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o RN e nascimento" sheetId="1" r:id="rId4"/>
    <sheet state="visible" name="C. maternas" sheetId="2" r:id="rId5"/>
    <sheet state="visible" name="Cond.Clínicas" sheetId="3" r:id="rId6"/>
    <sheet state="visible" name="Condições associadas" sheetId="4" r:id="rId7"/>
    <sheet state="visible" name="Trajetória" sheetId="5" r:id="rId8"/>
    <sheet state="visible" name="RTrajet." sheetId="6" r:id="rId9"/>
    <sheet state="visible" name="Custos Hospitalares" sheetId="7" r:id="rId10"/>
    <sheet state="visible" name="ID_RNs_SES" sheetId="8" r:id="rId11"/>
    <sheet state="visible" name="Legenda"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PRÉ-NATAL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CONTATO PELE A PELE
POSIÇÃO CANGURU</t>
      </text>
    </comment>
    <comment authorId="0" ref="Q1">
      <text>
        <t xml:space="preserve">CATETER NASAL</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HEMORRAGIA INTRACRANIANA
HEMORRAGIA PERIVENTRICULAR 
HEMORRAGIA INTRAVENTRICULA 
HPIV
</t>
      </text>
    </comment>
    <comment authorId="0" ref="H1">
      <text>
        <t xml:space="preserve">enterocolite necrosante</t>
      </text>
    </comment>
    <comment authorId="0" ref="I1">
      <text>
        <t xml:space="preserve">PRECOCE, PRESUMIDA OU PROVÁVEL (SE TRATADA)</t>
      </text>
    </comment>
    <comment authorId="0" ref="K1">
      <text>
        <t xml:space="preserve">REAL OU PRESUMIDA
</t>
      </text>
    </comment>
    <comment authorId="0" ref="L1">
      <text>
        <t xml:space="preserve">ANTIBIÓTICO
ANTIBIOTICOTERAPIA
</t>
      </text>
    </comment>
    <comment authorId="0" ref="R1">
      <text>
        <t xml:space="preserve">VIA SOG
VIA SNG
DIETA TRÓFICA
</t>
      </text>
    </comment>
  </commentList>
</comments>
</file>

<file path=xl/sharedStrings.xml><?xml version="1.0" encoding="utf-8"?>
<sst xmlns="http://schemas.openxmlformats.org/spreadsheetml/2006/main" count="61679" uniqueCount="4112">
  <si>
    <t>ID RN</t>
  </si>
  <si>
    <t>n° SES</t>
  </si>
  <si>
    <t>DN</t>
  </si>
  <si>
    <t>T.PARTO</t>
  </si>
  <si>
    <t>IG</t>
  </si>
  <si>
    <t>P.NASC</t>
  </si>
  <si>
    <t>GÊNERO</t>
  </si>
  <si>
    <t>APGAR 1</t>
  </si>
  <si>
    <t>APGAR 5</t>
  </si>
  <si>
    <t>REANIMAÇÃO</t>
  </si>
  <si>
    <t>NASCIDO NO HRT</t>
  </si>
  <si>
    <t>GEMELARIDADE</t>
  </si>
  <si>
    <t>VAGINAL</t>
  </si>
  <si>
    <t>32+2</t>
  </si>
  <si>
    <t>MASCULINO</t>
  </si>
  <si>
    <t>NÃO</t>
  </si>
  <si>
    <t>SIM</t>
  </si>
  <si>
    <t>CESÁRIA</t>
  </si>
  <si>
    <t>34+2</t>
  </si>
  <si>
    <t>34+3</t>
  </si>
  <si>
    <t>FEMININO</t>
  </si>
  <si>
    <t>35+2</t>
  </si>
  <si>
    <t>27+3</t>
  </si>
  <si>
    <t>31+1</t>
  </si>
  <si>
    <t>33+2</t>
  </si>
  <si>
    <t>31+5</t>
  </si>
  <si>
    <t>30+5</t>
  </si>
  <si>
    <t>35+5</t>
  </si>
  <si>
    <t>32+3</t>
  </si>
  <si>
    <t>33+1</t>
  </si>
  <si>
    <t>29+6</t>
  </si>
  <si>
    <t>35+4</t>
  </si>
  <si>
    <t>36+1</t>
  </si>
  <si>
    <t>36+6</t>
  </si>
  <si>
    <t>33+3</t>
  </si>
  <si>
    <t>28+3</t>
  </si>
  <si>
    <t>35+3</t>
  </si>
  <si>
    <t>35+6</t>
  </si>
  <si>
    <t>34+5</t>
  </si>
  <si>
    <t>29+4</t>
  </si>
  <si>
    <t>31+6</t>
  </si>
  <si>
    <t>34+1</t>
  </si>
  <si>
    <t>35+1</t>
  </si>
  <si>
    <t>38+2</t>
  </si>
  <si>
    <t>33+6</t>
  </si>
  <si>
    <t>30+3</t>
  </si>
  <si>
    <t>28+6</t>
  </si>
  <si>
    <t>33+4</t>
  </si>
  <si>
    <t>33+5</t>
  </si>
  <si>
    <t>31+3</t>
  </si>
  <si>
    <t>36+3</t>
  </si>
  <si>
    <t>27+2</t>
  </si>
  <si>
    <t>34+4</t>
  </si>
  <si>
    <t>30+6</t>
  </si>
  <si>
    <t>23+3</t>
  </si>
  <si>
    <t>29+5</t>
  </si>
  <si>
    <t>26+6</t>
  </si>
  <si>
    <t>30+1</t>
  </si>
  <si>
    <t>27+6</t>
  </si>
  <si>
    <t>34+6</t>
  </si>
  <si>
    <t>36+4</t>
  </si>
  <si>
    <t>32+6</t>
  </si>
  <si>
    <t>28+5</t>
  </si>
  <si>
    <t>32+5</t>
  </si>
  <si>
    <t>25+6</t>
  </si>
  <si>
    <t>29+1</t>
  </si>
  <si>
    <t>26+3</t>
  </si>
  <si>
    <t>27+1</t>
  </si>
  <si>
    <t>28+2</t>
  </si>
  <si>
    <t>23+6</t>
  </si>
  <si>
    <t>30+2</t>
  </si>
  <si>
    <t>23+4</t>
  </si>
  <si>
    <t>35+0</t>
  </si>
  <si>
    <t>30+4</t>
  </si>
  <si>
    <t>36+2</t>
  </si>
  <si>
    <t>27+5</t>
  </si>
  <si>
    <t>26+2</t>
  </si>
  <si>
    <t>05-16-2022</t>
  </si>
  <si>
    <t>32+1</t>
  </si>
  <si>
    <t>29+3</t>
  </si>
  <si>
    <t>2022-05-29-</t>
  </si>
  <si>
    <t>32+4</t>
  </si>
  <si>
    <t>26+1</t>
  </si>
  <si>
    <t>31+4</t>
  </si>
  <si>
    <t>36+5</t>
  </si>
  <si>
    <t>25+5</t>
  </si>
  <si>
    <t>S/INFO</t>
  </si>
  <si>
    <t>28+1</t>
  </si>
  <si>
    <t>24+6</t>
  </si>
  <si>
    <t>25+3</t>
  </si>
  <si>
    <t>28+4</t>
  </si>
  <si>
    <t>25+1</t>
  </si>
  <si>
    <t>24+3</t>
  </si>
  <si>
    <t>26+5</t>
  </si>
  <si>
    <t>29+2</t>
  </si>
  <si>
    <t>03-14-2020</t>
  </si>
  <si>
    <t>03-17-2020</t>
  </si>
  <si>
    <t>03-19-2020</t>
  </si>
  <si>
    <t>03-16-2020</t>
  </si>
  <si>
    <t>03-21-2020</t>
  </si>
  <si>
    <t>03-22-2020</t>
  </si>
  <si>
    <t>03-23-2020</t>
  </si>
  <si>
    <t>03-24-2020</t>
  </si>
  <si>
    <t>03-26-2020</t>
  </si>
  <si>
    <t>03-27-2020</t>
  </si>
  <si>
    <t>03-30-2020</t>
  </si>
  <si>
    <t>02-23-2020</t>
  </si>
  <si>
    <t>04-13-2020</t>
  </si>
  <si>
    <t>04-16-2020</t>
  </si>
  <si>
    <t>04-17-2020</t>
  </si>
  <si>
    <t>04-19-2020</t>
  </si>
  <si>
    <t>04-21-2020</t>
  </si>
  <si>
    <t>04-24-2020</t>
  </si>
  <si>
    <t>04-22-2020</t>
  </si>
  <si>
    <t>04-25-2024</t>
  </si>
  <si>
    <t>04-26-2020</t>
  </si>
  <si>
    <t>04-25-2020</t>
  </si>
  <si>
    <t>04-30-2020</t>
  </si>
  <si>
    <t>02-29-2020</t>
  </si>
  <si>
    <t>05-19-2020</t>
  </si>
  <si>
    <t>05-18-2020</t>
  </si>
  <si>
    <t>05-16-2020</t>
  </si>
  <si>
    <t>05-23-2020</t>
  </si>
  <si>
    <t>05-25-2020</t>
  </si>
  <si>
    <t>31+2</t>
  </si>
  <si>
    <t>05-27-2020</t>
  </si>
  <si>
    <t>05-22-2020</t>
  </si>
  <si>
    <t>05-26-2020</t>
  </si>
  <si>
    <t>05-24-2020</t>
  </si>
  <si>
    <t>05-30-2020</t>
  </si>
  <si>
    <t>06-15-2020</t>
  </si>
  <si>
    <t>06-13-2020</t>
  </si>
  <si>
    <t>06-19-2020</t>
  </si>
  <si>
    <t>06-20-2020</t>
  </si>
  <si>
    <t>06-21-2020</t>
  </si>
  <si>
    <t>06-26-2020</t>
  </si>
  <si>
    <t>07-18-2020</t>
  </si>
  <si>
    <t>07-19-2020</t>
  </si>
  <si>
    <t>07-23-2020</t>
  </si>
  <si>
    <t>07-24-2020</t>
  </si>
  <si>
    <t>27+4</t>
  </si>
  <si>
    <t>07-27-2020</t>
  </si>
  <si>
    <t>07-29-2020</t>
  </si>
  <si>
    <t>08-17-2020</t>
  </si>
  <si>
    <t>08-22-2020</t>
  </si>
  <si>
    <t>23+2</t>
  </si>
  <si>
    <t>08-23-2020</t>
  </si>
  <si>
    <t>08-24-2020</t>
  </si>
  <si>
    <t>08-26-2020</t>
  </si>
  <si>
    <t>08-27-2020</t>
  </si>
  <si>
    <t>08-29-2020</t>
  </si>
  <si>
    <t>09-13-2020</t>
  </si>
  <si>
    <t>07-25-2020</t>
  </si>
  <si>
    <t>09-18-2020</t>
  </si>
  <si>
    <t>09-24-2020</t>
  </si>
  <si>
    <t>09-25-2020</t>
  </si>
  <si>
    <t>11-20-2019</t>
  </si>
  <si>
    <t>01-14-2020</t>
  </si>
  <si>
    <t>26+4</t>
  </si>
  <si>
    <t>07-15-2020</t>
  </si>
  <si>
    <t>10-16-2020</t>
  </si>
  <si>
    <t>10-17-2020</t>
  </si>
  <si>
    <t>10-20-2020</t>
  </si>
  <si>
    <t>10-23-2020</t>
  </si>
  <si>
    <t>10-24-2020</t>
  </si>
  <si>
    <t>10-25-2020</t>
  </si>
  <si>
    <t>10-29-2020</t>
  </si>
  <si>
    <t>10-31-2020</t>
  </si>
  <si>
    <t>11-14-2020</t>
  </si>
  <si>
    <t>11-15-2020</t>
  </si>
  <si>
    <t>11-21-2020</t>
  </si>
  <si>
    <t>11-22-2020</t>
  </si>
  <si>
    <t>11-24-2020</t>
  </si>
  <si>
    <t>11-25-2020</t>
  </si>
  <si>
    <t>11-28-2020</t>
  </si>
  <si>
    <t>12-17-2020</t>
  </si>
  <si>
    <t>12-19-2020</t>
  </si>
  <si>
    <t>12-20-2020</t>
  </si>
  <si>
    <t>08-20-2020</t>
  </si>
  <si>
    <t>25+4</t>
  </si>
  <si>
    <t>01-19-2019</t>
  </si>
  <si>
    <t>01-13-2019</t>
  </si>
  <si>
    <t>01-14-2019</t>
  </si>
  <si>
    <t>01-21-2019</t>
  </si>
  <si>
    <t>01-22-2019</t>
  </si>
  <si>
    <t>01-23-2019</t>
  </si>
  <si>
    <t>01-27-2019</t>
  </si>
  <si>
    <t>01-28-2019</t>
  </si>
  <si>
    <t>12-30-2018</t>
  </si>
  <si>
    <t>01-30-2019</t>
  </si>
  <si>
    <t>01-31-2019</t>
  </si>
  <si>
    <t>02-13-2009</t>
  </si>
  <si>
    <t>02-14-2019</t>
  </si>
  <si>
    <t>02-20-2019</t>
  </si>
  <si>
    <t>02-23-2019</t>
  </si>
  <si>
    <t>02-24-2019</t>
  </si>
  <si>
    <t>02-25-2019</t>
  </si>
  <si>
    <t>02-26-2019</t>
  </si>
  <si>
    <t>02-28-2019</t>
  </si>
  <si>
    <t>03-13-2019</t>
  </si>
  <si>
    <t>03-15-2019</t>
  </si>
  <si>
    <t>03-21-2019</t>
  </si>
  <si>
    <t>03-24-2019</t>
  </si>
  <si>
    <t>03-27-2019</t>
  </si>
  <si>
    <t>03-28-2019</t>
  </si>
  <si>
    <t>04-13-2019</t>
  </si>
  <si>
    <t>04-17-2019</t>
  </si>
  <si>
    <t>03-26-2019</t>
  </si>
  <si>
    <t>04-23-2019</t>
  </si>
  <si>
    <t>04-27-2019</t>
  </si>
  <si>
    <t>05-14-2019</t>
  </si>
  <si>
    <t>05-15-2019</t>
  </si>
  <si>
    <t>05-16-2019</t>
  </si>
  <si>
    <t>05-17-2019</t>
  </si>
  <si>
    <t>05-18-2019</t>
  </si>
  <si>
    <t>05-21-2019</t>
  </si>
  <si>
    <t>05-23-2019</t>
  </si>
  <si>
    <t>05-29-2019</t>
  </si>
  <si>
    <t>05-30-2019</t>
  </si>
  <si>
    <t>06-13-2019</t>
  </si>
  <si>
    <t>06-14-2019</t>
  </si>
  <si>
    <t>06-16-2019</t>
  </si>
  <si>
    <t>06-21-2019</t>
  </si>
  <si>
    <t>06-23-2019</t>
  </si>
  <si>
    <t>06-26-2019</t>
  </si>
  <si>
    <t>06-25-2019</t>
  </si>
  <si>
    <t>07-14-2019</t>
  </si>
  <si>
    <t>07-15-2019</t>
  </si>
  <si>
    <t>33+</t>
  </si>
  <si>
    <t>07-16-2019</t>
  </si>
  <si>
    <t>07-17-2019</t>
  </si>
  <si>
    <t>07-18-2019</t>
  </si>
  <si>
    <t>07-20-2019</t>
  </si>
  <si>
    <t>07-24-2019</t>
  </si>
  <si>
    <t>07-22-2019</t>
  </si>
  <si>
    <t>07-25-2019</t>
  </si>
  <si>
    <t>07-27-2019</t>
  </si>
  <si>
    <t>07-29-2019</t>
  </si>
  <si>
    <t>07-30-2019</t>
  </si>
  <si>
    <t>06-27-2019</t>
  </si>
  <si>
    <t>08-14-2019</t>
  </si>
  <si>
    <t>08-16-2019</t>
  </si>
  <si>
    <t>08-15-2019</t>
  </si>
  <si>
    <t>08-19-2019</t>
  </si>
  <si>
    <t>08-21-2029</t>
  </si>
  <si>
    <t>08-25-2019</t>
  </si>
  <si>
    <t>08-24-2019</t>
  </si>
  <si>
    <t>08-26-2019</t>
  </si>
  <si>
    <t>08-27-2019</t>
  </si>
  <si>
    <t>08-28-2019</t>
  </si>
  <si>
    <t>08-30-2019</t>
  </si>
  <si>
    <t>08-31-2019</t>
  </si>
  <si>
    <t>09-13-2019</t>
  </si>
  <si>
    <t>09-16-2019</t>
  </si>
  <si>
    <t>09-18-2019</t>
  </si>
  <si>
    <t>09-19-2019</t>
  </si>
  <si>
    <t>09-21-2019</t>
  </si>
  <si>
    <t>09-22-2019</t>
  </si>
  <si>
    <t>09-23-2019</t>
  </si>
  <si>
    <t>2019-12029</t>
  </si>
  <si>
    <t>2019-21-01</t>
  </si>
  <si>
    <t>IDADE</t>
  </si>
  <si>
    <t>ESCOLARIDADE</t>
  </si>
  <si>
    <t>OCUPAÇÃO</t>
  </si>
  <si>
    <t>GxPyAz</t>
  </si>
  <si>
    <t>CPN</t>
  </si>
  <si>
    <t>ÁLCOOL</t>
  </si>
  <si>
    <t>TABAGISMO</t>
  </si>
  <si>
    <t>DROGAS</t>
  </si>
  <si>
    <t>DOENÇA MATERNA</t>
  </si>
  <si>
    <t>INTERCORRÊNCIAS  NA GRAVIDEZ</t>
  </si>
  <si>
    <t>SUPERIOR INC</t>
  </si>
  <si>
    <t>ESTUDANTE</t>
  </si>
  <si>
    <t>G1P0A0</t>
  </si>
  <si>
    <t>depressão/ansiedade; SOP; endometriose; asma</t>
  </si>
  <si>
    <t>MÉDIO COMP</t>
  </si>
  <si>
    <t>DO LAR</t>
  </si>
  <si>
    <t>G1P0A1</t>
  </si>
  <si>
    <t>AUXILIAR DE LIMPEZA</t>
  </si>
  <si>
    <t>MÉDIO INC</t>
  </si>
  <si>
    <t>G4P2A1</t>
  </si>
  <si>
    <t>dengue na gravidez</t>
  </si>
  <si>
    <t>DHEG A1</t>
  </si>
  <si>
    <t>itu recente</t>
  </si>
  <si>
    <t>AUTONOMA</t>
  </si>
  <si>
    <t>G2P1A0</t>
  </si>
  <si>
    <t>G2P0A1</t>
  </si>
  <si>
    <t xml:space="preserve"> DMGA1</t>
  </si>
  <si>
    <t>Sífilis atual</t>
  </si>
  <si>
    <t>G3P1A1</t>
  </si>
  <si>
    <t>ASMA</t>
  </si>
  <si>
    <t>SUPERIOR COMP</t>
  </si>
  <si>
    <t>EMPRESÁRIA</t>
  </si>
  <si>
    <t>AUXILIAR ADMINISTRATIVO</t>
  </si>
  <si>
    <t>ANALISTA DE LABORATÓRIO</t>
  </si>
  <si>
    <t>BARIATRICA (3a)</t>
  </si>
  <si>
    <t>ITU 3X DURANTE GESTAÇÃO</t>
  </si>
  <si>
    <t>ITU durante a gestação</t>
  </si>
  <si>
    <t>G5P3A1</t>
  </si>
  <si>
    <t>HAS/DHEG / Sd HELLP</t>
  </si>
  <si>
    <t xml:space="preserve">HAS </t>
  </si>
  <si>
    <t>ATENDENTE</t>
  </si>
  <si>
    <t>SECRETÁRIA</t>
  </si>
  <si>
    <t>ITU DE REPETICAO</t>
  </si>
  <si>
    <t>FUND COMP</t>
  </si>
  <si>
    <t>G3P2A0</t>
  </si>
  <si>
    <t xml:space="preserve">DEPRESSÃO </t>
  </si>
  <si>
    <t>ITU DURANTE GESTAÇÃO</t>
  </si>
  <si>
    <t>HAC</t>
  </si>
  <si>
    <t>FUND INC</t>
  </si>
  <si>
    <t>G7P6A0</t>
  </si>
  <si>
    <t>INFECÇÃO EM TRATAMENTO</t>
  </si>
  <si>
    <t>PEDAGOGA</t>
  </si>
  <si>
    <t>G4P0A3</t>
  </si>
  <si>
    <t>DIABETES</t>
  </si>
  <si>
    <t>ITU NA GESTAÇÃO</t>
  </si>
  <si>
    <t>G5P2A2</t>
  </si>
  <si>
    <t xml:space="preserve">DIABETE TIPO 1 </t>
  </si>
  <si>
    <t>CANDIDIASE ORAL EM TRATAMENTO</t>
  </si>
  <si>
    <t>COZINHEIRA</t>
  </si>
  <si>
    <t>G4P3A0</t>
  </si>
  <si>
    <t>ENDOMETRIOSE / ITU DE REPETICAO</t>
  </si>
  <si>
    <t>ITU NO 2ºT</t>
  </si>
  <si>
    <t>CUIDADORA</t>
  </si>
  <si>
    <t>G5P4A0</t>
  </si>
  <si>
    <t>HAS</t>
  </si>
  <si>
    <t>DMGA1 e DHEG</t>
  </si>
  <si>
    <t>FARMACEUTICA</t>
  </si>
  <si>
    <t>INTERNADA 40 DIAS POR RPMO</t>
  </si>
  <si>
    <t>ITU NOS 3 T</t>
  </si>
  <si>
    <t>SUPERVISORA</t>
  </si>
  <si>
    <t>PRÉ ECLAMPSIA</t>
  </si>
  <si>
    <t>OPERADORA DE MAQUINAS</t>
  </si>
  <si>
    <t>PRE ECLAMPSIA</t>
  </si>
  <si>
    <t>ANSIEDADE</t>
  </si>
  <si>
    <t>AUXILIAR DE SERVIÇOS GERAIS</t>
  </si>
  <si>
    <t>G6P4A1</t>
  </si>
  <si>
    <t>ANEMIA</t>
  </si>
  <si>
    <t>ITU NO 1ºT</t>
  </si>
  <si>
    <t>LOGÍSTICA</t>
  </si>
  <si>
    <t xml:space="preserve">depressão, em uso de sertralina há 1 semana </t>
  </si>
  <si>
    <t>ITU 2 vezes</t>
  </si>
  <si>
    <t>hipotiroidismo e anemia</t>
  </si>
  <si>
    <t>DHEG + ITU 1°trim</t>
  </si>
  <si>
    <t>: HAC + Insuficiência renal desde 9anos (RVU), quando recebeu transplante renal - perda de enxerto aos 20anos, hemodiálise 6x/semana, AVC isquêmico em 2022 sem sequelas, resgate de fístula MSE em dez/2021 com choque e PCR (UTI por 13dias)</t>
  </si>
  <si>
    <t>DONA DE LANCHONETE</t>
  </si>
  <si>
    <t>ITU em março 2023, ficou internada no HRC, usou antibiótico, não sabe dizer qual. Pico hipertensivo - iniciado anlodipino // Sífilis reagente em março 2023 - 1 dose de penicilina cristalina comprovada // HEMORRAGIA NO 1T</t>
  </si>
  <si>
    <t>G3P1A0</t>
  </si>
  <si>
    <t>G1P1A0</t>
  </si>
  <si>
    <t>DHEG - pré eclampsia / ITU no 1° e 2°T tratada com cefalexina e nitrofurantoína /Sífilis tratrada</t>
  </si>
  <si>
    <t>deficiente auditiva</t>
  </si>
  <si>
    <t>ITU de repetição (1°, 2° e 3° trimestre)</t>
  </si>
  <si>
    <t>G7P4A2</t>
  </si>
  <si>
    <t>Trombose com necessidade de uso de clexane e DMG insulino dependente</t>
  </si>
  <si>
    <t>- Sangramento dia do parto - TPP/ BR prolongada de 6 dias que evoluiu com corioamnionite</t>
  </si>
  <si>
    <t>AUXILIAR CONTÁBIL</t>
  </si>
  <si>
    <t>ansiedade, HAC, traço falciforme</t>
  </si>
  <si>
    <t>ITU no 3° T em tratamento com cefalexina no momento; HAC+PE tratada com metildopa; USG (17/04): CIUR estágio 2, diástole zero</t>
  </si>
  <si>
    <t>AUXILIAR DE COZINHA</t>
  </si>
  <si>
    <t>HAS em uso de metildopa 1,5g por dia</t>
  </si>
  <si>
    <t>PROFESSORA</t>
  </si>
  <si>
    <t>ITU TRATADA</t>
  </si>
  <si>
    <t>ENFERMEIRA</t>
  </si>
  <si>
    <t># HAC - Metildopa 500mg 12/12h # CIUR 3 - diástole zero # Miomatoses</t>
  </si>
  <si>
    <t>VENDEDORA</t>
  </si>
  <si>
    <t xml:space="preserve">TÉCNICA DE ENFERMAGEM </t>
  </si>
  <si>
    <t>CUIDADORA DE IDOSO</t>
  </si>
  <si>
    <t>ITU no 2° trim: fez uso de cefalexina por 10 dias / sim, em abril / placenta calcificada e bilobulada</t>
  </si>
  <si>
    <t>- Sangramento hoje - TPP/ BR prolongada de 6 dias que evoluiu com corioamnionite Realizado 2 doses de beta Uso de medicações: AF+SF+amoxicilina</t>
  </si>
  <si>
    <t xml:space="preserve">DO LAR </t>
  </si>
  <si>
    <t>CUIDADORA DE CRIANÇAS</t>
  </si>
  <si>
    <t>ITU repetição 2°T/Hemorragia: 1°T/Internada desde 21/05 no C.O por trabalho de parto premarturo</t>
  </si>
  <si>
    <t>- ITU no 3° T em tratamento com cefalexina no momento - HAC+PE tratada com metildopa</t>
  </si>
  <si>
    <t>RECEPCIONAISTA</t>
  </si>
  <si>
    <t>COVID 1°T</t>
  </si>
  <si>
    <t>G8P5A2</t>
  </si>
  <si>
    <t>USO DE COCAÍNA NA GESTAÇÃO. TRATOU SIFILIS (27/12, 03/01 e 12/01/23)</t>
  </si>
  <si>
    <t>G3P0A2</t>
  </si>
  <si>
    <t>HEMORRAGIA NO 1°T</t>
  </si>
  <si>
    <t>SERVIDORAA PÚBLICA</t>
  </si>
  <si>
    <t>HIPOTIROIDISMO</t>
  </si>
  <si>
    <t>FARMACÊUTICA</t>
  </si>
  <si>
    <t>MÃE INTERNADA NO HRT DESDE 23/05 PARA CONTROLE PRESSÓRICO /  USG 29/05/23(HRT): Gestação gemelar diamniótica . Doppler com diástole 
reversa em feto 2 e não visualizado movimentos fetais e respiratórios</t>
  </si>
  <si>
    <t>Obesidade e Depressão</t>
  </si>
  <si>
    <t>Pré-eclâmpsia, CIUR estágio 2 , ITU, LA reduzido</t>
  </si>
  <si>
    <t>DESEMPREGADA</t>
  </si>
  <si>
    <t>DHEG, DMG</t>
  </si>
  <si>
    <t>G2P0A0</t>
  </si>
  <si>
    <t>DMG</t>
  </si>
  <si>
    <t>HAG, ITU</t>
  </si>
  <si>
    <t>SANGRAMENTO NO 3° TRI</t>
  </si>
  <si>
    <t>ITU</t>
  </si>
  <si>
    <t>BAR MEN</t>
  </si>
  <si>
    <t>ITU, Furúnculo</t>
  </si>
  <si>
    <t>ASSISTENTE DE DPTM</t>
  </si>
  <si>
    <t>Mãe com deficiência auditiva secundário a rubéola congênita</t>
  </si>
  <si>
    <t>USO DE MACONHA E COCAÍNA / HEMORRAGIA</t>
  </si>
  <si>
    <t>usuária de crack; sorologia prévia (2015) com anti-HBc reagente, anti-HBs reagente (&gt;1000), HBsAg NR</t>
  </si>
  <si>
    <t>ITU 3°T</t>
  </si>
  <si>
    <t>BALCONISTA DE SUPERMERCADO</t>
  </si>
  <si>
    <t>DHEG</t>
  </si>
  <si>
    <t>GERENTE DE LOJA</t>
  </si>
  <si>
    <t>SANGRAMENTO NO 1°T/ ITU em 1 trimestre - fez uso de Cefalexina por 7 dias / Refere HAS + DHEG - fez uso de metildopa --&gt; Pré eclâmpsia / DMG: Tratamento com dieta e alimentação</t>
  </si>
  <si>
    <t>G8P6A1</t>
  </si>
  <si>
    <t xml:space="preserve">Adenocarcinoma de colo,HAC, DM2,Obesidade, Anemia
</t>
  </si>
  <si>
    <t xml:space="preserve">Sangramento durante gestação, cervicite </t>
  </si>
  <si>
    <t>Vaginose</t>
  </si>
  <si>
    <t>Descolamento prematuro da placenta</t>
  </si>
  <si>
    <t>AUTÔNOMA</t>
  </si>
  <si>
    <t>TEC. DE MAPEAMENTO CEREBRAL</t>
  </si>
  <si>
    <t>G2P1A1</t>
  </si>
  <si>
    <t>TRANSTORNO DE ANSIEDADE</t>
  </si>
  <si>
    <t>AUXILIAR DE PRODUÇÃO</t>
  </si>
  <si>
    <t>Gestação gemelar monocoriônica diamniótica, ITU, TPP</t>
  </si>
  <si>
    <t>Sangramento, ITU, HAG</t>
  </si>
  <si>
    <t>G3P3A0</t>
  </si>
  <si>
    <t>DOMÉSTICA</t>
  </si>
  <si>
    <t>DEPRESSÃO</t>
  </si>
  <si>
    <t>Sangramento e ITU</t>
  </si>
  <si>
    <t xml:space="preserve">COVID </t>
  </si>
  <si>
    <t xml:space="preserve">BALCONISTA </t>
  </si>
  <si>
    <t>G2P2A0</t>
  </si>
  <si>
    <t>DHEG, ITU e ATPP</t>
  </si>
  <si>
    <t>MANICURE</t>
  </si>
  <si>
    <t>DIARISTA</t>
  </si>
  <si>
    <t>AUXILIAR DE FARMACIA</t>
  </si>
  <si>
    <t>SOP/ANSIEDADE</t>
  </si>
  <si>
    <t>HEMORRAGIA 2 TRIMESTRE</t>
  </si>
  <si>
    <t>HAC e PRÉ ECLAMPSIA</t>
  </si>
  <si>
    <t>Sim - ITU em 1 trimestre - fez uso de Cefalexina por 7 dias Refere HAS + DHEG - fez uso de metildopa --&gt; Pré eclâmpsia DMG: Tratamento com dieta e alimentação</t>
  </si>
  <si>
    <t>ITU atual em tratamento do ampi+sulbactam desde 11/06</t>
  </si>
  <si>
    <t xml:space="preserve">sangramento há 4 dias, fez uso de progesterona // TPP há 4 dias, estav internada //  DHEG + CIUR estagio 3
</t>
  </si>
  <si>
    <t>Insulina 12-0-24+ regular 8ui pela manhã</t>
  </si>
  <si>
    <t>sim ITU 3 trimestre-Cefalexina /Amox.-clavulnato</t>
  </si>
  <si>
    <t>OPERADORA DE CAIXA</t>
  </si>
  <si>
    <t>ITU em maio uso de Cefalexina 7 dias + COVID em maio/23</t>
  </si>
  <si>
    <t>CAIXA</t>
  </si>
  <si>
    <t>CIUR 1 # Pré-eclampsia (internada desde 14/06) - Metildopa 2g/dia + Anlodipino 5mg/dia + Metropolol 50mg/d + Hidralazina - Carbonato de calcio, AAS - 2 doses betametasona 14 e 15/06 # ITU no 1° trim, uso de cefalexina</t>
  </si>
  <si>
    <t>Picos pressoricos e bradicardia fetal em CTB</t>
  </si>
  <si>
    <t>TECNICA DE ENFERMAGEM</t>
  </si>
  <si>
    <t>G4P1A2</t>
  </si>
  <si>
    <t># Gemelar: monoaminiótica - dicoriônica # SAAF --- Em uso de clexane 60 + AAS 100mg # Fibromialgia</t>
  </si>
  <si>
    <t>sangramento desde 8ª semana Placenta de inserção baixa cobrindo OI</t>
  </si>
  <si>
    <t>Lesão renal aguda | colestase intra hepática</t>
  </si>
  <si>
    <t>MONITORA EM CRECHE</t>
  </si>
  <si>
    <t>- HAG, iniciou com metildopa no 3° tri, 2g/dia</t>
  </si>
  <si>
    <t># HIV + em uso de TARV há 2 anos - CV indetectável de 26/12/2022 # Anemia Falciforme - crise álgica</t>
  </si>
  <si>
    <t>MACONHA E COCAÍNA // HAS</t>
  </si>
  <si>
    <t>ITU 2 e 3° trimestres - ITU vigente (18/07): não tratada</t>
  </si>
  <si>
    <t>HAS- Metildop 250 4 cps de 06h</t>
  </si>
  <si>
    <t>EDUCADORA</t>
  </si>
  <si>
    <t>PROMOTORA DE VENDAS</t>
  </si>
  <si>
    <t>DMGA1 + TPP</t>
  </si>
  <si>
    <t>ITU 3°T ; vaginose 3°T (término tratamento há 2 semanas)</t>
  </si>
  <si>
    <t>G11P9A1</t>
  </si>
  <si>
    <t xml:space="preserve">SANGRAMENTO EM JUNHO E HÁ 2 DIAS </t>
  </si>
  <si>
    <t>G6P5A0</t>
  </si>
  <si>
    <t>HAS, DRC dialítica (seg a sexta) há 10 anos, arritimia (não soube especificar qual)</t>
  </si>
  <si>
    <t>HAS descompensada com internação 27/06 - 26/07/23 Infecção: - ITU tratada em julho</t>
  </si>
  <si>
    <t>DM</t>
  </si>
  <si>
    <t>AGENTE DE PORTARIA</t>
  </si>
  <si>
    <t>DHEG+DMG, porém sem uso diário de medicamentos // sangramento no 1°T // ITU no 3°T tratada com cefalexina e metronidazol</t>
  </si>
  <si>
    <t>DENTISTA</t>
  </si>
  <si>
    <t>AUSENCIA DE OSSO NASAL // ATPP // DMGA1</t>
  </si>
  <si>
    <t>HAC mal controlada (desde 16 anos) - PE Grave</t>
  </si>
  <si>
    <t>G5P1A0</t>
  </si>
  <si>
    <t>DESCOBERTA TARDIA// ITU EM CURSO// HAS NO 3°T</t>
  </si>
  <si>
    <t>G8P7A1</t>
  </si>
  <si>
    <t>HAS / SURDEZ ACENTUADA E DIFUCULDADE NA FALA</t>
  </si>
  <si>
    <t>INTERNADA NA ENFERMARIA HRT DESDE 29/10 PARA CONTROLE PRESSÓRICO E POR ATTP</t>
  </si>
  <si>
    <t>SERVIÇOS GERAIS</t>
  </si>
  <si>
    <t xml:space="preserve">ITU (não sabe o mes), fez uso de cefalexina sem cultura de controle // DMG insulinodepente // HAS com PE sobreposta
</t>
  </si>
  <si>
    <t>RINITE</t>
  </si>
  <si>
    <t>DHEG - fez uso de metildopa, ITU 2°T tratada com cefalexina</t>
  </si>
  <si>
    <t>ITU HA UM MÊS, TRATAMENTO COM CEFALEXINA</t>
  </si>
  <si>
    <t>COSTUREIRA</t>
  </si>
  <si>
    <t>SANGRAMENTO 1ºT // BOLSA ROTA DE 29 DIAS</t>
  </si>
  <si>
    <t>40 CIGARROS/DIA + 1 DE MACONHA // ITU NÃO TRATADA 2º T // DHEG NÃO TRATADA // ITU EM TRATAMENTO 3ºT</t>
  </si>
  <si>
    <t>ITU DE REPETIÇÃO // DIABETES GESTACIONAL // bradicardia fetal</t>
  </si>
  <si>
    <t>G8P4A3</t>
  </si>
  <si>
    <t>pequeno sangramento no primeiro trimestre, ITU no primeiro trimestre</t>
  </si>
  <si>
    <t>ITU tratada 2°T, sífilis tratada</t>
  </si>
  <si>
    <t>ITU abril/23 tratada com cefalexina, DMG controlada com alimentação</t>
  </si>
  <si>
    <t>HAC + Depressão + DMGA1</t>
  </si>
  <si>
    <t>DM sem tratamento (TOTG elevada)</t>
  </si>
  <si>
    <t>CIUR estágio 3 - peso no p0 (17/10) -- Betametasona 18/10 e 19/10 # HAG diag na internação - Metildopa 500m 6/6h (ajuste em 17/10) e Anlodipino 5 mg # DMGA1 não diagnosticado - GJ 97</t>
  </si>
  <si>
    <t>Dislipidemia e Hipotireoidismo em uso de Levotiroxina 50mcg</t>
  </si>
  <si>
    <t>ALCOOL E MACONHA NO 1ºT // candidíase 1°T</t>
  </si>
  <si>
    <t>ASMA CONTROLADA</t>
  </si>
  <si>
    <t>pequeno sangramento no primeiro trimestre, auto limitado, sangramento de grande volume iniciado na madrugada de hoje. Mãe em ITU vigente, não iniciou antibioticoterapia, DMGA1. Mãe recebeu uma dose de betametasona 24/10/23 às 04:20</t>
  </si>
  <si>
    <t>SERVIDORA PÚBLICA MUNICIPAL</t>
  </si>
  <si>
    <t>ITU 4 episódios tratados</t>
  </si>
  <si>
    <t>G391A1</t>
  </si>
  <si>
    <t>hipertenssão arterial desde 12 semanas de gestação</t>
  </si>
  <si>
    <t>ITU DE REPETIÇÃO // DMG</t>
  </si>
  <si>
    <t>ITERATIVIDADE</t>
  </si>
  <si>
    <t>G6P2A3</t>
  </si>
  <si>
    <t>ITU 2°T</t>
  </si>
  <si>
    <t>ITU 2° trim tratada/ ITU atual / Colecistite Aguda</t>
  </si>
  <si>
    <t>ITU 3ºTrim, tratada com cefalexina / HAS em uso de metildopa e DMG com dieta</t>
  </si>
  <si>
    <t>pico pressórico no dia do parto, com Sd. HELLP</t>
  </si>
  <si>
    <t>DHEG, PE, Sd Hellp</t>
  </si>
  <si>
    <t>COPEIRA HOSPITALAR</t>
  </si>
  <si>
    <t>DMGA1</t>
  </si>
  <si>
    <t>SERVENTE</t>
  </si>
  <si>
    <t>ITU 9 MÊS</t>
  </si>
  <si>
    <t>HIPERTENSÃO</t>
  </si>
  <si>
    <t>ITU 1ºT</t>
  </si>
  <si>
    <t>SANGRANTO 3°T, ITU 3°T</t>
  </si>
  <si>
    <t>FUNCIONÁRIA DE RESTAURANTE</t>
  </si>
  <si>
    <t>TPP</t>
  </si>
  <si>
    <t>--- ITU vigente no parto (urocultura com E.coli), Penicilina Cristalina -- Ceftriaxona (D0 24/08/23) --- ATPP: Tocólise (Salbutamol - suspenso dia 23/08) + Corticoterapia (betametasona 22/08 e 23/08)</t>
  </si>
  <si>
    <t>BARISTA</t>
  </si>
  <si>
    <t>CONSANGUINIDADE//CIUR estágio 1//ITU em 3 trimestre</t>
  </si>
  <si>
    <t>ITU HÁ 7 Dias em uso de Cefalexina / Trabalho de parto prematuro fez uso de Nifedipino/ Betametasona e Sulfato de Mg</t>
  </si>
  <si>
    <t>PREMATURIDADE</t>
  </si>
  <si>
    <t>SANGRAMENTO COM 20S E ITU NO 2ºT</t>
  </si>
  <si>
    <t>Hipertensão gestacional, histórico de TVP antes da gestação, miomatose múltipla</t>
  </si>
  <si>
    <t># HAG em uso de 2g metildopa/dia + anlodipino 5mg/dia (adicionado 06/07) # ATPP superada: em uso de pessário por colo curto (06/05/23) + Progesterona 200mg VV # Miomatose uterina # Histórico de trombose em 2018 - uso atual de Clexane 40mg/dia</t>
  </si>
  <si>
    <t>HAG//ITU ATUAL</t>
  </si>
  <si>
    <t>RECEPCIONISTA</t>
  </si>
  <si>
    <t>HAC//ITU 3ºT</t>
  </si>
  <si>
    <t>DM COM USO DE INSULINA// HAS</t>
  </si>
  <si>
    <t>DHEG E DMG</t>
  </si>
  <si>
    <t>BALCONISTA</t>
  </si>
  <si>
    <t>ITU E VAGINOSE</t>
  </si>
  <si>
    <t>BIPOLARIDADE</t>
  </si>
  <si>
    <t>PRÉ-ECLAMPSICA // CIUR E4</t>
  </si>
  <si>
    <t>- ATPP: Nifedipina + Betametasona: 1a dose 02:00 de 10/05/23 -- Sífilis no 1°trim tratada -- ITU no 3°trim em tratamento</t>
  </si>
  <si>
    <t>HIPERTENSAO - INTERNADA PARA CONTROLE PRESSORICO DESDE 22/04</t>
  </si>
  <si>
    <t>CUIDADORA DE IDOSA</t>
  </si>
  <si>
    <t>UTI 2ºT//HEMORRAGIA 3ºT</t>
  </si>
  <si>
    <t>DIABETES E HAS</t>
  </si>
  <si>
    <t xml:space="preserve">ITU 2ºT </t>
  </si>
  <si>
    <t xml:space="preserve">TECNICA DE ENFERMAGEM </t>
  </si>
  <si>
    <t>---&gt; ITU (nitrofurantoina D0 em 28/4 // Unasyn D0 em 30/04) ---&gt; TPP (Betametasona 30/04 + Nifedipino)</t>
  </si>
  <si>
    <t xml:space="preserve">CRACK ATE 03/04 // Sífilis inadequadamente tratada
--- TR 1° T R
-- VDRL 04/04 1:4
--- 2 doses de penicilina benzatina em 11/11/22 e 17/01/23
--- 2 doses de penicilina benzatina na internação em 05/04 e 13/04/23
-TPP
--- BR em 10/04
- HAG
</t>
  </si>
  <si>
    <t>---- Gestação gemelar monocoriônico/diamniótica ---- Pico pressórico</t>
  </si>
  <si>
    <t>G6P1A1</t>
  </si>
  <si>
    <t>DMGA2- insulinoterapia NPH 9-9-9ui - COVID em 2021 - Sangramento 1º trimestre - Placenta marginal</t>
  </si>
  <si>
    <t>DMG COM USO DE INSULINA REGULAR</t>
  </si>
  <si>
    <t>ITU 3ºT</t>
  </si>
  <si>
    <t>: DMGA2 + RPMO 15/02</t>
  </si>
  <si>
    <t>TELEMARKETING</t>
  </si>
  <si>
    <t xml:space="preserve">HEMORRAGIA 1ºT </t>
  </si>
  <si>
    <t>ITU3ºT,, CIUR ESTAGIO 3</t>
  </si>
  <si>
    <t>DMGA2</t>
  </si>
  <si>
    <t>ARQUITETA</t>
  </si>
  <si>
    <t xml:space="preserve">ITU 2 E 3°T // DMG </t>
  </si>
  <si>
    <t>ITU 2°T//HIPERTENSÃO NO FINAL DA GETAÇÃO</t>
  </si>
  <si>
    <t>ITU DE REPETIÇÃO</t>
  </si>
  <si>
    <t>FISCAL DE PREVENÇÃO</t>
  </si>
  <si>
    <t xml:space="preserve">--&gt; Leucorréia -&gt; tratada com creme vaginal//---&gt; DM1 -&gt; Insulina
</t>
  </si>
  <si>
    <t>ASSISTENTE CONTÁBIL</t>
  </si>
  <si>
    <t>ITU 3T°3// 1° FILHO COM D6PD</t>
  </si>
  <si>
    <t>TPP, ROPREMA ( as 19;30 do 30/01, liquido claro), ITU em uso de amoxicilina ( d0 02/02)</t>
  </si>
  <si>
    <t>ITU3T°</t>
  </si>
  <si>
    <t>SANGRAMENTO VIVO E EM GRANDE QUANTIDADE NO 4°M</t>
  </si>
  <si>
    <t>OPERADORA DE TELEMARKETING</t>
  </si>
  <si>
    <t>ITU 3°T//DMGA1</t>
  </si>
  <si>
    <t>HAS, IIC</t>
  </si>
  <si>
    <t>SANGRAMENTO 1°T</t>
  </si>
  <si>
    <t>- Sangramento 1° e 6° mês, - ITU no 2°T (há 2 meses) tratada com cefalexina, - Pré eclampsia com sinais de gravidade em uso de metildopa - Obesidade</t>
  </si>
  <si>
    <t>DMGA2 ( NPH e regular) e DHEG</t>
  </si>
  <si>
    <t>Hemorragia, Primeiro trimestre (progesterona) # CIUR ESTÁGIO 1 # PRÉ ECLAMPSIA SEM SINAIS DE GRAVIDADE # CICATRIZ UTERINA HÁ 1 ANO E 7 MESES # ROPREMA 12/01/23 05:00</t>
  </si>
  <si>
    <t>--&gt; ITU -&gt; tratada com antibiótico VO (cefalexina) por 10 dias ---&gt; Hipertensão gestacional - Em uso de: - MTD 1,5g/dia + Anlodipino 5 mg; - AAS (última dose 05/01) - Anlodpino</t>
  </si>
  <si>
    <t>DIATETES</t>
  </si>
  <si>
    <t>AMINIOREXE</t>
  </si>
  <si>
    <t>SANGRAMENTO 3°T</t>
  </si>
  <si>
    <t>PRÉ-ECLAMPSIA</t>
  </si>
  <si>
    <t xml:space="preserve"> ITU com 3 e 5m - uso de cefalexina, candidiase, 
uso de creme vaginal
</t>
  </si>
  <si>
    <t>HAS, HIPERTENSAO GESTACIONAL</t>
  </si>
  <si>
    <t>Pré-eclampsia</t>
  </si>
  <si>
    <t>DOR LAR</t>
  </si>
  <si>
    <t>G7P5A1</t>
  </si>
  <si>
    <t>HIPERTENSAO, DM, DIABETES</t>
  </si>
  <si>
    <t>ITU 4X, HAS sangramento hoje (07/01/22)</t>
  </si>
  <si>
    <t>TPP + ITU 1° trim, uso de cefalexina</t>
  </si>
  <si>
    <t xml:space="preserve">ITU </t>
  </si>
  <si>
    <t>APOSENTADA  PELO INSS, MAS EXERCE FUNÇÃO DE GERENTE DE VENDAS</t>
  </si>
  <si>
    <t>G9P3A5</t>
  </si>
  <si>
    <t>EFISEMA PULMONAR, ARRITMIA CARDIACA, ESCOLIOSE GASTRITE</t>
  </si>
  <si>
    <t>Pré-eclampsia, queda da própria altura, RCIU estágio 1, faz uso regular de sertralina, Ca, AAS, ritalina e paracetamol</t>
  </si>
  <si>
    <t xml:space="preserve">BRONQUITE </t>
  </si>
  <si>
    <t>Pré-eclampsia, ITU 1° trim</t>
  </si>
  <si>
    <t>HISTÓRICO DE AVC (2017), TRAÇO FALCÊMICO</t>
  </si>
  <si>
    <t>ITU (Uso de nitrofuratoína), HAS, CENTRALIZAÇÃO FETAL.</t>
  </si>
  <si>
    <t xml:space="preserve">CABELEIREIRA </t>
  </si>
  <si>
    <t>G7P3A3</t>
  </si>
  <si>
    <t>SÍFILIS TR REAGENTE, ITU, TPP</t>
  </si>
  <si>
    <t>ASSISTENTE ADMINISTRATIVA</t>
  </si>
  <si>
    <t>HAC +  PEC SOBREPOSTA, DIABETES MELLITUS TIPO 2, OBESIDADE</t>
  </si>
  <si>
    <t>HIPERTENSÃO, DIABETES GESTACIONAL</t>
  </si>
  <si>
    <t>ITU E CORRIMENTO VAGINAL HÁ 2 MESES COM CEFALEXIA E MICONAZOL</t>
  </si>
  <si>
    <t>TRAÇO FALCIFORME</t>
  </si>
  <si>
    <t>ITU NO 1º, 2° E 3º TRIMESTRES, LEUCORREIA ESVERDEADA ATUAL</t>
  </si>
  <si>
    <t>ITU NO 2° TRIMESTRE</t>
  </si>
  <si>
    <t>HAS E DM</t>
  </si>
  <si>
    <t>SANGRAMENTO NO 1º TRIMESTRE E ITU NO 1º TRIMESTRE</t>
  </si>
  <si>
    <t>Hérnia umbilical mínimA, Infecção presumida - PIU + Sepse tratada</t>
  </si>
  <si>
    <t>Teve Sifilis em gestação anterior</t>
  </si>
  <si>
    <t>Pré-eclâmpsia com sinais de gravidade</t>
  </si>
  <si>
    <t>HAS: METILDOPA , Leucorréia tratada</t>
  </si>
  <si>
    <t>ITU 30/10 // CIUR -2 // HAC+PE SUPERPOSTA//PICOS PRESSORICOS</t>
  </si>
  <si>
    <t>*APP (motivo da internação no CO) * Relato de perda de liquido em 10/01/22, 05h50. Teste da fita negativo. * ICC -&gt; Realizou cerclagem dia 18/10/21-&gt; Retirado fio de cerclagem 10/01/22 14:24 * Terapia empírica para Infecção/INFLAMAÇÃO intra-amniótica (YOON, Bo Hyun et al., 2019) - D0: 14/12/2021</t>
  </si>
  <si>
    <t>GERENTE DE RH</t>
  </si>
  <si>
    <t>HAC+HELLP</t>
  </si>
  <si>
    <t>G11P2A8</t>
  </si>
  <si>
    <t>1 filho vivo e 1 faleceu com 7 com insuf renal crônica e SD Fanconi // PE GRAVE</t>
  </si>
  <si>
    <t>DESCONHECIA A GRAVIDEZ//PARTO NA AMBULÂNCIA</t>
  </si>
  <si>
    <t>HAS DESCONPENSADA // TRATAMENTO PARA CANDIDIASE</t>
  </si>
  <si>
    <t>DESCOBRIU A GESTAÇÃO 3 DIAS ANTES // SANGRAMENTO pequenos sangramentos ao longo da gestação| Infecções: SIM (ITU atual - em uso de Cefalexina há 2 dias)</t>
  </si>
  <si>
    <t>uso de corticóde 2x (sic) e leucorréia no 3° trim com uso de creme vaginal.</t>
  </si>
  <si>
    <t>SANGRAMENRO NA GESTAÇÃO, INCOMPETÊNCIA ISTMO CERVICAL, NEUROPROTEÇÃO FETAL, CORTICOTERAPIA, ANTIBIOTICOPROFILAXIA, USO DE CLEXANE, SUSPEITA DE CORIOAMNIONITE</t>
  </si>
  <si>
    <t>EMPACOTADORA</t>
  </si>
  <si>
    <t>HIPOTIREOIDISMO</t>
  </si>
  <si>
    <t>SÍFILIS</t>
  </si>
  <si>
    <t>PRÉ-ECLAMPSIA LEVE, CIUR ESTÁGIO 3, CORTICOTERAPIA, USO DE ANTIBIÓTICOS, METILDOPA, ANLODIPINO, FLUOXETINA, PROMETAZINA, HALOPERIDOL</t>
  </si>
  <si>
    <t>ITU 1° E 3° TRIM, FEZ USO DE CEFALEXINA, PAROU TABAGISMO NA GRAVIDEZ</t>
  </si>
  <si>
    <t>DMAG1</t>
  </si>
  <si>
    <t>G3P0N2</t>
  </si>
  <si>
    <t>DMG CONTROLADA COM DIETA</t>
  </si>
  <si>
    <t>ITU COM REPETIÇÃO</t>
  </si>
  <si>
    <t>ITU DURANTE 2° TRIMESTRE, SANGRAMENTO NO 3° TRIMESTRE</t>
  </si>
  <si>
    <t>SANGRAMENTO E ITU DURANTE 1° TRIMESTRE.</t>
  </si>
  <si>
    <t>DMGA1, ITU DURANTE 1° TRIMESTRE</t>
  </si>
  <si>
    <t xml:space="preserve">ITU, HAS, </t>
  </si>
  <si>
    <t>TPP. ITU, SANGRAMENTO NO 1° TRIMESTRE,</t>
  </si>
  <si>
    <t>DHEG, HIPERTENSÃO</t>
  </si>
  <si>
    <t>CUIDADORA DE IDOSOS</t>
  </si>
  <si>
    <t>ITU, HEMORRAGIA GESTACIONAL, DHEG</t>
  </si>
  <si>
    <t>AUXILIAR ADMINISTRATIVA</t>
  </si>
  <si>
    <t>ITU DURANTE 2° TRIMESTRE</t>
  </si>
  <si>
    <t>HAS PRÉVIA</t>
  </si>
  <si>
    <t>DHEG, PRÉ ECLAMPSIA</t>
  </si>
  <si>
    <t>INFECÇÃO DE COVID-19 DURANTE 1°T, LEUCORREIA, DHEG</t>
  </si>
  <si>
    <t>ITU, SANGRAMENTO TRANSVAGINAL DURANTE 2°T</t>
  </si>
  <si>
    <t>ANALISTA BANCARIA</t>
  </si>
  <si>
    <t>HAC E DM</t>
  </si>
  <si>
    <t>HAC + DHEG + PE GRAVE</t>
  </si>
  <si>
    <t>ARTESÃ AUTÔNOMA</t>
  </si>
  <si>
    <t>CIUR ESTÁGIO 3, HAC+PE SOBREPOSTA, ITU, HEMORRAGIA TRANSVAGINAL NO 4 MES</t>
  </si>
  <si>
    <t>DIGITADORA</t>
  </si>
  <si>
    <t>ITU, HIPERTENSÃO, COVID</t>
  </si>
  <si>
    <t>ITU, LEUCORREIA, COVID, SANGRAMENTO COM 33 SEMANAS</t>
  </si>
  <si>
    <t xml:space="preserve">CANDIDÍASE NA ADMISSÃO </t>
  </si>
  <si>
    <t>5X</t>
  </si>
  <si>
    <t>ITU, PRÉ-ECLÂMPSIA</t>
  </si>
  <si>
    <t xml:space="preserve">LEUCORREINA NAO PRURUGUNOSA EM TODA A GESTAÇAO, HEMORRAGIA TRANSVAGINAL LEVE ,ANMIOREXE </t>
  </si>
  <si>
    <t xml:space="preserve">HAC, pré-eclâmpsia sobreposta, USG, SANGRAMENTO E IYU NO PRIMEIRO SEMESTRE </t>
  </si>
  <si>
    <t>S/INF</t>
  </si>
  <si>
    <t>ESQUIZOFRENIA PARANOIDE, USO DE CRACK, MACONHA E CIGARRO COMUM</t>
  </si>
  <si>
    <t xml:space="preserve">Pré-eclâmpsia grave com Síndrome HELLP </t>
  </si>
  <si>
    <t>DM /Has</t>
  </si>
  <si>
    <t>SINDROME DE HELLP</t>
  </si>
  <si>
    <t>ATENDENTE COMERCIAL</t>
  </si>
  <si>
    <t>HEMORRAGIA</t>
  </si>
  <si>
    <t>ITU NO 1°T</t>
  </si>
  <si>
    <t>internação no HMIB por leucocitose e febre - corioamnionite ?</t>
  </si>
  <si>
    <t>ITU 1° TRIM</t>
  </si>
  <si>
    <t>G4P3A1</t>
  </si>
  <si>
    <t>DMG, HAG</t>
  </si>
  <si>
    <t xml:space="preserve">DESCRITORA DE PROCESSO </t>
  </si>
  <si>
    <t xml:space="preserve">SINUSITE CRÔNICA </t>
  </si>
  <si>
    <t>INCOMEPETÊNCIA ISTMO CERVICAL, TPP, ITU 1° TRIM E ATUAL, HEMORRAGIA 1° TRIM</t>
  </si>
  <si>
    <t>G6P1A4</t>
  </si>
  <si>
    <t>ITU 1° TRIM E ATUAL</t>
  </si>
  <si>
    <t>SÍFILIS TRATADA</t>
  </si>
  <si>
    <t>DMG, ITU 3° TRIM</t>
  </si>
  <si>
    <t xml:space="preserve">JOVEM APRENDIZ </t>
  </si>
  <si>
    <t>BOLSA ROTA (15 DIAS ANTES DO PARTO)</t>
  </si>
  <si>
    <t>ITU 2 E 3° TRIM, HEMORRAGIA 2° TRIM</t>
  </si>
  <si>
    <t>HAS, DM</t>
  </si>
  <si>
    <t>SANGRAMENTO 1 DIA ANTES DO PARTO</t>
  </si>
  <si>
    <t>TOXEMIA, ITU NO 4 MÊS</t>
  </si>
  <si>
    <t>ITU, VAGINOSE NOS 3 TRIMESTRES</t>
  </si>
  <si>
    <t>HAG MAL CONTROLADA</t>
  </si>
  <si>
    <t>FAZ BRONZEAMENTO ARTIFICIAL</t>
  </si>
  <si>
    <t>TR SIFILIS POS</t>
  </si>
  <si>
    <t>ITU 3 TRIMESTRE</t>
  </si>
  <si>
    <t>ITU COM 10 SEMANAS</t>
  </si>
  <si>
    <t>SANGRAMENTO NO 3 TRIMESTRE SEM NECESSIDADE DE MEDICAÇÃO, ITU NO 3 TRIMESTRE</t>
  </si>
  <si>
    <t>SINTOMAS DE COVID-19 NO 1 TRIMESTRE</t>
  </si>
  <si>
    <t>COVID-19 NO 1 TRIMESTRE, SÍFILIS, LEUCORREIA 1 SEMANA ANTES DO PARTO</t>
  </si>
  <si>
    <t>G2PN1A0</t>
  </si>
  <si>
    <t xml:space="preserve">G2P0A1 </t>
  </si>
  <si>
    <t xml:space="preserve">SÍFILIS TRATADA </t>
  </si>
  <si>
    <t xml:space="preserve">TEC ENFERMAGEM </t>
  </si>
  <si>
    <t xml:space="preserve">DIABETES MELLITUS GESTACIONAL </t>
  </si>
  <si>
    <t xml:space="preserve"> G5P4A0</t>
  </si>
  <si>
    <t>PRÉ-ECLÂMPSIA, DOENÇA HIPERTENSIVA ESPECÍFICA NA GESTAÇÃO</t>
  </si>
  <si>
    <t>ITU, DHEG, COVID HA 3 SEMANAS</t>
  </si>
  <si>
    <t>SERVIDORA PUBLICA</t>
  </si>
  <si>
    <t>HIPERTENÇAO ARTERIAL</t>
  </si>
  <si>
    <t>SANGRAMENTO, ROTAÇAO DA BOLSA COM 22 DIAS, USO DE AZITROMICINA, PENICILINA CRISTALINA...</t>
  </si>
  <si>
    <t>DHEG GRAVE, USO DE MACONHA E COCAINA ATE O SETIMO MES</t>
  </si>
  <si>
    <t>SINDROME DE HELLP, ITU NO 1 TRI, PICO PRESSOLICO NAS ULTIMAS CONSULTAS DO  PRE NATAL</t>
  </si>
  <si>
    <t>ASMA,HAS E DM</t>
  </si>
  <si>
    <t>CESARIA POR BRADICARDIA FETAL</t>
  </si>
  <si>
    <t>NASCIMENTO NO HRS, TRANSFERIDO PARA HRT E VOLTOU PARA O HRS</t>
  </si>
  <si>
    <t>DMGA2 + HAS + ALTERAÇÃO HEPÁTICA</t>
  </si>
  <si>
    <t>SANGRAMENTO MO 3 TRIMESTRE. PA  189X121</t>
  </si>
  <si>
    <t>HIPERTENSÃO ARTERIAL</t>
  </si>
  <si>
    <t>SÍNDROME HELLP</t>
  </si>
  <si>
    <t>G5P1A3</t>
  </si>
  <si>
    <t>DM TIPO 2</t>
  </si>
  <si>
    <t>PAIS PRIMOS DE 1 GRAU</t>
  </si>
  <si>
    <t>INTERNAÇÃO POR CÓLICAS, ITU NO 6 MES</t>
  </si>
  <si>
    <t>HAS E CARDIOPATIA</t>
  </si>
  <si>
    <t>PRÉ ECLÂMPSIA, AUMENTO DE TRANSAMINASES E AMILASE</t>
  </si>
  <si>
    <t>COVID-19 NO INICIO DA GESTAÇÃO, DHEG, ITU NO 1 E 3 TREIMESTRE</t>
  </si>
  <si>
    <t>SECRETÁRIA EXECUTIVA</t>
  </si>
  <si>
    <t>RETIRADA DA GLANDULA MAMARIA</t>
  </si>
  <si>
    <t>SIFILIS, TPP</t>
  </si>
  <si>
    <t>CIUR</t>
  </si>
  <si>
    <t>HAS, DM, HIPOTIREOIDISMO E DMG 1</t>
  </si>
  <si>
    <t>CESARIA POR HIPERTONIA UTERINA E FALHA DE INDUÇAO,ITU</t>
  </si>
  <si>
    <t>DOMESTICA</t>
  </si>
  <si>
    <t>ITU, CANDIDÍESE</t>
  </si>
  <si>
    <t>HAS E DM DAS AVOS</t>
  </si>
  <si>
    <t xml:space="preserve">SNGRAMENTO 1 TRI, </t>
  </si>
  <si>
    <t>CAMAREIRA</t>
  </si>
  <si>
    <t>MACONHA 1X/DIA</t>
  </si>
  <si>
    <t>PARTO CESARIA POR TAQUICARDIA FETAL, OLIGODRAMNIO E CIUR, ITU NO 2 TRI</t>
  </si>
  <si>
    <t>DM (AVÓ)</t>
  </si>
  <si>
    <t>ITU, SANGRAMENTO</t>
  </si>
  <si>
    <t>ARTRITE REUMATOIDE</t>
  </si>
  <si>
    <t>PARTO CESARIA POR CIUR, DM TIPO2, FIBROMIALGIA, INSULINA, PREDNISOLONA</t>
  </si>
  <si>
    <t xml:space="preserve">DHEG NO FINAL DA GESTAÇÃO </t>
  </si>
  <si>
    <t xml:space="preserve">AUXILIAR DE LIMPEZA </t>
  </si>
  <si>
    <t>IgG POSITIVA PARA CHAGAS</t>
  </si>
  <si>
    <t>ASMA, RINITE</t>
  </si>
  <si>
    <t>ITU 1° E 3° TRIM, SANGRAMENTO 2° TRIM</t>
  </si>
  <si>
    <t>HIPERTIREOIDISMO, HAC</t>
  </si>
  <si>
    <t xml:space="preserve">ITU  </t>
  </si>
  <si>
    <t>DMID, HAC, HIPOTIREOIDISMO</t>
  </si>
  <si>
    <t>TELECOMUNICAÇÃO</t>
  </si>
  <si>
    <t>HTLV</t>
  </si>
  <si>
    <t>ITU, HIPERTENSÃO</t>
  </si>
  <si>
    <t xml:space="preserve">PRÉ-ECLÂMPSIA GRAVE, CIUR ESTÁGIO 1 </t>
  </si>
  <si>
    <t>G3P0A0</t>
  </si>
  <si>
    <t>ITU, INTERNADA POR PROTUSÃO DA BOLSA AMINIÓTICA.</t>
  </si>
  <si>
    <t>G4P0A0</t>
  </si>
  <si>
    <t>HAS, OBESIDADE E ANSIEDADE</t>
  </si>
  <si>
    <t>CAIXA DE SUPERMERCADO</t>
  </si>
  <si>
    <t>HEMORRAGIA DURANTE 1° TRIMESTRE</t>
  </si>
  <si>
    <t>DPP</t>
  </si>
  <si>
    <t>DMG2</t>
  </si>
  <si>
    <t>HEMORRAGIA NO 1° TRIMESTRE</t>
  </si>
  <si>
    <t>ITU NO 3 TRIMESTRE, INTERNAÇÃO PARA CONTROLE DE PA</t>
  </si>
  <si>
    <t>HIPERTENSÃO ARTERIAL GESTACIONAL</t>
  </si>
  <si>
    <t>AVC PRÉVIO, PARTO CESAREO POR ECLAMPSIA, HAS</t>
  </si>
  <si>
    <t>ITU, HAC</t>
  </si>
  <si>
    <t>ITU NO 1 TRIMESTRE</t>
  </si>
  <si>
    <t xml:space="preserve">DHEG, ITU NO 1 E 2 TRIMESTRE </t>
  </si>
  <si>
    <t>ÓBITO DO 1 GEMELAR</t>
  </si>
  <si>
    <t>ITU, COVID-19 NO 1 TRIMESTRE</t>
  </si>
  <si>
    <t>TR CHAGAS POSITIVO</t>
  </si>
  <si>
    <t>INFECÇÃO, HEMORRAGIA</t>
  </si>
  <si>
    <t>PARTO NO TRÂNSITO, INFECÇÃO</t>
  </si>
  <si>
    <t>G1P0C0A0</t>
  </si>
  <si>
    <t>G2P1C0A0</t>
  </si>
  <si>
    <t>G2P1C1A0</t>
  </si>
  <si>
    <t>ANEMIA GESTACIONAL,HAG,DIABETES MELLITUS TIPO 1,  HIPOTIREOIDISMO GESTACIONAL</t>
  </si>
  <si>
    <t>G3P2C2A0</t>
  </si>
  <si>
    <t>DIABETES MELLITUS TIPO 2</t>
  </si>
  <si>
    <t xml:space="preserve">G2P1C0 A1
</t>
  </si>
  <si>
    <t>SÍFLIS,HEMORRAGIA.</t>
  </si>
  <si>
    <t xml:space="preserve">G2C1P0A0 </t>
  </si>
  <si>
    <t>G4P0C3A0</t>
  </si>
  <si>
    <t>ITU 2° TRIM</t>
  </si>
  <si>
    <t>G4P1C1A1</t>
  </si>
  <si>
    <t>ASMA E PRÉ-ECLÂMPSIA E TOXOPLASMOSE GESTACIONAL.</t>
  </si>
  <si>
    <t>DHEG GRAVE</t>
  </si>
  <si>
    <t>ITU EM TRATAMENTO COM CEFALEXINA</t>
  </si>
  <si>
    <t>G2P1N1A0</t>
  </si>
  <si>
    <t>HAS, TABAGISMO 8 CIGARROS/DIA</t>
  </si>
  <si>
    <t>G4PC4A0</t>
  </si>
  <si>
    <t>HAS,DM E FILHO COM LINFOMA  HODGKIN</t>
  </si>
  <si>
    <t>NEFROTILIASE, ITU DE REPETIÇAO E EPILEPSIA (USO DE CARBAMAZEPINA)</t>
  </si>
  <si>
    <t>G4C2A1</t>
  </si>
  <si>
    <t>HIPOTIREOIDISMO E OBESIDADE</t>
  </si>
  <si>
    <t>INTERNAÇAO PROLONGADA, RUPTURA DA BOLSA DESDE 24/10</t>
  </si>
  <si>
    <t>HAS E ASMA</t>
  </si>
  <si>
    <t>SANGRAMENTO 1 TRI, SIFILIS TRATADA, COVID EM FEV/22</t>
  </si>
  <si>
    <t>G2PC1A0</t>
  </si>
  <si>
    <t>DHEG, AVO HIPERTENSA</t>
  </si>
  <si>
    <t xml:space="preserve">SD HELLP, </t>
  </si>
  <si>
    <t xml:space="preserve">CAIXA </t>
  </si>
  <si>
    <t>G1PC0A0</t>
  </si>
  <si>
    <t>ITU 2 TRIMESTRE</t>
  </si>
  <si>
    <t>G3P1C1A0</t>
  </si>
  <si>
    <t>ITU 2X, LEUCORREIA, HEMORRAGIA, PARTO POR CORIOAMNIONITE E AMNIORREXE</t>
  </si>
  <si>
    <t>ROPREMA / mãe adolescente fez uso de maconha, cocaína e álcool</t>
  </si>
  <si>
    <t>AGENTE DE LIMPEZA</t>
  </si>
  <si>
    <t>Hemorragia no 1ºT - sem medicação. Mãe refere que teve leucorreia 3 episódios</t>
  </si>
  <si>
    <t>TECNICA DENTISTA</t>
  </si>
  <si>
    <t>Ameaça de parto prematuro com 29sem. Fez uso de salbutanol e Betametasona (1x)</t>
  </si>
  <si>
    <t>ATENDENTE TELEFONICA</t>
  </si>
  <si>
    <t>Narguile nos fins de semana até 4 semanas de gestação // HEMORRAGIA 1ºT</t>
  </si>
  <si>
    <t>ITU 1 E 2 TRIMESTRE</t>
  </si>
  <si>
    <t>HIV</t>
  </si>
  <si>
    <t>diagnóstico de Z21 há menos de 1mês, ITU diagnosticado ontem.</t>
  </si>
  <si>
    <t>CORRETORA</t>
  </si>
  <si>
    <t>INTERNADA NO HRT DESDE A 18° SEMANA GESTACIONAL, POR SANGRAMENTO E PERDA DE LÍQUIDO.</t>
  </si>
  <si>
    <t xml:space="preserve">PLAQUETOPENIA </t>
  </si>
  <si>
    <t>ITU, DHEG</t>
  </si>
  <si>
    <t>ITU, DHEG GRAVE E OMA</t>
  </si>
  <si>
    <t>DMG, DHEG</t>
  </si>
  <si>
    <t>HEMORRAGIA NO 1 TRIMESTRE</t>
  </si>
  <si>
    <t>ITU NO 6 MÊS</t>
  </si>
  <si>
    <t>HAS, SD ANTICORPO ANTIFOSFOLIPIDEO</t>
  </si>
  <si>
    <t>ESTUDANTE / DO LAR</t>
  </si>
  <si>
    <t>ITU NO 1 TRIMESTRE, PRÉ-ECLAMPSIA</t>
  </si>
  <si>
    <t>NO PET SHOP</t>
  </si>
  <si>
    <t>BABÁ</t>
  </si>
  <si>
    <t>PRÉ-ECLÂMPSIA GRAVE - SÍMDROME DE HELLP</t>
  </si>
  <si>
    <t>PRÉ-ECLÂMPSIA</t>
  </si>
  <si>
    <t>ITU NO 2 TRIMESTRE</t>
  </si>
  <si>
    <t>HEMORRAGIA, ITU</t>
  </si>
  <si>
    <t>HPV CONDILOMA</t>
  </si>
  <si>
    <t>ITU 2X</t>
  </si>
  <si>
    <t>DM1</t>
  </si>
  <si>
    <t>AVC AOS 18 ANOS</t>
  </si>
  <si>
    <t>DHEG, ITU 2° TRIM</t>
  </si>
  <si>
    <t>DESIGN DE UNHAS</t>
  </si>
  <si>
    <t>DMG, ITU 2X</t>
  </si>
  <si>
    <t>DMG,ITU</t>
  </si>
  <si>
    <t>RPMO, CORIAMNIONITE</t>
  </si>
  <si>
    <t>SÍNDROME DE HELLP</t>
  </si>
  <si>
    <t>ASSISTENTE DE CLASSE</t>
  </si>
  <si>
    <t>PRÉ ECALMPSIA</t>
  </si>
  <si>
    <t>CORIOAMNIONITE</t>
  </si>
  <si>
    <t>ITU, PRÉ ECLAMPSIA</t>
  </si>
  <si>
    <t>DHEG, CONVULSIONOU DURANTE O PARTO</t>
  </si>
  <si>
    <t>DHEG, CORIOAMNIONITE E ROPREMA</t>
  </si>
  <si>
    <t>COPEIRA</t>
  </si>
  <si>
    <t>DMG A1</t>
  </si>
  <si>
    <t>HEMORRAGIA TRANSVAGINAL NO 3 TRIMESTRE POR DPP</t>
  </si>
  <si>
    <t>ITU, PRÉ ECLAMPSIA + HELLP PARCIAL</t>
  </si>
  <si>
    <t>DMG COM INSULINOTERAPIA+COLESTASE</t>
  </si>
  <si>
    <t>HEMORRAGIA, BACTERIÚRIA ASSINTOMÁTICA NA URINA NO 3 TRIMESTRE, INTERNÇÃO</t>
  </si>
  <si>
    <t>ITU, HEMORRAGIA NO 2 TRIMESTRE</t>
  </si>
  <si>
    <t>SERVIDORA PÚBLICA (ASSESSORA)</t>
  </si>
  <si>
    <t>DHEG, PRÉ-ECLAMPSIA</t>
  </si>
  <si>
    <t xml:space="preserve">HEMORRAGIA NO 1 TRIMESTRE </t>
  </si>
  <si>
    <t>MÃE ADOLESCENTE, PRÉ-ECLAMPSIA</t>
  </si>
  <si>
    <t xml:space="preserve">HIPERTENSÃO </t>
  </si>
  <si>
    <t>G1P1C0A0</t>
  </si>
  <si>
    <t xml:space="preserve">PRÉ-ECLÂMPSIA COM SINAIS DE GRAVIDADE </t>
  </si>
  <si>
    <t>OPERADORA DE PRODUÇÃO</t>
  </si>
  <si>
    <t>SANGRAMENTO TRANSVAGINAL</t>
  </si>
  <si>
    <t xml:space="preserve">EMPREGADA DOMÉSTICA </t>
  </si>
  <si>
    <t>G3P0C2A0</t>
  </si>
  <si>
    <t xml:space="preserve">VENDEDORA </t>
  </si>
  <si>
    <t>G2P0C1A1</t>
  </si>
  <si>
    <t xml:space="preserve">ITU 2 TRIMESTE </t>
  </si>
  <si>
    <t>CHEFE DE COZINHA</t>
  </si>
  <si>
    <t>DHEG GRAVE,SD HELLP</t>
  </si>
  <si>
    <t>ARTESÃ</t>
  </si>
  <si>
    <t>OBESIDADE GRAU 2, TRANSTORNO ANSIOSO,INSUFICIENCIA MITRAL MODERADA,DM 1 PREVIA DE DIFICIL CONTROLE, RETINOPATIA DIABETICA</t>
  </si>
  <si>
    <t>HEMORRAGIA 3 TM, ITU TRATADA, CANDIDIASE</t>
  </si>
  <si>
    <t>G5P2C1A1</t>
  </si>
  <si>
    <t>CESARIA INDICADA POR BRADICARDIA FETAL</t>
  </si>
  <si>
    <t>TIREOIDITE, AVÓ COM HAS</t>
  </si>
  <si>
    <t xml:space="preserve">HEMORRAGIA 2 TM, </t>
  </si>
  <si>
    <t xml:space="preserve">DHEG </t>
  </si>
  <si>
    <t>ITU 2 X, ADMITIDA POR SANGRAMENTO TRANSVAGINAL, ASFIXIA PERINATAL GRAVE</t>
  </si>
  <si>
    <t>DMG TIPO 1</t>
  </si>
  <si>
    <t>HAS, ASMA</t>
  </si>
  <si>
    <t>ROPREMA, TPP, DPP</t>
  </si>
  <si>
    <t>HIPOTIREOIDISMO, DM1</t>
  </si>
  <si>
    <t>CABELEIREIRA</t>
  </si>
  <si>
    <t>HA GESTACIONAL</t>
  </si>
  <si>
    <t>CANDIDÍASE, HEMORRAGIA 1° TRIM, CORIOAMNIONITE, DHEG</t>
  </si>
  <si>
    <t xml:space="preserve">TÉCNICA DE DENTISTA </t>
  </si>
  <si>
    <t>AUXILIAR DE ALMOXARIFADO</t>
  </si>
  <si>
    <t>HEMORRAGIA 1° TRIM, ITU 2° TRIM</t>
  </si>
  <si>
    <t>HAG</t>
  </si>
  <si>
    <t xml:space="preserve">HIPERTENSÃO, DEPRESSÃO </t>
  </si>
  <si>
    <t xml:space="preserve">ROPREMA </t>
  </si>
  <si>
    <t>EPILEPSIA, CHAGAS</t>
  </si>
  <si>
    <t xml:space="preserve">CUIDADORA DE IDOSOS </t>
  </si>
  <si>
    <t>HIPOTIREOIDISMO, LITIASE BILIAR</t>
  </si>
  <si>
    <t>DHEG, ITU 1° TRIM, CIUR</t>
  </si>
  <si>
    <t>ITU, COVID 3° TRIM, LESÃO DESCAMATIVA NAS AURÉOLAS</t>
  </si>
  <si>
    <t>CANDIDÍASE</t>
  </si>
  <si>
    <t>AUXILIAR DE SAÚDE BUCAL</t>
  </si>
  <si>
    <t>"MENSTRUAÇÃO", LEUCORRÉIA</t>
  </si>
  <si>
    <t>DHEG GRAVE COM IMNENCIA DE ECLAMPSIA</t>
  </si>
  <si>
    <t>G6P3A2</t>
  </si>
  <si>
    <t xml:space="preserve">MANICURE </t>
  </si>
  <si>
    <t>COVID DURANTE SEGUNDO TRIMESTRE, CANDIDIASE, ITU,</t>
  </si>
  <si>
    <t>DMGA1, CANDIDÍASE</t>
  </si>
  <si>
    <t>DHEG , ECLAMPSIA, FICOU INCONSCIENTE DURANTE O PARTO</t>
  </si>
  <si>
    <t>COVID, TPP. ITU</t>
  </si>
  <si>
    <t>DESCOBRIU A GESTAÇÃO UMA SEMANA ANTES DO PARTO</t>
  </si>
  <si>
    <t>HAC COM PE GRAVE, DMG, DHEG</t>
  </si>
  <si>
    <t>TEVE SÍFILIS EM GESTAÇÃO ANTERIOR</t>
  </si>
  <si>
    <t>ATENDENTE DE BAR</t>
  </si>
  <si>
    <t>ITU, LEUCORREIA, VDRL POSITIVO</t>
  </si>
  <si>
    <t>HIPERTENSA, DIABÉTICA</t>
  </si>
  <si>
    <t>COVID, CANDIDÍASE</t>
  </si>
  <si>
    <t>G7P2A4</t>
  </si>
  <si>
    <t>ANSIEDADE, PLACENTA PRÉVIA, PROTESE MAMARIA</t>
  </si>
  <si>
    <t>LEUCORREIA</t>
  </si>
  <si>
    <t>ITU NO 3 TRIMESTRE</t>
  </si>
  <si>
    <t>COVID HÁ 19 DIAS</t>
  </si>
  <si>
    <t>AJUDANTE DE COZINHA</t>
  </si>
  <si>
    <t>ECLAMPSIA</t>
  </si>
  <si>
    <t>2 EPISÓDIOS DE ITU NO 3 TRIMESTRE</t>
  </si>
  <si>
    <t>ITU COM 22 SEMANAS, HEMORRAGIA E HIPERTROFIA UTERINA</t>
  </si>
  <si>
    <t>HÉRNIA DE DISCO</t>
  </si>
  <si>
    <t>G2P0C1A0</t>
  </si>
  <si>
    <t>PAI FALECIDO POR CARDIOPATIA E DHEG NAS DUA GESTAÇES</t>
  </si>
  <si>
    <t>LEUCORREIA PERSISTENTE EM TODA A GESTAÇÃO</t>
  </si>
  <si>
    <t>VAGINOSE</t>
  </si>
  <si>
    <t>G2P0C0A0</t>
  </si>
  <si>
    <t xml:space="preserve">PRÉ-ECLAMPSIA,HIPOTIROIDISMO NÃO TRATADO, ITU1 TRIMESTRE, PREMATURIDADE E CIUR </t>
  </si>
  <si>
    <t>G5P4C0A0</t>
  </si>
  <si>
    <t>ITU 1º TRIMESTRE E DEPRESSÃO</t>
  </si>
  <si>
    <t>G4P2C0A1</t>
  </si>
  <si>
    <t xml:space="preserve">HEMORRAGIA E ITU NO 3º TRIMESTRE </t>
  </si>
  <si>
    <t xml:space="preserve">DIABETES MELLITUS TIPO 1 COM NEFROPATIA </t>
  </si>
  <si>
    <t>G2P0C0A1</t>
  </si>
  <si>
    <t>ITU 2º  TRIMESTRE</t>
  </si>
  <si>
    <t xml:space="preserve"> G1P0C0A0</t>
  </si>
  <si>
    <t>G2P2C1A0</t>
  </si>
  <si>
    <t>COM TRICOMONÍASE E PIÚRIA MACIÇA</t>
  </si>
  <si>
    <t>ITU, TPP, ROPREMA, 5 CIGARROS POR DIA HA 2 ANOS,</t>
  </si>
  <si>
    <t>G1P1A1</t>
  </si>
  <si>
    <t>PAI TEM DME E ORGÃOS HIPERIOTISPE</t>
  </si>
  <si>
    <t>USO DE MACONHA, DHEG, ITU, CIUR</t>
  </si>
  <si>
    <t>LAVRADOURA</t>
  </si>
  <si>
    <t xml:space="preserve">HIPOTIREOIDISMO, HAS </t>
  </si>
  <si>
    <t>DMG2, (ÚLTIMO PARTO - NEOMORTO)</t>
  </si>
  <si>
    <t>ITU 2° TRIM, HEMORRAGIA 2° TRIM</t>
  </si>
  <si>
    <t>DMG1, ITU 3X, ROPREMA</t>
  </si>
  <si>
    <t>DMG, ROPREMA, CORIOAMNIONITE</t>
  </si>
  <si>
    <t>DMG, DHEG, MÃE COM OUTROS 2 PARTOS PREMATUROS</t>
  </si>
  <si>
    <t>HAS, OBESIDADE</t>
  </si>
  <si>
    <t>HAC, FAZIA USO DE HCTZ ANTES DA GESTAÇÃO</t>
  </si>
  <si>
    <t>ITU 3X, HEMORRAGIA 2X, ROPREMA</t>
  </si>
  <si>
    <t>HAS, HIPOTIREOIDISMO</t>
  </si>
  <si>
    <t>OLIGOÂMNIO SEVERO, DMG2, CIUR, HIPOTIREOIDISMO</t>
  </si>
  <si>
    <t>INCOMPETÊNCIA ISTMO CERVICAL, ANEMIA, CANDIDIASE, ROPREMA</t>
  </si>
  <si>
    <t>ASCITE</t>
  </si>
  <si>
    <t>DHEG, CIUR</t>
  </si>
  <si>
    <t xml:space="preserve">CUIDADORA  </t>
  </si>
  <si>
    <t xml:space="preserve">ROPREMA, CORIOAMNIONITE </t>
  </si>
  <si>
    <t xml:space="preserve">HEMORRAGIA EM TODOS OS MESES, DMG2, ROPREMA </t>
  </si>
  <si>
    <t>HAS GESTACIONAL, ITU</t>
  </si>
  <si>
    <t>ESTETICISTA</t>
  </si>
  <si>
    <t>MIOMATOSE</t>
  </si>
  <si>
    <t>ITU, CORIOAMNIONITE</t>
  </si>
  <si>
    <t>MICROEMPREENDEDORA</t>
  </si>
  <si>
    <t xml:space="preserve">HAS, DM </t>
  </si>
  <si>
    <t>DMG, ITU 1° TRIM, CANDIDÍASE</t>
  </si>
  <si>
    <t>DMG, ROPREMA</t>
  </si>
  <si>
    <t>LEUCORRÉIA</t>
  </si>
  <si>
    <t>ROPREMA</t>
  </si>
  <si>
    <t>DMG, DHEG, ITU</t>
  </si>
  <si>
    <t>ADICTA DE CRACK</t>
  </si>
  <si>
    <t>HEMORRAGIA DURANTE O PARTO.</t>
  </si>
  <si>
    <t>COLELITÍASE, NEFROLITÍASE À E, PROTEINÚRIA NEFRÓTICA, HIPOTIREOIDISMO</t>
  </si>
  <si>
    <t>DHEG, HEMORRAGIA 1 NO TRIMESTRE E ITU NO 2 TRIMESTRE</t>
  </si>
  <si>
    <t>HAS, PRÉ-ECLÂMPSIA</t>
  </si>
  <si>
    <t>RCIU</t>
  </si>
  <si>
    <t>JORNALISMO</t>
  </si>
  <si>
    <t>CONFEITEIRA</t>
  </si>
  <si>
    <t>DM1 COM RETINOPATIA, DHEG, ANSIEDADE, SÍFILIS TRATADA, ITU TRATADA</t>
  </si>
  <si>
    <t>ITU NAO TRATADA NO 1 TRIMESTRE, HEMORRAGIA, VAGINOSE</t>
  </si>
  <si>
    <t>ITU NO 1 E 2 TRIMESTRE</t>
  </si>
  <si>
    <t>AUXILIAR DE FATURAMENTO DE NOTAS</t>
  </si>
  <si>
    <t>DM2</t>
  </si>
  <si>
    <t>PRÉ ECLÂMPSIA GRAVE, DISPNEIA, FEBRE, TOSSE SECA E DIARREIA, QUADRO DE COVID-19 QUE EVOLUIU PARA ÓBITO</t>
  </si>
  <si>
    <t>ITU DE REPETIÇÃO 3X NO 2 TRIMESTRE, TPP</t>
  </si>
  <si>
    <t>TÉCNICA DE ENFERMAGEM</t>
  </si>
  <si>
    <t>ANEMIA FALCIFORME</t>
  </si>
  <si>
    <t>HEMOTRANSFUSÃO NO DIA DO PARTO</t>
  </si>
  <si>
    <t>SÍNDROME DO PÂNICO</t>
  </si>
  <si>
    <t xml:space="preserve">FRENTISTA </t>
  </si>
  <si>
    <t>DMG1</t>
  </si>
  <si>
    <t>USUÁRIA DE MACONHA, HIPOTIREOIDISMO</t>
  </si>
  <si>
    <t>ITU 4X</t>
  </si>
  <si>
    <t>G6P2A2</t>
  </si>
  <si>
    <t>DMG, HEMORRAGIA 1° TRIM, ITU 3° TRIM</t>
  </si>
  <si>
    <t xml:space="preserve">ATENDENTE  </t>
  </si>
  <si>
    <t>USUÁRIA DE MACONHA</t>
  </si>
  <si>
    <t>G3P1C0A0</t>
  </si>
  <si>
    <t>HEMORRAGIA 1ºT, ITU 1º TRIMESTRE TRATADA, VAGINOSE FUNGICA  2ºT</t>
  </si>
  <si>
    <t>G3P2C0A0</t>
  </si>
  <si>
    <t xml:space="preserve">ASMA E HEMORRAGIA </t>
  </si>
  <si>
    <t>SERVIDORA PÚBLICA</t>
  </si>
  <si>
    <t>G3P0C1A1</t>
  </si>
  <si>
    <t>DOENÇA REUMÁTICA + ANEMIA</t>
  </si>
  <si>
    <t>DIABETES MELLITUS E LÚPUS ERITEMATOSO</t>
  </si>
  <si>
    <t xml:space="preserve">G5P2C0A2
</t>
  </si>
  <si>
    <t xml:space="preserve">ABDOME AGUDO OBSTRUTIVO </t>
  </si>
  <si>
    <t>LÚPUS ERITEMATOSO SISTÊMICO E CÂNCER DE PULMÃO</t>
  </si>
  <si>
    <t xml:space="preserve">ICOMPETÊNCIA ISTMO CERVICAL </t>
  </si>
  <si>
    <t>PAI COM DOENÇA CORONARIANA</t>
  </si>
  <si>
    <t>ITU, INTERNADA POR OLIGODRMNIA COM PIORA COM TAQUICARDIA FETAL, CANDIDIASE.</t>
  </si>
  <si>
    <t>AVÕ MATERNO E PAI COM HAS E ASMA</t>
  </si>
  <si>
    <t>ITU NO 1T E NO MES DO PARTO</t>
  </si>
  <si>
    <t>G3P1CA0</t>
  </si>
  <si>
    <t>CESÁRIA POR PRE ECLAMPSIA COM PICO PRESSORICO EM 17/02</t>
  </si>
  <si>
    <t>DHEG/CIUR, IRMÃ COM SINDROME DE DOWN</t>
  </si>
  <si>
    <t>ITU 1 E 2T</t>
  </si>
  <si>
    <t>AVÓ COM DIABETES E MÃE COM EPILEPSIA CONTROLADA</t>
  </si>
  <si>
    <t xml:space="preserve">ITU 1T, LEUCORREIA, </t>
  </si>
  <si>
    <t>G2C1A0</t>
  </si>
  <si>
    <t>TABAGISTA 2 CIGARROS POR DIA, USO DE CANABIS E DROGAS SINTETICAS</t>
  </si>
  <si>
    <t>ITU , HEMORAGIA TRANSVAGINAL</t>
  </si>
  <si>
    <t>CONSAGUINIDADE COM O PAI PRIMOS DE 1° GRAU</t>
  </si>
  <si>
    <t>LEUCÓRREIA 3T</t>
  </si>
  <si>
    <t>TABAGISTA (10 CIGARROS POR DIA), SÍFILIS</t>
  </si>
  <si>
    <t>ITU, DHEG GRAVE</t>
  </si>
  <si>
    <t>DHEG, HELLP</t>
  </si>
  <si>
    <t>DM2 MAL CONTROLADA</t>
  </si>
  <si>
    <t>HAS, ECLAMPSIA DA ULTIMA GESTAÇÃO</t>
  </si>
  <si>
    <t xml:space="preserve">ITU, ATPP, </t>
  </si>
  <si>
    <t>HEMORRAGIA TRANSVAGINAL NO 4 MÊS, ITU, COM COVID-19</t>
  </si>
  <si>
    <t>ITU NO 2 TRIMESTRE, VAGINOSE NO 3 TRIMESTRE</t>
  </si>
  <si>
    <t>COVID-19 COM SINTOMAS GRIPAIS</t>
  </si>
  <si>
    <t>OBESIDADE</t>
  </si>
  <si>
    <t xml:space="preserve">DMG </t>
  </si>
  <si>
    <t>ITU COM 3 E 5 MESES, CANDIDÍASE</t>
  </si>
  <si>
    <t>DHEG, ITU NO 1 TRIMESTRE</t>
  </si>
  <si>
    <t>CANDIDÍASE EM TRATAMENTO</t>
  </si>
  <si>
    <t>ASMA, DHEG</t>
  </si>
  <si>
    <t>NÃO SABIA QUE ESTAVA GRÁVIDA</t>
  </si>
  <si>
    <t>DESIGNER DE MÓVEIS</t>
  </si>
  <si>
    <t>SÍFILIS, USO DE CRACK ANTES DO PARTO</t>
  </si>
  <si>
    <t>HEMORRAGIA DURANTE A GESTAÇÃO INTEIRA</t>
  </si>
  <si>
    <t>G9P8A0</t>
  </si>
  <si>
    <t>ITU NO 1, 2 E 3 TRIMESTRE</t>
  </si>
  <si>
    <t>DESCONHECIA A GESTAÇÃO</t>
  </si>
  <si>
    <t>DHEG GRAVE, DMGA1</t>
  </si>
  <si>
    <t>CANDIDÍASE NO 1 TRIMESTRE</t>
  </si>
  <si>
    <t>ROPREMA, ITU 3X</t>
  </si>
  <si>
    <t>HEMORRAGIA 1° TRIM, ITU 2° TRIM, CIUR</t>
  </si>
  <si>
    <t>DHEG, PLAQUETONIA, DEFICIÊNCIA DE B12, ESPLENOMEGALIA</t>
  </si>
  <si>
    <t>ITU 3° TRIM</t>
  </si>
  <si>
    <t xml:space="preserve">COMERCIANTE </t>
  </si>
  <si>
    <t>ITU 3X, VAGINOSE 1° TRIM, CIUR</t>
  </si>
  <si>
    <t xml:space="preserve">AUXILIAR DE ENFERMAGEM </t>
  </si>
  <si>
    <t xml:space="preserve">HEMORRAGIA 1° TRIM </t>
  </si>
  <si>
    <t>ROPREMA (1° FILHO NATIMORTO - 7 MESES)</t>
  </si>
  <si>
    <t>G1PNA</t>
  </si>
  <si>
    <t>HEMORRAGIA TRANSVAGINAL 1° TRIM</t>
  </si>
  <si>
    <t>HEMORRAGIA  TRANSVAGINAL1° TRIM</t>
  </si>
  <si>
    <t>G2PCA</t>
  </si>
  <si>
    <t xml:space="preserve">DHEG GRAVE </t>
  </si>
  <si>
    <t>ITU 2° TRIMESTRE</t>
  </si>
  <si>
    <t>G3P2A1</t>
  </si>
  <si>
    <t>DHEG, OBESIDADE CLASSE III, HIPITIREOIDISMO</t>
  </si>
  <si>
    <t>ITU 3° TRIMESTRE</t>
  </si>
  <si>
    <t>MERENDEIRA</t>
  </si>
  <si>
    <t>ROTURA DE BOLSA</t>
  </si>
  <si>
    <t>MIOMA</t>
  </si>
  <si>
    <t>G4P2A0</t>
  </si>
  <si>
    <t>LEUCORRÉIA TRATADA</t>
  </si>
  <si>
    <t>LEUCORRÉIA 2T TRATADA, CESARIA POR TAQUICARDIA FETAL</t>
  </si>
  <si>
    <t>ITU, ASFIXIA PERINATAL</t>
  </si>
  <si>
    <t>CESÁRIA POR CORIOAMNIONITE</t>
  </si>
  <si>
    <t>HAS E DM2</t>
  </si>
  <si>
    <t>SANGRAMENTO VAGINAL DESDE AS 2H DO DIA 8/02</t>
  </si>
  <si>
    <t>LESÃO SUGESTIVA DE HERPES NA VULVA</t>
  </si>
  <si>
    <t>TABAGISTA 1 CARTEIRA SEMANAL</t>
  </si>
  <si>
    <t>ALTERAÇÃO NA GLICOSE E CONTROLE DIABÉTICO</t>
  </si>
  <si>
    <t>G8P6A2</t>
  </si>
  <si>
    <t>HAC,DM,HIPOTIREOIDISMO</t>
  </si>
  <si>
    <t>DHEG,DMG,SÍFILIS DIAGNOSTICADA</t>
  </si>
  <si>
    <t>DONA DE CLÍNICA ESTÉTICA</t>
  </si>
  <si>
    <t>HAC,DHEG GRAVE, TRAÇO FALCIFORME, ANSIEDADE, ABORTO A 9 MESES</t>
  </si>
  <si>
    <t>ITU 3T, TOXEMIA</t>
  </si>
  <si>
    <t>HAS PRÉVIA E HIPOTIREIODISMO</t>
  </si>
  <si>
    <t xml:space="preserve">ITU 3T, </t>
  </si>
  <si>
    <t>ALÉRGICA A PENICILINA BENZATINA</t>
  </si>
  <si>
    <t>HAC COM PE SOBREPOSTA, CESÁRIA COM HAC+DHEG DE URGENCIA POR BRADICARDIA FETAL</t>
  </si>
  <si>
    <t>MÃE COM DMG A1 E FAMILIA COM HAS E DM</t>
  </si>
  <si>
    <t>LEUCORREIA NO 1T</t>
  </si>
  <si>
    <t>CAIXA DE FARMÁCIA</t>
  </si>
  <si>
    <t>HAC E LES</t>
  </si>
  <si>
    <t>LES, ITU ATUAL</t>
  </si>
  <si>
    <t>ITU 1T</t>
  </si>
  <si>
    <t>DHEG GRAVE E AVÓ COM ARRITMIA</t>
  </si>
  <si>
    <t>HIPOTIROIDISMO E OBESA</t>
  </si>
  <si>
    <t>MIOMA E CALCULO RENAL</t>
  </si>
  <si>
    <t>G6P3A1</t>
  </si>
  <si>
    <t>G3P0A1</t>
  </si>
  <si>
    <t>TEVE 1 NEOMORTO</t>
  </si>
  <si>
    <t>SANGRAMENTO DURANTE A GESTAÇÃO</t>
  </si>
  <si>
    <t>ADICTA DE COCAÍNA</t>
  </si>
  <si>
    <t>HIPERTENSÃO, DM, TVP</t>
  </si>
  <si>
    <t>ITU POR E.COLI NO 2 TRIMESTRE, HEMORRAGIA NO 1 TRIMESTRE E ANEMIA</t>
  </si>
  <si>
    <t>HIPERTENSÃO ARTERIAL CRÔNICA SEM CONTROLE</t>
  </si>
  <si>
    <t>DHEG SOBREPOSTA A HIPERTENSÃO ARTERIAL CRÔNICA, ITU</t>
  </si>
  <si>
    <t>DMG A1 + DHEG CONTROLADA</t>
  </si>
  <si>
    <t>MONITORA DE CRECHE</t>
  </si>
  <si>
    <t>HAC, PE SOBREPOSTA</t>
  </si>
  <si>
    <t>G2P2A1</t>
  </si>
  <si>
    <t>COLELITIASE</t>
  </si>
  <si>
    <t>VAGINOSE, OLIGODRAMNIA, COLEDOCOLITIASE, COLESTASE GESTACIONAL</t>
  </si>
  <si>
    <t>DHEG, SIFILIS NÃO TRATADA ADEQUADAMENTE</t>
  </si>
  <si>
    <t>LEUCORREIA + ITU NO 1 TRIMESTRE</t>
  </si>
  <si>
    <t>PARTO DOMICILIAR</t>
  </si>
  <si>
    <t>MONITORA ESCOLAR</t>
  </si>
  <si>
    <t>ITU, HEMORRAGIA</t>
  </si>
  <si>
    <t>LEUCORREIA, DMG</t>
  </si>
  <si>
    <t>DIO LAR</t>
  </si>
  <si>
    <t>HERPES GENITAL ATIVA</t>
  </si>
  <si>
    <t>ITU NO 1° TRI</t>
  </si>
  <si>
    <t>ITU 3X NO FINAL DA GESTAÇÃO</t>
  </si>
  <si>
    <t xml:space="preserve">HEMOFILIA ADQUIRIDA E DIABETES MELLITUS </t>
  </si>
  <si>
    <t>ITU 1X NO 2° TRI</t>
  </si>
  <si>
    <t>LÚPUS ERITEMATOSO E ITU</t>
  </si>
  <si>
    <t>ASMA,CARDIOPATIA E EPILEPSIA</t>
  </si>
  <si>
    <t xml:space="preserve">DHEG E OBESIDADE </t>
  </si>
  <si>
    <t>DM PREVIO, GASTRITE, HIPOTIREIODISMO,HAS</t>
  </si>
  <si>
    <t>HEMORRAGIA 1T, CORRIMENTO VAGINAL 3T</t>
  </si>
  <si>
    <t xml:space="preserve">USO DE CRACK, </t>
  </si>
  <si>
    <t>DHEG COM COLESTASE E ELEVAÇÃO DE ENZIMAS TISSULARES</t>
  </si>
  <si>
    <t>VEREADORA</t>
  </si>
  <si>
    <t xml:space="preserve">HAS, DIÁBETES, </t>
  </si>
  <si>
    <t xml:space="preserve">CESÁRIA POR INDICAÇÃO, SANGRAMENTO VAGINAL INTENSO, </t>
  </si>
  <si>
    <t>DHEG E RINITE ALERGICA</t>
  </si>
  <si>
    <t>HAS COM PRE-ECLAMPSIA</t>
  </si>
  <si>
    <t>TOXEMIA DHEG</t>
  </si>
  <si>
    <t>TOXOPLASMOSE COM 18 ANOS, INCOMPETENCIA DO ISTIMO CERVICAL E CERCLAGEM COM 13 SEM</t>
  </si>
  <si>
    <t>CANDIDIASE NO 2T</t>
  </si>
  <si>
    <t>DONA DE CASA</t>
  </si>
  <si>
    <t>ITU, PIELONEFRITE</t>
  </si>
  <si>
    <t>GERENTE DE RESTAURANTE</t>
  </si>
  <si>
    <t>DMG CONTROLADA, HIPERTENSÃO</t>
  </si>
  <si>
    <t>SANGRAMENTO NO 1° T</t>
  </si>
  <si>
    <t>BETA TALASSEMIA</t>
  </si>
  <si>
    <t>SÍNDROME HELPP, SEPSE URINÁRIA, PNEUMONIA, SÍFILIS, ANEMIA, COLECISTITE ALITIÁSICA</t>
  </si>
  <si>
    <t>TPP, CORIOAMNIOINITE</t>
  </si>
  <si>
    <t>CABELEREIRA</t>
  </si>
  <si>
    <t>TENTATIVA DE AUTO EXTERMÍNIO DURANTE A 12° SEMANA</t>
  </si>
  <si>
    <t>ITU NO 2 TRIMESTRE, HEMORRAGIA NO 1 TRIMESTRE</t>
  </si>
  <si>
    <t>PLACENTA PRÉVIA, DPP ATUAL, ITU</t>
  </si>
  <si>
    <t xml:space="preserve">DHEG HAC, DMG COM CONTROLE DIETÉTICO, ITU </t>
  </si>
  <si>
    <t>GARÇONETE</t>
  </si>
  <si>
    <t>ITU NO 1 E 3 TRIMESTRE</t>
  </si>
  <si>
    <t>HTLV REAGENTE, SÍNDROME DE HELLP, ITU</t>
  </si>
  <si>
    <t>LEUCORREIA NO INICIO DA GESTAÇÃO</t>
  </si>
  <si>
    <t>TVP</t>
  </si>
  <si>
    <t>HAS+DMG A1</t>
  </si>
  <si>
    <t>ITU 3°T, DMG</t>
  </si>
  <si>
    <t>DMG MAL CONTROLADO/OBESIDADE</t>
  </si>
  <si>
    <t>DHEG+PRÉ ECLÂMPSIA</t>
  </si>
  <si>
    <t>G3P1A2</t>
  </si>
  <si>
    <t>PRÉ ECLÂMPSIA GRAVE+ CIUR ESTÁGIO 3, ITU, TRANSTORNO MISTO ANSIOSO E DEPRESSIVO</t>
  </si>
  <si>
    <t>DHEG, DMG A1, ITU NO 1°T TRATADA</t>
  </si>
  <si>
    <t>USO DE MACONHA E COCAÍNA</t>
  </si>
  <si>
    <t>SÍFILIS (TRATADA)</t>
  </si>
  <si>
    <t>HEMORRAGIA EM VIGÊNCIA</t>
  </si>
  <si>
    <t>DHEG, SÍFILIS TRATADA</t>
  </si>
  <si>
    <t xml:space="preserve">ITU 2° E 3° TRIM </t>
  </si>
  <si>
    <t>HEMORRAGIA 1° TRIM</t>
  </si>
  <si>
    <t>DHEG, HEMORRAGIA 2° TRIM</t>
  </si>
  <si>
    <t>ATENDENTE DE LANCHONETE</t>
  </si>
  <si>
    <t>HEMORRAGIA 2° TRIM</t>
  </si>
  <si>
    <t xml:space="preserve">AUXILIAR DE SERVIÇOS GERAIS </t>
  </si>
  <si>
    <t>G4P0A2</t>
  </si>
  <si>
    <t>HAS E GEMELARIDADE</t>
  </si>
  <si>
    <t xml:space="preserve">AUXILIAR ODONTOLÓGICO </t>
  </si>
  <si>
    <t xml:space="preserve">HAC+PRÉ ECLÂMPSIA SOBREPOSTA </t>
  </si>
  <si>
    <t>G3C1A1</t>
  </si>
  <si>
    <t>SÍFLIS NA PRIMEIRA GESTAÇÃO</t>
  </si>
  <si>
    <t>ITU 2TRIMESTRE</t>
  </si>
  <si>
    <t xml:space="preserve">QUEDA COM SANGRAMENTO E ITU SEM TRATAMENTO </t>
  </si>
  <si>
    <t>G4P2C1A0</t>
  </si>
  <si>
    <t xml:space="preserve">RPMP,ITU E VAGINOSE </t>
  </si>
  <si>
    <t>ITU 2T</t>
  </si>
  <si>
    <t>CESÁRIA POR DHEG</t>
  </si>
  <si>
    <t xml:space="preserve">DM </t>
  </si>
  <si>
    <t>CESÁRIA POR DPP</t>
  </si>
  <si>
    <t>TABAGISMO 5 CIGARROS P DIA</t>
  </si>
  <si>
    <t>DMG EM USO DE INSULINA</t>
  </si>
  <si>
    <t>DMG+HAS</t>
  </si>
  <si>
    <t>ITU 3T, HEMORRAGIA 1T</t>
  </si>
  <si>
    <t>ITU NO 1°T/ TPP</t>
  </si>
  <si>
    <t>VENDEDORA AUTÔNOMA</t>
  </si>
  <si>
    <t>CESÁRIA POR DHEG, FEBRE, ITU NO 2 E 3T</t>
  </si>
  <si>
    <t>SIFILIS E PIÚRIA NO PARTO</t>
  </si>
  <si>
    <t>AVÓ COM HAS E DM</t>
  </si>
  <si>
    <t>ETILISMO NO 1°T</t>
  </si>
  <si>
    <t>DHEG, ITU NO 1°T</t>
  </si>
  <si>
    <t xml:space="preserve">DHEG GRAVE, </t>
  </si>
  <si>
    <t>AMBULANTE</t>
  </si>
  <si>
    <t>G8P5A1</t>
  </si>
  <si>
    <t>TABAGISTA 1/2 MAÇO POR DIA, CRACK</t>
  </si>
  <si>
    <t>DOM LAR</t>
  </si>
  <si>
    <t>HAS,DMGA1 E RENAL CRONICO</t>
  </si>
  <si>
    <t xml:space="preserve">ITU NO 3°T, </t>
  </si>
  <si>
    <t>DM+HAS</t>
  </si>
  <si>
    <t xml:space="preserve">DMGA1, LEUCORREIA </t>
  </si>
  <si>
    <t>G4P1A0</t>
  </si>
  <si>
    <t>TABAGISTA 5 CIGARROS P/DIA</t>
  </si>
  <si>
    <t>DEPILADORA</t>
  </si>
  <si>
    <t>DMG, HAS</t>
  </si>
  <si>
    <t>ITU DURANTE 2°T</t>
  </si>
  <si>
    <t>ITU, LEUCORREIA</t>
  </si>
  <si>
    <t>DHEG, CIUR ESTÁGIO 1</t>
  </si>
  <si>
    <t>HEMORRAGIA NO 1T°</t>
  </si>
  <si>
    <t>TPP, ITU</t>
  </si>
  <si>
    <t>DHEG, ITU</t>
  </si>
  <si>
    <t>CARCINOMA IN SITO DE COLO UTERINO</t>
  </si>
  <si>
    <t>ITU E HEMORRAGIA DURANTE 1T°</t>
  </si>
  <si>
    <t xml:space="preserve">SÍFILIS </t>
  </si>
  <si>
    <t>SANGRAMENTO DURANTE 1°T</t>
  </si>
  <si>
    <t>HEMORRAGIA DURANTE 2°</t>
  </si>
  <si>
    <t>HEMORRAGIA HÁ 2 DIAS DO PARTO, TPP</t>
  </si>
  <si>
    <t>DOENÇA RENAL CRÔNICA, BEXIGA NEUROGÊNICA, HISTÓRICO DE MENINGOMIELOCELE</t>
  </si>
  <si>
    <t>DMG A2 + DHEG</t>
  </si>
  <si>
    <t>DMG A 1</t>
  </si>
  <si>
    <t>ITU ATUAL</t>
  </si>
  <si>
    <t>SIFILIS</t>
  </si>
  <si>
    <t>FIBROMIALGIA</t>
  </si>
  <si>
    <t>DMGA1, HIPOTIREOIDISMO GESTACIONAL, LEIOMIOMATOSE UTERINA</t>
  </si>
  <si>
    <t>PORTEIRA</t>
  </si>
  <si>
    <t>ITU NO 2° T</t>
  </si>
  <si>
    <t>NUTRICIONISTA</t>
  </si>
  <si>
    <t>COLELITÍASE</t>
  </si>
  <si>
    <t>ITU 1° E 3°T, DHEG</t>
  </si>
  <si>
    <t>G4P4A0</t>
  </si>
  <si>
    <t>DM, DHEG, HAS</t>
  </si>
  <si>
    <t xml:space="preserve">GLOMERULOPATIA </t>
  </si>
  <si>
    <t>DM GESTACIONAL</t>
  </si>
  <si>
    <t>ITU, SUSPEITADE CORIOAMNIONITE, TPP, ROPREMA</t>
  </si>
  <si>
    <t>ITU 1° TRIM, ROPREMA</t>
  </si>
  <si>
    <t>HAG, PRÉ-ECLÂMPSIA GRAVE</t>
  </si>
  <si>
    <t>DHEG (1° FILHO NASCEU PREMATURO - 33 SEM)</t>
  </si>
  <si>
    <t>HIPOTIREOIDISMO CONGÊNITO</t>
  </si>
  <si>
    <t>LEUCORRÉIA, DISURIA</t>
  </si>
  <si>
    <t xml:space="preserve">DHEG, DMG, ROPREMA </t>
  </si>
  <si>
    <t>LEUCOPENIA, NEUTROPENIA</t>
  </si>
  <si>
    <t>ITU 2X, ROPREMA</t>
  </si>
  <si>
    <t>ROPREMA, CORIOAMNIONITE</t>
  </si>
  <si>
    <t>ITU 3X</t>
  </si>
  <si>
    <t>DHEG GRAVE, DMG</t>
  </si>
  <si>
    <t>TUTORA MUDA-SURDA</t>
  </si>
  <si>
    <t>HIPERTENSÃO ARTERIAL CRÔNICA E DHEG</t>
  </si>
  <si>
    <t xml:space="preserve">CÂNCER DE MAMA </t>
  </si>
  <si>
    <t>PCD</t>
  </si>
  <si>
    <t>INTERNAÇÃO POR 1MES POR TRABALHO DE PARTO PREMATURA</t>
  </si>
  <si>
    <t>ITU DURANTE 1°TRIMESTRE</t>
  </si>
  <si>
    <t>SÍNDROME DE HELLP, DHEG, BACTERIÚRIA</t>
  </si>
  <si>
    <t>G10P6A3</t>
  </si>
  <si>
    <t>HLTV POSITIVO</t>
  </si>
  <si>
    <t>TRAÇO FALCÊMICO</t>
  </si>
  <si>
    <t>DHEG GRAVE, ITU</t>
  </si>
  <si>
    <t>ITU, ATPP</t>
  </si>
  <si>
    <t>DEPRESSÃO E ESPONDILITE ANQUILOSANTE</t>
  </si>
  <si>
    <t>RPMO, DPP</t>
  </si>
  <si>
    <t>DHEG, DM EM USO DE INSULINA, POLIDRAMNIO E ARTÉRIA UMBILICAL ÚNICA</t>
  </si>
  <si>
    <t>HAS CRÔNICA</t>
  </si>
  <si>
    <t>ITU NO 2 E 3 TRIMESTRE</t>
  </si>
  <si>
    <t>ANEMIA FALCIFORME, CRESCIMENTO FETAL RESTRITO, DIÁSTOLE REVERSA EM VEIA UMBILICAL</t>
  </si>
  <si>
    <t>ALERGIA MEDICAMENTOSA</t>
  </si>
  <si>
    <t>DHEG+BACTERIÚRIA ASSINTOMÁTICA</t>
  </si>
  <si>
    <t>ANEMIA, DHEG</t>
  </si>
  <si>
    <t>ROPREMA (41 DIAS), ITU, CANDIDÍASE, HEMORRAGIA</t>
  </si>
  <si>
    <t xml:space="preserve">ITU, ROPREMA </t>
  </si>
  <si>
    <t xml:space="preserve">DMG, ITU 2X </t>
  </si>
  <si>
    <t>ATENDENTE FAST FOOD</t>
  </si>
  <si>
    <t>EMPREGADA DOMÉSTICA</t>
  </si>
  <si>
    <t>ITU 4 X, CESÁRIA POR IMINÊNCIA DE ECLÂMPSIA</t>
  </si>
  <si>
    <t>TABAGISTA ANTES DA GRAVIDES</t>
  </si>
  <si>
    <t xml:space="preserve">ITU, VAGINOSE, HEMORRAGIA TRANSVAGINAL, HEMATOMA SUBCORIONICO. </t>
  </si>
  <si>
    <t>SANGRAMENTO COM 8 SEMANAS</t>
  </si>
  <si>
    <t>HEMORRAGIA 1°T, ITU E LEUCORRÉIA NO 3°T</t>
  </si>
  <si>
    <t>HAS E TABAGISMO</t>
  </si>
  <si>
    <t>DHEG E DRGE</t>
  </si>
  <si>
    <t>ITU NO 2° T, INTERNAÇÃO HA 1 MES</t>
  </si>
  <si>
    <t>HAS, PARKINSON</t>
  </si>
  <si>
    <t>HAS, DM TIPO2 E DHEG</t>
  </si>
  <si>
    <t xml:space="preserve">MASTECTOMIA </t>
  </si>
  <si>
    <t xml:space="preserve">DHEG+DMG+INSUFICIENCIA PLASCENTARIA+ SANGRAMENTO VAGINAL E CRSCIMENTO FETAL RESTRITO </t>
  </si>
  <si>
    <t>DONA DE SALÃO DE BELEZA</t>
  </si>
  <si>
    <t>HAS PRÉ-GESTACIONAL, DMG, INCOPETENCIA ISTMO CERVICAL E OBESIDADE</t>
  </si>
  <si>
    <t>CESÁRIA POR DHEG, HEMORRAGIAS, ITU NO 2° T</t>
  </si>
  <si>
    <t>HAS + DM2, LEUCEMIA AOS 4 ANOS</t>
  </si>
  <si>
    <t>CORTICOTERAPIA COMPLETA, SULFATO DE MAGNESIO E ITU</t>
  </si>
  <si>
    <t>TOXOPLASMOSE DURANTE 7° MES</t>
  </si>
  <si>
    <t>DHEG, SINDROME DE HELLP</t>
  </si>
  <si>
    <t>OPERADOR DE CAIXA</t>
  </si>
  <si>
    <t>TPP, LEUCORRÉIA</t>
  </si>
  <si>
    <t>EXATEMA, HEMORRAGIA TRANSVAGINAL, ITU</t>
  </si>
  <si>
    <t>SANGRAMENTO 1° T</t>
  </si>
  <si>
    <t>G1A0A0</t>
  </si>
  <si>
    <t>FAXINEIRA</t>
  </si>
  <si>
    <t>DMG, SÍFILIS</t>
  </si>
  <si>
    <t>SUPERVISORA DE CAIXA</t>
  </si>
  <si>
    <t>ACESSORA PARLAMENTAR</t>
  </si>
  <si>
    <t xml:space="preserve">S/INFO </t>
  </si>
  <si>
    <t>ITU DURANTE 2 MESES</t>
  </si>
  <si>
    <t>2 ITUS NO 1 SEMESTRE TRATADAS</t>
  </si>
  <si>
    <t>ROPREMA, DMG</t>
  </si>
  <si>
    <t>DPP, PROLAPSO DE CORDÃO</t>
  </si>
  <si>
    <t>ITU NO 1 TRIMESTRE, HEMORRAGIA NO 3 TRIMESTRE, DHEG</t>
  </si>
  <si>
    <t>G1P2A0</t>
  </si>
  <si>
    <t>ITU NO 1°T, HEMORRAGIA NO 3°T, DHEG</t>
  </si>
  <si>
    <t>FEIRANTE</t>
  </si>
  <si>
    <t>DENGUE</t>
  </si>
  <si>
    <t>JOVEM APRENDIZ</t>
  </si>
  <si>
    <t>DMG SEM TRATAMENTO</t>
  </si>
  <si>
    <t>TPP+VIGÊNCIA DE ITU+EAS</t>
  </si>
  <si>
    <t>SURTO PSICÓTICO COM 8S DE GESTAÇÃO, DMG, ITU NO 1°T</t>
  </si>
  <si>
    <t>ARRITIMIA CARDIACA</t>
  </si>
  <si>
    <t>DMG CONTROLADO POR DIETA, ROPREMA</t>
  </si>
  <si>
    <t>BRONQUITE ASMÁTICA</t>
  </si>
  <si>
    <t>G7P5A2</t>
  </si>
  <si>
    <t>SÍFILIS EM GESTAÇÃO</t>
  </si>
  <si>
    <t>HAC + DHEG SOBREPOSTA</t>
  </si>
  <si>
    <t>ITU TRATADA COM CEFALEXINA E SUSPEITA DE DENGUE</t>
  </si>
  <si>
    <t>TAQUICARDIA MATERNA, ITU</t>
  </si>
  <si>
    <t>HEMORRAGIA, ITU, TPP</t>
  </si>
  <si>
    <t>ASMA, ANEMIA FERROPRIVA</t>
  </si>
  <si>
    <t>ITU, HEMORRAGIA 3X, TPP, ROPREMA</t>
  </si>
  <si>
    <t>MONITORA</t>
  </si>
  <si>
    <t>BANCÁRIA</t>
  </si>
  <si>
    <t>ITU, ROPREMA, TPP</t>
  </si>
  <si>
    <t>DOENÇA MENTAL (NÃO ESPECIFICADO NO PRONTUÁRIO)</t>
  </si>
  <si>
    <t>SÍFILIS (REINFECÇÃO)</t>
  </si>
  <si>
    <t>PNEUMONIA, DMG</t>
  </si>
  <si>
    <t>SEM/INFO</t>
  </si>
  <si>
    <t xml:space="preserve">G3P1C0A1
</t>
  </si>
  <si>
    <t>G3P1C1A1</t>
  </si>
  <si>
    <t>HIPERPLASIA ADRENALCONGÊNITA</t>
  </si>
  <si>
    <t>ITU (1º TRIMESTRE) CORRIMENTOS DE REPTIÇÕES</t>
  </si>
  <si>
    <t>DM E HAS</t>
  </si>
  <si>
    <t xml:space="preserve">VULVOVAGINITE TRATADA </t>
  </si>
  <si>
    <t>G5P1C1A3</t>
  </si>
  <si>
    <t xml:space="preserve">DMG, HAC, DHEG </t>
  </si>
  <si>
    <t>HIPERTENSA</t>
  </si>
  <si>
    <t>ELEVAÇÃO DA PRESSÃO</t>
  </si>
  <si>
    <t xml:space="preserve">G2P1 A0 </t>
  </si>
  <si>
    <t>ITU E TPP</t>
  </si>
  <si>
    <t>SEM/INFOR</t>
  </si>
  <si>
    <t xml:space="preserve">ANEMIA FALCIFORME </t>
  </si>
  <si>
    <t>GESTAÇÃO GEMELAR MONO DI, INTERNAÇÃO PREVIA POR TPP INIBIDO, ITU NO 1°T.</t>
  </si>
  <si>
    <t>INCOMPETÊNCIA ISTMO CERVICAL</t>
  </si>
  <si>
    <t xml:space="preserve">ATENDENTE </t>
  </si>
  <si>
    <t>DHEG GRAVE - PRÉ ECLAMPSIA</t>
  </si>
  <si>
    <t>CESÁRIA POR SFA</t>
  </si>
  <si>
    <t xml:space="preserve">TÉCNA CONTÁBEIS </t>
  </si>
  <si>
    <t xml:space="preserve">BOLSA ROTA HA 2 SEMANAS, USO DE AMOXICILINA E CORTICOIDE </t>
  </si>
  <si>
    <t>HAS+DM2</t>
  </si>
  <si>
    <t>DHEG SOBREPOSTA A HAC, HEMORRAGIA NO 1°T</t>
  </si>
  <si>
    <t>SECRETARIA</t>
  </si>
  <si>
    <t>HAS+DM</t>
  </si>
  <si>
    <t>ADMINISTRADORA</t>
  </si>
  <si>
    <t>ROTURA PREMATURA DE MEMBRANA</t>
  </si>
  <si>
    <t>OBESIDADE, DMG</t>
  </si>
  <si>
    <t>HEMORRAGIA 1°T, DISÚRIA E DOR LOMBAR QUE LEVOU A INTERNAÇÃO</t>
  </si>
  <si>
    <t>SÍFILIS TRATADA INADEQUADAMENTE, ITU</t>
  </si>
  <si>
    <t>SANGRAMENTO 1°T, ITU</t>
  </si>
  <si>
    <t>HAC+PRÉ ECLÂMPSIA GRAVE SOBREPOSTA+DMG A1</t>
  </si>
  <si>
    <t>ÚTERO BICORNO/ IIC SUSPEITA</t>
  </si>
  <si>
    <t>TTOG ALTERADO</t>
  </si>
  <si>
    <t>ITU DE REPETIÇÃO, USO DE CEFALEXINA / AMOXICILINA</t>
  </si>
  <si>
    <t>ITU, LEUCORRÉIA</t>
  </si>
  <si>
    <t>ROPREMA (2 MESES)</t>
  </si>
  <si>
    <t>ITU, ROPREMA, CORIOAMNIONITE</t>
  </si>
  <si>
    <t xml:space="preserve">COSTUREIRA </t>
  </si>
  <si>
    <t>ITU, LEUCORRÉIA, HEMORRAGIA</t>
  </si>
  <si>
    <t>PIELONEFRITE ATUAL, FAMILIA TEM HAS</t>
  </si>
  <si>
    <t>HAC E DHEG GRAVE</t>
  </si>
  <si>
    <t>PLACENTA PRÉVIA SANGRANTE.</t>
  </si>
  <si>
    <t>HAS CRONICA + DHEG SOBREPOSTA</t>
  </si>
  <si>
    <t>MÃE DEFICIENTE AUDITIVA</t>
  </si>
  <si>
    <t>PARTO ESPONTANEO EM CASA</t>
  </si>
  <si>
    <t>DEPRESSÃO POS PARTO, HAS</t>
  </si>
  <si>
    <t>MORADORA DE RUA</t>
  </si>
  <si>
    <t>USUARIA DE CRAQUE HA 15 ANOS + TABAGISMO MEDIA DE 7 POR DIA</t>
  </si>
  <si>
    <t>SÍFILIS, DROGAS, PRÉ NATAL INCOMPLETO.</t>
  </si>
  <si>
    <t>EDUCADORA SOCIAL</t>
  </si>
  <si>
    <t>10X</t>
  </si>
  <si>
    <t>HAS E DHEG</t>
  </si>
  <si>
    <t>ITU NO 3°T</t>
  </si>
  <si>
    <t>4X</t>
  </si>
  <si>
    <t>PINO NO QUADRIL POR DESGASTE</t>
  </si>
  <si>
    <t>ITU NO 1 TRIMESTRE, INSUFICIÊNCIA PLACENTÁRIA DETECTADA NO 3 TRIMESTRE</t>
  </si>
  <si>
    <t>ASSISTENTE DE MARKETING</t>
  </si>
  <si>
    <t>ITU NÃO TRATADA</t>
  </si>
  <si>
    <t>PRÉ ECLÂMPSIA GRAVE</t>
  </si>
  <si>
    <t>ITU SEM TRATAMENTO</t>
  </si>
  <si>
    <t>SINDROME DO PÂNICO, ANSIEDADE</t>
  </si>
  <si>
    <t>DM A2 EM USO DE INSULINA, RPMO, INFECÇÃO DENTÁRIA</t>
  </si>
  <si>
    <t>INFECÇÃO NO 1°T TRATADA</t>
  </si>
  <si>
    <t>DM1, DEPRESSÃO, DOENÇA RENAL CRÔNICA</t>
  </si>
  <si>
    <t>DM1, ITU NO 1°T</t>
  </si>
  <si>
    <t>PLACENTA PRÉVIA, DPP, ITU NO 2 E 3°T</t>
  </si>
  <si>
    <t>SANGRAMENTO VAGINAL NO DIA DO PARTO</t>
  </si>
  <si>
    <t>DHEG, VAGINITE</t>
  </si>
  <si>
    <t>PAROTIDITE NO 1°T</t>
  </si>
  <si>
    <t xml:space="preserve">DESCOLAMENTO PARCIAL DE PLACENTA NO USG </t>
  </si>
  <si>
    <t>ITU, ROPREMA</t>
  </si>
  <si>
    <t>HEMOGLOBINOPATIA AC</t>
  </si>
  <si>
    <t>PICOS HIPERTENSIVOS</t>
  </si>
  <si>
    <t xml:space="preserve">DHEG  </t>
  </si>
  <si>
    <t>ITU, ECLÂMPSIA, 2 CRISES CONVULSIVAS, ROPREMA</t>
  </si>
  <si>
    <t>DÉFICIT AUDIITIVO</t>
  </si>
  <si>
    <t>AUXILIAR DE DENTISTA</t>
  </si>
  <si>
    <t xml:space="preserve">APENDICITE (20 SEMANAS DE GESTAÇÃO) </t>
  </si>
  <si>
    <t xml:space="preserve">HAC,DHEG,SÍNDROME DOS OVÁRIOS POLICÍSTICOS </t>
  </si>
  <si>
    <t xml:space="preserve"> G1P0C0A0
</t>
  </si>
  <si>
    <t>HAS,AUTISMO E EPILEPSIA</t>
  </si>
  <si>
    <t xml:space="preserve"> DHEG E HEMOGLOBINOPATIA  AS </t>
  </si>
  <si>
    <t>ITU E HEMORRAGIA 1ºT.</t>
  </si>
  <si>
    <t>MORA COM A MÃE</t>
  </si>
  <si>
    <t>CESARIA POR ROPREMA 10 DIAS</t>
  </si>
  <si>
    <t>DM CONTROLADA POR DIETA</t>
  </si>
  <si>
    <t xml:space="preserve">3 EPISODIOS DE ITU NO 1°T, </t>
  </si>
  <si>
    <t>HEMORRAGIA ATUAL,</t>
  </si>
  <si>
    <t>TABAGISMO: 20 CIGARROS/DIA E TOMA CERVEJA DIARIAMENTE</t>
  </si>
  <si>
    <t>PARTO DOMICILIAR SEPTICO+ROPREMA (48H)+ AMNIORREXE</t>
  </si>
  <si>
    <t>HEPATITE</t>
  </si>
  <si>
    <t>VAGINOSE, CORIOAMNIONITE</t>
  </si>
  <si>
    <t>ITU NO 2°T, CESÁRIA POR DHEG</t>
  </si>
  <si>
    <t>ETILISMO, TABAGISMO (10 CIGARROS/DIA), ITU, HEMORRAGIA</t>
  </si>
  <si>
    <t>SANGRAMENTO 2°T</t>
  </si>
  <si>
    <t>ITU. CESÁRIA POR S. HELLP+CONVULSÃO</t>
  </si>
  <si>
    <t>DMG COM USO DE INSULINA</t>
  </si>
  <si>
    <t>LEUCORREIA 2X, HEMORRAGIA</t>
  </si>
  <si>
    <t xml:space="preserve">DM TIPO 1 </t>
  </si>
  <si>
    <t>DHEG, AMIGDALITE 2°T,</t>
  </si>
  <si>
    <t>SIFILIS, USO DE DROGAS E TABAGISTA ANTES DA GESTAÇÃO</t>
  </si>
  <si>
    <t>DHEG, PRÉ ECLAMPSIA GRAVE</t>
  </si>
  <si>
    <t>DM2, FIBROMIALGIA</t>
  </si>
  <si>
    <t>AMNIORREXE</t>
  </si>
  <si>
    <t>G14P4A9</t>
  </si>
  <si>
    <t>DHEG, TABAGISTA 1 MAÇO POR DIA</t>
  </si>
  <si>
    <t>CIUR+DPP</t>
  </si>
  <si>
    <t>DHEG.</t>
  </si>
  <si>
    <t>CESARIA POR SOFRIMENTO FETAL AGUDO</t>
  </si>
  <si>
    <t>SUPORTE DE INFORMATICA</t>
  </si>
  <si>
    <t xml:space="preserve">ITU NO 1°T, </t>
  </si>
  <si>
    <t>LES</t>
  </si>
  <si>
    <t xml:space="preserve">PIORA MATERNA: LES, NEFROPATIA GRAU IV + DHEG </t>
  </si>
  <si>
    <t>REPOSITORA DE MERCADO</t>
  </si>
  <si>
    <t>ITU, PARTO CESARIO POR DHEG+CIUR</t>
  </si>
  <si>
    <t>ANEMIA E HEMOGLOBINOPATIAS</t>
  </si>
  <si>
    <t>ITU NO 2°T</t>
  </si>
  <si>
    <t>NA FAMILIA: DM</t>
  </si>
  <si>
    <t>ITU MOS 3° T, ECESARIA POR OLIGODRAMNIA + HAS CRONICA + DMG</t>
  </si>
  <si>
    <t xml:space="preserve">ITU 2°T, </t>
  </si>
  <si>
    <t>DMG DESDE O 1°T</t>
  </si>
  <si>
    <t>DHEG, HEMORRAGIA, ITU NO 2°T</t>
  </si>
  <si>
    <t>G1PCA</t>
  </si>
  <si>
    <t>SFA, BOLSA ROTA DE 1 SEMANA</t>
  </si>
  <si>
    <t>BOLSA ROTA DE 2 DIAS</t>
  </si>
  <si>
    <t>G9P7N7A1</t>
  </si>
  <si>
    <t>MÃE USUÁRIA DE DROGAS, TABAGISTA, ETILISTA E SEM RESIDÊNCIA PRÓPRIA</t>
  </si>
  <si>
    <t>ITU NO 2°T, CORIOAMNIOLITE</t>
  </si>
  <si>
    <t>DHEG + DMG + HELLP "PARCIAL"</t>
  </si>
  <si>
    <t>ITU VIGENTE NA OCASIÃO DO PARTO (CEFAZOLINA D1)</t>
  </si>
  <si>
    <t>G2PCA1</t>
  </si>
  <si>
    <t>ITU E CANDIDÍASE NO PRIMEIRO TRIMESTRE, HEMORRAGIA DE 8 SEMANAS + 12 SEMANAS</t>
  </si>
  <si>
    <t>ITU TRATADA NO 1° TRIMESTRE</t>
  </si>
  <si>
    <t>ITU E LEUCORRÉIA AO PARTO</t>
  </si>
  <si>
    <t>DIABETES MELLITUS GESTACIONAL</t>
  </si>
  <si>
    <t>PARTO CESÁREA INDICADO POR HIPERTONIA UTERINA E 20% DE DPP</t>
  </si>
  <si>
    <t>G3P23A0</t>
  </si>
  <si>
    <t>SANGRAMENTO PEQUENO NO 2 TRIMESTRE, DPERESSÃO NO INÍCIO DA GESTAÇÃO</t>
  </si>
  <si>
    <t>DIABETES MELLITUS GESTACIONAL + DHEG</t>
  </si>
  <si>
    <t>ADVOGADA</t>
  </si>
  <si>
    <t>SANGRAMETO NO INÍCIO DA GESTAÇÃO DEVDO A DESCOLAMENYO DE PLACENTA</t>
  </si>
  <si>
    <t>G4P0A1</t>
  </si>
  <si>
    <t>CORIOAMNIONITE, ROPREMA</t>
  </si>
  <si>
    <t>DEPRESSÃO PROFUNDA</t>
  </si>
  <si>
    <t xml:space="preserve">CORIOAMNIONITE, ROPREMA </t>
  </si>
  <si>
    <t>INFECÇÃO NO 2° TRIM, FEBRE NA VÉSPERA DO PARTO</t>
  </si>
  <si>
    <t>HEMORRAGIA NO 1° TRIM, CORIOAMNIONITE, ROPREMA</t>
  </si>
  <si>
    <t>G5P0A4</t>
  </si>
  <si>
    <t>SUSPEITA DE TROMBOFILIA PELOS ABORTOS DE REPETIÇÃO</t>
  </si>
  <si>
    <t>OCULTOU A GRAVIDEZ</t>
  </si>
  <si>
    <t>DHEG E TAQUICARDIA</t>
  </si>
  <si>
    <t>ITU NO1°T, TOXEMIA, CESARIA POR DHRG</t>
  </si>
  <si>
    <t>HIPOTIREOIDISMO E TROMBOFILIA</t>
  </si>
  <si>
    <t>ITU NO 2°T.</t>
  </si>
  <si>
    <t>G3P2A2</t>
  </si>
  <si>
    <t>DM,HAS</t>
  </si>
  <si>
    <t>PRÉ-ECLÂMPSIA, DHEG</t>
  </si>
  <si>
    <t>G5P4A1</t>
  </si>
  <si>
    <t>ASMA, HIPERTENSÃO GESTACIONAL</t>
  </si>
  <si>
    <t>MIOMA UTERINO</t>
  </si>
  <si>
    <t>DHEG E RCIUR</t>
  </si>
  <si>
    <t xml:space="preserve">ITU NO 3°T, BAIXO FLUXO UTERO PLASCENTARIO, AMNIORREXE </t>
  </si>
  <si>
    <t>DM, HIPERTENSÃO NA GESTAÇÃO</t>
  </si>
  <si>
    <t>ITU NO 1° E 3°T, TOXEMIA</t>
  </si>
  <si>
    <t>HEMORRAGIA NO 1°T, ITU NO 3°T, AMINIORREX PREMATURA E PROLONGADA 76H</t>
  </si>
  <si>
    <t>HAS GESTACIONAL, NANISMO</t>
  </si>
  <si>
    <t xml:space="preserve">ITU EM VIGÊNCIA </t>
  </si>
  <si>
    <t>ITU NO 1°T, HEMORRAGIA NO 3°T</t>
  </si>
  <si>
    <t>BR PROLONGADA</t>
  </si>
  <si>
    <t>PRÉ-ECLAMPSIA GRAVE</t>
  </si>
  <si>
    <t xml:space="preserve">ITU NO 1°T </t>
  </si>
  <si>
    <t>G1P0</t>
  </si>
  <si>
    <t>ITU DE REPETIÇÃO, ITU NÃO TRATADA NO 3°T</t>
  </si>
  <si>
    <t>TTOG ALTERADA</t>
  </si>
  <si>
    <t>ITU, NO 4° MÊS, HEMORRAGIA COM 20, 24 E 26 SEMANAS</t>
  </si>
  <si>
    <t>PRÉ ECLÂMPSIA, SÍNDROME DE HELP, KPCP</t>
  </si>
  <si>
    <t>ITU NO ÚLTIMO TRIMESTRE</t>
  </si>
  <si>
    <t>DHEG, SINDROME DE HELPP</t>
  </si>
  <si>
    <t>LEUCORREIA 1° TRIMESTRE</t>
  </si>
  <si>
    <t>TIREOIDEOPATIA, DHEG</t>
  </si>
  <si>
    <t xml:space="preserve">SÍFILIS, </t>
  </si>
  <si>
    <t>ITU, VAGINOSE</t>
  </si>
  <si>
    <t>ITU, HIPOTIREOIDISMO, DMG</t>
  </si>
  <si>
    <t>ROPREMA, HEMORRAGIA NO 3° TRIMESTRE. CIUR, ILA REDUZIDO</t>
  </si>
  <si>
    <t>AUXILIAR DE MARKETING</t>
  </si>
  <si>
    <t>DHEG, ITU 2X</t>
  </si>
  <si>
    <t>HIPOTIREOIDISMO, ITU</t>
  </si>
  <si>
    <t>HEMORRAGIA NO DIA DO PARTO</t>
  </si>
  <si>
    <t>VAGINOSE, 4 EPISÓDIOS DE INFECÇÃO</t>
  </si>
  <si>
    <t>LEUCORRÉIA, HEMORRAGIA</t>
  </si>
  <si>
    <t>AIT, DEPRESSÃO</t>
  </si>
  <si>
    <t>ROPREMA, HEMORRAGIA 2X, ITU DE REPETIÇÃO</t>
  </si>
  <si>
    <t xml:space="preserve">ROPREMA  </t>
  </si>
  <si>
    <t>TROMBOSE (NA 1° GESTAÇÃO)</t>
  </si>
  <si>
    <t>G3P3A1</t>
  </si>
  <si>
    <t>ITU, DHEG, GEMELARIDADE, PÉLVICO</t>
  </si>
  <si>
    <t>ITU, DHEG, GEMELARIDADE</t>
  </si>
  <si>
    <t>SÍNDROME DE HELPP</t>
  </si>
  <si>
    <t>BR PROLONGADA, DHEG</t>
  </si>
  <si>
    <t>MAL CONVULSIVO</t>
  </si>
  <si>
    <t>DHEG E SÍFILIS</t>
  </si>
  <si>
    <t>ITU, HEMORRAGIA TRANSVAGINAL DISCRETA NO 2 TRIMESTRE</t>
  </si>
  <si>
    <t>CORRETORA DE SEGUROS</t>
  </si>
  <si>
    <t>ITU DE REPETIÇÃO E PIELONEFRITE</t>
  </si>
  <si>
    <t>DHEG,DMG</t>
  </si>
  <si>
    <t>DESCOLAMENTO DE PLACENTA NO 4 MÊS, CENTRALIZAÇÃO FETAL, ADRAMNIA, CIUR SIMÉTRICO GRAVE, REDUÇÃO IMPORTANTE DO TÔNUS FETAL</t>
  </si>
  <si>
    <t>DHEG- PICO PRESSÓRICO</t>
  </si>
  <si>
    <t>CIUR, BOLSA ROTA</t>
  </si>
  <si>
    <t>SIFÍLIS</t>
  </si>
  <si>
    <t>ITU 1°,2° E 3° T</t>
  </si>
  <si>
    <t>ITU 3T</t>
  </si>
  <si>
    <t>ASMA, HAS</t>
  </si>
  <si>
    <t xml:space="preserve">HEMORRAGIA NO 1° TRIMESTRE </t>
  </si>
  <si>
    <t>DM TIPO 1</t>
  </si>
  <si>
    <t>G5P2A0</t>
  </si>
  <si>
    <t>DHEG LEVE</t>
  </si>
  <si>
    <t>ANEMIA,DHEG</t>
  </si>
  <si>
    <t>SANGRAMENTO NO 3°TRIMESTRE</t>
  </si>
  <si>
    <t>ITU 2X, SANGRAMENTO LEVE, ROPREMA, (* TODOS OS FILHOS NASCERAM PREMATUROS, SENDO QUE FALECEU COM 3 DIAS)</t>
  </si>
  <si>
    <t>ITU, ROPREMA, HEMORRAGIA</t>
  </si>
  <si>
    <t>LUPUS ERITEMATOSO SISTÊMICO</t>
  </si>
  <si>
    <t>PRÉ-ECLÊMPSIA GRAVE COM CRISE CONVULSIVA, PNEUMONIA EM TRATAMENTO</t>
  </si>
  <si>
    <t>(PARTO FEITO NO TRAJETO DO HRSAM PARA O HRT, APGAR 5 NO 10° MIN)</t>
  </si>
  <si>
    <t>DIABETES TIPO I</t>
  </si>
  <si>
    <t>INFECÇÃO NO 2º TRIMESTRE</t>
  </si>
  <si>
    <t>G1P1CA0</t>
  </si>
  <si>
    <t>GEMERALIDADE, USO DE ANTIBIOTICOS.</t>
  </si>
  <si>
    <t>SOP, MIOMA, DHEG 3ºT</t>
  </si>
  <si>
    <t>HAS, DM, LES, ABORTAMENTO DE REPETIÇÃO</t>
  </si>
  <si>
    <t>TRABALHO DE PARTO PREMATURO</t>
  </si>
  <si>
    <t>GESTAÇÃO GEMELAR COM 1 FETO MORTO</t>
  </si>
  <si>
    <t xml:space="preserve">DMG COM USO DE INSULINA, </t>
  </si>
  <si>
    <t>PARTO CESARIA POR DHEG</t>
  </si>
  <si>
    <t>ITU RESCENTEMENTE, HEMORRAGIA</t>
  </si>
  <si>
    <t>S/I</t>
  </si>
  <si>
    <t>HIPOACUSIA: SEQUELA DE RUBÉOLA</t>
  </si>
  <si>
    <t xml:space="preserve">DHEG, CESARIA POR PRE-ECLAMPSIA E ITU </t>
  </si>
  <si>
    <t>DHEG COM CRISE CONVULSIVA</t>
  </si>
  <si>
    <t>ITU EM VIGÊNCIA</t>
  </si>
  <si>
    <t>DHEG, DMG COM INSULINOTERAPIA</t>
  </si>
  <si>
    <t>DHEG, HEMORRAGIA 1°T, ITU NO 1°T</t>
  </si>
  <si>
    <t>ITU E DHEG</t>
  </si>
  <si>
    <t>ITU E LEUCORRÉIA</t>
  </si>
  <si>
    <t xml:space="preserve">ITU ATUAL </t>
  </si>
  <si>
    <t>ITU, NÃO REALIZOU PRÉ-NATAL</t>
  </si>
  <si>
    <t>CORRIMENTO VAGINAL</t>
  </si>
  <si>
    <t>OBESIDADE, CANDIDÍASE VAGINAL</t>
  </si>
  <si>
    <t>ACIDENTE COM PAF, CIRURGIAS NA FACE, PERDA DE MASSA ENCEFÁLICA E VISÃO E.</t>
  </si>
  <si>
    <t>CANDIDÍASE, ITU, ROPREMA</t>
  </si>
  <si>
    <t>DHEG, SAAF</t>
  </si>
  <si>
    <t>HAC (FAZ HEMODIÁLISE)</t>
  </si>
  <si>
    <t xml:space="preserve">HAS CRÔNICA </t>
  </si>
  <si>
    <t>INSUFICIÊNCIA RENAL</t>
  </si>
  <si>
    <t>DMG E DHEG</t>
  </si>
  <si>
    <t>DHEG+DMG</t>
  </si>
  <si>
    <t>USUÁRIA DE DROGA (CRACK E MACONHA); MORADORA DE RUA.</t>
  </si>
  <si>
    <t>LEUCORRÉIA NO 2º T</t>
  </si>
  <si>
    <t>TRABALHA EM PAPELARIA</t>
  </si>
  <si>
    <t>DIABETERS + HIPERTENSÃO</t>
  </si>
  <si>
    <t>DHEG + ECLÂMPSIA</t>
  </si>
  <si>
    <t>ITU, DM1 COM NEFROPATIA DIABETICA</t>
  </si>
  <si>
    <t>ITU EM TRATAMENTO</t>
  </si>
  <si>
    <t>HEMORRAGIA, INFECÇÃO 3T</t>
  </si>
  <si>
    <t>DOENÇA POLICÍSTICA RENAL</t>
  </si>
  <si>
    <t>ITU NO 1° E 3°T</t>
  </si>
  <si>
    <t>HEMORRAGIA, DHEG</t>
  </si>
  <si>
    <t>USOU CRACK 2H ANTES DO PARTO, NÃO DESEJA O BEBÊ</t>
  </si>
  <si>
    <t>SOPRO CARDÍACO</t>
  </si>
  <si>
    <t>HEMORRAGIA 1°T, ITU 1°T.</t>
  </si>
  <si>
    <t>DATA_ALTA</t>
  </si>
  <si>
    <t>PESO_ALTA</t>
  </si>
  <si>
    <t>DATA_ÓBITO</t>
  </si>
  <si>
    <t>CPP</t>
  </si>
  <si>
    <t>TCPP</t>
  </si>
  <si>
    <t>SUP.O2</t>
  </si>
  <si>
    <t>VM</t>
  </si>
  <si>
    <t>DIAS VM</t>
  </si>
  <si>
    <t>VNI</t>
  </si>
  <si>
    <t>DIAS VNI</t>
  </si>
  <si>
    <t>CNAF</t>
  </si>
  <si>
    <t>DIAS CNAF</t>
  </si>
  <si>
    <t>CPAP</t>
  </si>
  <si>
    <t>DIAS CPAP</t>
  </si>
  <si>
    <t>CNO2</t>
  </si>
  <si>
    <t>HOOD</t>
  </si>
  <si>
    <t>2023-26-01</t>
  </si>
  <si>
    <t>2023-23-01</t>
  </si>
  <si>
    <t>2023-24-01</t>
  </si>
  <si>
    <t>2023-30-03</t>
  </si>
  <si>
    <t>2023-25-02</t>
  </si>
  <si>
    <t>2023-19-03</t>
  </si>
  <si>
    <t>2023-18-02</t>
  </si>
  <si>
    <t>2023-14-02</t>
  </si>
  <si>
    <t>2023-21-03</t>
  </si>
  <si>
    <t>2023-22-05</t>
  </si>
  <si>
    <t>6H</t>
  </si>
  <si>
    <t>11-21-2023</t>
  </si>
  <si>
    <t>11-13-2023</t>
  </si>
  <si>
    <t>12-18-2023</t>
  </si>
  <si>
    <t>12-23-2023</t>
  </si>
  <si>
    <t>12-31-2023</t>
  </si>
  <si>
    <t>10-30-2023</t>
  </si>
  <si>
    <t>10-27-2023</t>
  </si>
  <si>
    <t>10-29-2023</t>
  </si>
  <si>
    <t>11-30-2023</t>
  </si>
  <si>
    <t>10-22-2023</t>
  </si>
  <si>
    <t>11-14-2023</t>
  </si>
  <si>
    <t>10-21-2023</t>
  </si>
  <si>
    <t>12-13-2023</t>
  </si>
  <si>
    <t>12-14-2023</t>
  </si>
  <si>
    <t>12-24-2023</t>
  </si>
  <si>
    <t>11-30-2032</t>
  </si>
  <si>
    <t>11-30-2033</t>
  </si>
  <si>
    <t>11-23-2023</t>
  </si>
  <si>
    <t>11-22-2023</t>
  </si>
  <si>
    <t>12-20-2023</t>
  </si>
  <si>
    <t>10-16-2023</t>
  </si>
  <si>
    <t>12-30-2023</t>
  </si>
  <si>
    <t>11-24-2023</t>
  </si>
  <si>
    <t>10-19-2023</t>
  </si>
  <si>
    <t>07-30-2023</t>
  </si>
  <si>
    <t>07-25-2023</t>
  </si>
  <si>
    <t>07-31-2023</t>
  </si>
  <si>
    <t>08-26-2023</t>
  </si>
  <si>
    <t>05-31-2023</t>
  </si>
  <si>
    <t>05-29-2023</t>
  </si>
  <si>
    <t>09-20-2023</t>
  </si>
  <si>
    <t>05-19-2023</t>
  </si>
  <si>
    <t>05-20-2023</t>
  </si>
  <si>
    <t>05-23-2023</t>
  </si>
  <si>
    <t>06-19-2023</t>
  </si>
  <si>
    <t>04-13-2023</t>
  </si>
  <si>
    <t>03-14-2023</t>
  </si>
  <si>
    <t>03-18-2023</t>
  </si>
  <si>
    <t>03-16-2023</t>
  </si>
  <si>
    <t>04-18-2023</t>
  </si>
  <si>
    <t>02-20-2023</t>
  </si>
  <si>
    <t>01-29-2023</t>
  </si>
  <si>
    <t>01-24-2023</t>
  </si>
  <si>
    <t>01-15-2023</t>
  </si>
  <si>
    <t>07-19-2023</t>
  </si>
  <si>
    <t>01-20-2023</t>
  </si>
  <si>
    <t>02-17-2022</t>
  </si>
  <si>
    <t>02-27-2022</t>
  </si>
  <si>
    <t>01-18-2002</t>
  </si>
  <si>
    <t>01-18-2022</t>
  </si>
  <si>
    <t>04-16-2022</t>
  </si>
  <si>
    <t>04-18-2022</t>
  </si>
  <si>
    <t>05-29-2022</t>
  </si>
  <si>
    <t>05-20-2022</t>
  </si>
  <si>
    <t>08-16-2022</t>
  </si>
  <si>
    <t>05-19-2022</t>
  </si>
  <si>
    <t>08-18-2022</t>
  </si>
  <si>
    <t>05-27-2022</t>
  </si>
  <si>
    <t>06-19-2022</t>
  </si>
  <si>
    <t>02-22-2022</t>
  </si>
  <si>
    <t>03-20-2022</t>
  </si>
  <si>
    <t>05-26-2023</t>
  </si>
  <si>
    <t>03-16-2022</t>
  </si>
  <si>
    <t>04-29-2022</t>
  </si>
  <si>
    <t>06-30-2022</t>
  </si>
  <si>
    <t>10+5+</t>
  </si>
  <si>
    <t>04-20-2022</t>
  </si>
  <si>
    <t>05-23-2022</t>
  </si>
  <si>
    <t>06-24-2022</t>
  </si>
  <si>
    <t>05-18-2022</t>
  </si>
  <si>
    <t>05-31-2022</t>
  </si>
  <si>
    <t>07-14-2022</t>
  </si>
  <si>
    <t>06-16-2022</t>
  </si>
  <si>
    <t>06-18-2022</t>
  </si>
  <si>
    <t>07-13-2022</t>
  </si>
  <si>
    <t>01-26-2022</t>
  </si>
  <si>
    <t>02-13-2022</t>
  </si>
  <si>
    <t>02-23-2022</t>
  </si>
  <si>
    <t>03-27-2022</t>
  </si>
  <si>
    <t>04-28-2022</t>
  </si>
  <si>
    <t>07-19-2022</t>
  </si>
  <si>
    <t>07-21-2022</t>
  </si>
  <si>
    <t>07-22-2022</t>
  </si>
  <si>
    <t>07-18-2022</t>
  </si>
  <si>
    <t>07-29-2022</t>
  </si>
  <si>
    <t>02/28/2022</t>
  </si>
  <si>
    <t>02/112022</t>
  </si>
  <si>
    <t>02/24/2022</t>
  </si>
  <si>
    <t>11-23-2022</t>
  </si>
  <si>
    <t>12-20-2022</t>
  </si>
  <si>
    <t>12-18-2022</t>
  </si>
  <si>
    <t>11-27-2022</t>
  </si>
  <si>
    <t>09-19-2022</t>
  </si>
  <si>
    <t>08-22-2022</t>
  </si>
  <si>
    <t>07-31-2022</t>
  </si>
  <si>
    <t>07-30-2022</t>
  </si>
  <si>
    <t>08-30-2022</t>
  </si>
  <si>
    <t>09-22-2022</t>
  </si>
  <si>
    <t>11-30-2022</t>
  </si>
  <si>
    <t>12-23-2022</t>
  </si>
  <si>
    <t>12-19-2022</t>
  </si>
  <si>
    <t>10-23-2022</t>
  </si>
  <si>
    <t>10-13-2022</t>
  </si>
  <si>
    <t>10-22-2022</t>
  </si>
  <si>
    <t>10-17-2022</t>
  </si>
  <si>
    <t>09-16-2022</t>
  </si>
  <si>
    <t>08-24-2022</t>
  </si>
  <si>
    <t>08-20-2022</t>
  </si>
  <si>
    <t>09-26-2022</t>
  </si>
  <si>
    <t>08-21-2022</t>
  </si>
  <si>
    <t>09-13-2022</t>
  </si>
  <si>
    <t>10-14-2022</t>
  </si>
  <si>
    <t>12-25-2022</t>
  </si>
  <si>
    <t>11-17-2022</t>
  </si>
  <si>
    <t>02-18-2021</t>
  </si>
  <si>
    <t>03-17-2021</t>
  </si>
  <si>
    <t>03-21-2021</t>
  </si>
  <si>
    <t>03-29-2021</t>
  </si>
  <si>
    <t>03-18-2021</t>
  </si>
  <si>
    <t>03-13-2021</t>
  </si>
  <si>
    <t>04-13-2021</t>
  </si>
  <si>
    <t>06-18-2021</t>
  </si>
  <si>
    <t>05-23-2021</t>
  </si>
  <si>
    <t>05-20-2021</t>
  </si>
  <si>
    <t>05-14-2021</t>
  </si>
  <si>
    <t>06-14-2021</t>
  </si>
  <si>
    <t>09-26-2021</t>
  </si>
  <si>
    <t>06-22-2021</t>
  </si>
  <si>
    <t>08-29-2021</t>
  </si>
  <si>
    <t>06-16-2021</t>
  </si>
  <si>
    <t>06-28-2021</t>
  </si>
  <si>
    <t>06-25-2021</t>
  </si>
  <si>
    <t>06-26-2021</t>
  </si>
  <si>
    <t>07-19-2021</t>
  </si>
  <si>
    <t>04-15-2021</t>
  </si>
  <si>
    <t>04-20-2021</t>
  </si>
  <si>
    <t>04-21-2021</t>
  </si>
  <si>
    <t>04-22-2021</t>
  </si>
  <si>
    <t>04-14-2021</t>
  </si>
  <si>
    <t>05-28-2021</t>
  </si>
  <si>
    <t>06-20-2021</t>
  </si>
  <si>
    <t>06-13-2021</t>
  </si>
  <si>
    <t>07-23-2021</t>
  </si>
  <si>
    <t>07-15-2021</t>
  </si>
  <si>
    <t>08-23-2021</t>
  </si>
  <si>
    <t>01-24-2021</t>
  </si>
  <si>
    <t>01-14-2021</t>
  </si>
  <si>
    <t>01-15-2021</t>
  </si>
  <si>
    <t>02-15-2021</t>
  </si>
  <si>
    <t>02-13-2021</t>
  </si>
  <si>
    <t>02-27-2021</t>
  </si>
  <si>
    <t>02-21-2021</t>
  </si>
  <si>
    <t>04-17-2021</t>
  </si>
  <si>
    <t>05-31-2021</t>
  </si>
  <si>
    <t>04-23-2021</t>
  </si>
  <si>
    <t>04-25-2021</t>
  </si>
  <si>
    <t>04-28-2021</t>
  </si>
  <si>
    <t>05-13-2021</t>
  </si>
  <si>
    <t>05-16-2021</t>
  </si>
  <si>
    <t>05-15-2021</t>
  </si>
  <si>
    <t>07-16-2021</t>
  </si>
  <si>
    <t>09-14-2021</t>
  </si>
  <si>
    <t>07-24-2021</t>
  </si>
  <si>
    <t>09-15-2021</t>
  </si>
  <si>
    <t>07-30-2021</t>
  </si>
  <si>
    <t>07-29-2021</t>
  </si>
  <si>
    <t>07-31-2021</t>
  </si>
  <si>
    <t>07-28-2021</t>
  </si>
  <si>
    <t>08-17-2021</t>
  </si>
  <si>
    <t>09-13-2021</t>
  </si>
  <si>
    <t>03-15-2021</t>
  </si>
  <si>
    <t>10-18-2021</t>
  </si>
  <si>
    <t>09-21-2021</t>
  </si>
  <si>
    <t>09-18-2021</t>
  </si>
  <si>
    <t>09-25-2021</t>
  </si>
  <si>
    <t>09-23-2021</t>
  </si>
  <si>
    <t>09-30-2021</t>
  </si>
  <si>
    <t>08-30-2021</t>
  </si>
  <si>
    <t>09-29-2021</t>
  </si>
  <si>
    <t>08-26-2021</t>
  </si>
  <si>
    <t>10-15-2021</t>
  </si>
  <si>
    <t>09-22-2021</t>
  </si>
  <si>
    <t>03-20-2021</t>
  </si>
  <si>
    <t>03-25-2021</t>
  </si>
  <si>
    <t>03-31-2021</t>
  </si>
  <si>
    <t>04-18-2021</t>
  </si>
  <si>
    <t>10-14-2021</t>
  </si>
  <si>
    <t>10-27-2021</t>
  </si>
  <si>
    <t>10-19-2021</t>
  </si>
  <si>
    <t>11-28-2021</t>
  </si>
  <si>
    <t>10-20-2021</t>
  </si>
  <si>
    <t>10-28-2021</t>
  </si>
  <si>
    <t>11-14-2021</t>
  </si>
  <si>
    <t>01-31-2021</t>
  </si>
  <si>
    <t>12-17-2021</t>
  </si>
  <si>
    <t>12-15-2021</t>
  </si>
  <si>
    <t>01-29-2022</t>
  </si>
  <si>
    <t>01-13-2022</t>
  </si>
  <si>
    <t>12-21-2021</t>
  </si>
  <si>
    <t>63 DIAS</t>
  </si>
  <si>
    <t>5 DIAS</t>
  </si>
  <si>
    <t>27 DIAS</t>
  </si>
  <si>
    <t>15 DIAS</t>
  </si>
  <si>
    <t>03-16-2021</t>
  </si>
  <si>
    <t>1 DIA</t>
  </si>
  <si>
    <t>03-22-2021</t>
  </si>
  <si>
    <t>03-19-2021</t>
  </si>
  <si>
    <t xml:space="preserve">3 DIAS </t>
  </si>
  <si>
    <t xml:space="preserve">5 DIAS </t>
  </si>
  <si>
    <t>02-25-2021</t>
  </si>
  <si>
    <t>2 HORAS</t>
  </si>
  <si>
    <t>2 DIAS</t>
  </si>
  <si>
    <t>50 DIAS</t>
  </si>
  <si>
    <t>11-29-2021</t>
  </si>
  <si>
    <t>11-24-2021</t>
  </si>
  <si>
    <t>01-20-2022</t>
  </si>
  <si>
    <t>12-26-2021</t>
  </si>
  <si>
    <t>02-24-2022</t>
  </si>
  <si>
    <t>02-19-2022</t>
  </si>
  <si>
    <t>12-29-2021</t>
  </si>
  <si>
    <t>12-18-2021</t>
  </si>
  <si>
    <t>12-27-2021</t>
  </si>
  <si>
    <t>11-15-2021</t>
  </si>
  <si>
    <t>01-16-2021</t>
  </si>
  <si>
    <t>01-19-2021</t>
  </si>
  <si>
    <t>01-21-2020</t>
  </si>
  <si>
    <t>01-19-2020</t>
  </si>
  <si>
    <t>02-17-2020</t>
  </si>
  <si>
    <t>01-16-2020</t>
  </si>
  <si>
    <t>01-27-2020</t>
  </si>
  <si>
    <t>01-18-2020</t>
  </si>
  <si>
    <t>02-16-2020</t>
  </si>
  <si>
    <t>02-19-2020</t>
  </si>
  <si>
    <t>02-27-2020</t>
  </si>
  <si>
    <t>02-15-2020</t>
  </si>
  <si>
    <t>04-15-2020</t>
  </si>
  <si>
    <t xml:space="preserve"> </t>
  </si>
  <si>
    <t>05-14-2020</t>
  </si>
  <si>
    <t>03-13-2020</t>
  </si>
  <si>
    <t>03-28-2020</t>
  </si>
  <si>
    <t>03-25-2020</t>
  </si>
  <si>
    <t>04-29-2020</t>
  </si>
  <si>
    <t>SEMPRE QUE A MÃE ESTIVER PRESENTE</t>
  </si>
  <si>
    <t>04-23-2020</t>
  </si>
  <si>
    <t>05-13-2020</t>
  </si>
  <si>
    <t>07-22-2020</t>
  </si>
  <si>
    <t>05-20-2020</t>
  </si>
  <si>
    <t>05-15-2020</t>
  </si>
  <si>
    <t>05-31-2020</t>
  </si>
  <si>
    <t>06-22-2020</t>
  </si>
  <si>
    <t>06-25-2020</t>
  </si>
  <si>
    <t>06-30-2020</t>
  </si>
  <si>
    <t>06-16-2020</t>
  </si>
  <si>
    <t>06-17-2020</t>
  </si>
  <si>
    <t>07-14-2020</t>
  </si>
  <si>
    <t>07-30-2020</t>
  </si>
  <si>
    <t>07-16-2020</t>
  </si>
  <si>
    <t>08-28-2020</t>
  </si>
  <si>
    <t>09-22-2020</t>
  </si>
  <si>
    <t>08-31-2020</t>
  </si>
  <si>
    <t>08-31-2021</t>
  </si>
  <si>
    <t>10-13-2020</t>
  </si>
  <si>
    <t>09-23-2020</t>
  </si>
  <si>
    <t>09-15-2020</t>
  </si>
  <si>
    <t>09-19-2020</t>
  </si>
  <si>
    <t>10-21-2020</t>
  </si>
  <si>
    <t>09-17-2020</t>
  </si>
  <si>
    <t>09-30-2020</t>
  </si>
  <si>
    <t>10-14-2020</t>
  </si>
  <si>
    <t>11-16-2020</t>
  </si>
  <si>
    <t>10-28-2020</t>
  </si>
  <si>
    <t>10-22-2020</t>
  </si>
  <si>
    <t>11-13-2020</t>
  </si>
  <si>
    <t>01-20-2021</t>
  </si>
  <si>
    <t>10-27-2020</t>
  </si>
  <si>
    <t>01-17-2021</t>
  </si>
  <si>
    <t>12-21-2020</t>
  </si>
  <si>
    <t>11-29-2020</t>
  </si>
  <si>
    <t>12-15-2020</t>
  </si>
  <si>
    <t>12-31-2020</t>
  </si>
  <si>
    <t>12-25-2020</t>
  </si>
  <si>
    <t>12-14-2020</t>
  </si>
  <si>
    <t>08-30-2020</t>
  </si>
  <si>
    <t>11-26-2020</t>
  </si>
  <si>
    <t>01-15-2019</t>
  </si>
  <si>
    <t>01-18-2019</t>
  </si>
  <si>
    <t>02-22-2019</t>
  </si>
  <si>
    <t>01-29-2019</t>
  </si>
  <si>
    <t>02-17-2019</t>
  </si>
  <si>
    <t>02-19-2019</t>
  </si>
  <si>
    <t>02-15-2019</t>
  </si>
  <si>
    <t>05-22-2019</t>
  </si>
  <si>
    <t>03-18-2019</t>
  </si>
  <si>
    <t>03-16-2019</t>
  </si>
  <si>
    <t>03-23-2019</t>
  </si>
  <si>
    <t>04-29-2019</t>
  </si>
  <si>
    <t>03-31-2019</t>
  </si>
  <si>
    <t>04-24-2019</t>
  </si>
  <si>
    <t>04-18-2019</t>
  </si>
  <si>
    <t>04-14-2019</t>
  </si>
  <si>
    <t>S/INFI</t>
  </si>
  <si>
    <t>28X</t>
  </si>
  <si>
    <t>29X</t>
  </si>
  <si>
    <t>04-15-2019</t>
  </si>
  <si>
    <t>3X</t>
  </si>
  <si>
    <t>04-19-2019</t>
  </si>
  <si>
    <t>21X</t>
  </si>
  <si>
    <t>2X</t>
  </si>
  <si>
    <t>6x</t>
  </si>
  <si>
    <t>06-17-2019</t>
  </si>
  <si>
    <t>05-31-2019</t>
  </si>
  <si>
    <t>05-20-2019</t>
  </si>
  <si>
    <t>31X</t>
  </si>
  <si>
    <t>06-19-2019</t>
  </si>
  <si>
    <t>06-28-2019</t>
  </si>
  <si>
    <t>11X</t>
  </si>
  <si>
    <t>22X</t>
  </si>
  <si>
    <t>07-26-2019</t>
  </si>
  <si>
    <t>53X</t>
  </si>
  <si>
    <t>07-31-2019</t>
  </si>
  <si>
    <t>07-21-2019</t>
  </si>
  <si>
    <t>08-29-2019</t>
  </si>
  <si>
    <t>08-13-2019</t>
  </si>
  <si>
    <t>07-19-2019</t>
  </si>
  <si>
    <t>12x</t>
  </si>
  <si>
    <t>08-23-2019</t>
  </si>
  <si>
    <t>08-20-2019</t>
  </si>
  <si>
    <t>09-27-2019</t>
  </si>
  <si>
    <t>10-16-2019</t>
  </si>
  <si>
    <t>09-17-2019</t>
  </si>
  <si>
    <t>09-20-2019</t>
  </si>
  <si>
    <t>10-29-2019</t>
  </si>
  <si>
    <t>10-20-2019</t>
  </si>
  <si>
    <t>11-30-2019</t>
  </si>
  <si>
    <t>09-25-2019</t>
  </si>
  <si>
    <t>10-17-2019</t>
  </si>
  <si>
    <t>09-24-2019</t>
  </si>
  <si>
    <t>09-28-2019</t>
  </si>
  <si>
    <t>7X</t>
  </si>
  <si>
    <t>1X</t>
  </si>
  <si>
    <t>6X</t>
  </si>
  <si>
    <t>9X</t>
  </si>
  <si>
    <t>13X</t>
  </si>
  <si>
    <t xml:space="preserve">2X </t>
  </si>
  <si>
    <t>8X</t>
  </si>
  <si>
    <t>2019-30-01</t>
  </si>
  <si>
    <t>HEMOR_PULM</t>
  </si>
  <si>
    <t>HEMOR_IC (GRAU)</t>
  </si>
  <si>
    <t>HIPERT_PULM</t>
  </si>
  <si>
    <t>PNEU_CONG</t>
  </si>
  <si>
    <t>PNEU_ADQ</t>
  </si>
  <si>
    <t>ENT_NEC</t>
  </si>
  <si>
    <t>INFEC_PRES</t>
  </si>
  <si>
    <t>INFEC_TAR</t>
  </si>
  <si>
    <t>SEPSE</t>
  </si>
  <si>
    <t>ATB</t>
  </si>
  <si>
    <t>T_ATB</t>
  </si>
  <si>
    <t>TIPO_ATB</t>
  </si>
  <si>
    <t>CUV</t>
  </si>
  <si>
    <t>NPT</t>
  </si>
  <si>
    <t>NUT_ENTERAL</t>
  </si>
  <si>
    <t>DIAS DE NE</t>
  </si>
  <si>
    <t>DIETA NA ALTA</t>
  </si>
  <si>
    <t>OBSERVAÇÃO</t>
  </si>
  <si>
    <t>SME</t>
  </si>
  <si>
    <t>SM+Form</t>
  </si>
  <si>
    <t xml:space="preserve">AMIPICILINA+GENTAMICINA </t>
  </si>
  <si>
    <t>SM+Copo</t>
  </si>
  <si>
    <t>AZITROMICINA/OXACICLINA/VANCOMICINA/CEFEPIME</t>
  </si>
  <si>
    <t>Form</t>
  </si>
  <si>
    <t>APLV</t>
  </si>
  <si>
    <t>ampicilina + gentamicina</t>
  </si>
  <si>
    <t>Ampicilina/Gentamicina</t>
  </si>
  <si>
    <t>Gentamicina/Penicilina</t>
  </si>
  <si>
    <t>Gentamicina/Benzilpenicilina potássica</t>
  </si>
  <si>
    <t>VANCOMICINA + CEFEPIMA</t>
  </si>
  <si>
    <t>HEMORRAGIA UMBILICAL/POLIDACTILIA</t>
  </si>
  <si>
    <t>CEFEPIME</t>
  </si>
  <si>
    <t>COVID (05/02/23)</t>
  </si>
  <si>
    <t>GRAU III</t>
  </si>
  <si>
    <t>GENTAMICINA/CEFOTAXIMA/AMPICILINA</t>
  </si>
  <si>
    <t>VANCOMICINA</t>
  </si>
  <si>
    <t>ICTERÍCIA</t>
  </si>
  <si>
    <t>AMPICILINA + GENTAMICINA</t>
  </si>
  <si>
    <t>GENTAMICINA + AMPICILINA</t>
  </si>
  <si>
    <t>GRAU I</t>
  </si>
  <si>
    <t>Ciprofloxacina / CEPEMIFE / VANCOMICINA / AMPICILINA / GENTAMICINA</t>
  </si>
  <si>
    <t>AMPICILINA+GENTAMICINA</t>
  </si>
  <si>
    <t>Malformação em MSE - hipotrofia muscular - Praxia do nervo radial por compressão Intra-útero? (ÓRTESE colocada no dia 30/03)</t>
  </si>
  <si>
    <t>AMPICILINA + GENTAMICINA + VANCOMICINA + CEFEPIME</t>
  </si>
  <si>
    <t>GENTAMICINA+AMPICILINA+TOBRAMICINA</t>
  </si>
  <si>
    <t>ampicilina+gentamicina</t>
  </si>
  <si>
    <t>GENTAMICINA+PENICILINA CRISTALINA+CEFEPIME</t>
  </si>
  <si>
    <t>VANCOMICINA+AMPICILINA+GENTAMICINA+CEFEPIME</t>
  </si>
  <si>
    <t>VANCOMICINA+CEFEPIMA</t>
  </si>
  <si>
    <t>GENTAMICINA+AMPICILINA</t>
  </si>
  <si>
    <t>VANCOMICINA+AMPLICILINA+GENTAMICINA</t>
  </si>
  <si>
    <t>Ampicilina+Gentamicina</t>
  </si>
  <si>
    <t>VANCOMICINA+ (PIPERACILINA+TAZOBACTAM)+(TEICOPLAMINA+CEFEPIME)+GENTAMICINA+AMPICILINA</t>
  </si>
  <si>
    <t xml:space="preserve">GRAU I </t>
  </si>
  <si>
    <t>AMICACINA+OXACILINA+AMPICILINA+GENTAMICINA</t>
  </si>
  <si>
    <t>GENTAMICINA + AMPICILINA E DOBUTAMINA</t>
  </si>
  <si>
    <t xml:space="preserve">Oxacilina, Amicacina, Ampicilina e Gentamicina </t>
  </si>
  <si>
    <t xml:space="preserve">Amicacina  e Oxacilina </t>
  </si>
  <si>
    <t>Gentamicina e ampicilina</t>
  </si>
  <si>
    <t xml:space="preserve"> Ampicilina , Gentamicina, Vancomicina</t>
  </si>
  <si>
    <t>Ampicilina e Gentamicina</t>
  </si>
  <si>
    <t>Oxacilina, Amicacina</t>
  </si>
  <si>
    <t>OXACILINA+AMICACINA</t>
  </si>
  <si>
    <t>PENICILINA CRISTALINA+GENTAMICINA</t>
  </si>
  <si>
    <t>EVASÃO MATERNA</t>
  </si>
  <si>
    <t>TROBAMICINA COLIRIO+GENTAMICINA+AMPICILINA</t>
  </si>
  <si>
    <t>TROMBAMICINA COLIRIO</t>
  </si>
  <si>
    <t>GENTAMICINA E AMPICILINA</t>
  </si>
  <si>
    <t>AMPICILINA E GENTAMICINA</t>
  </si>
  <si>
    <t>AMPICILINA, GENTAMICINA, OXACILINA E CEFEPIME</t>
  </si>
  <si>
    <t>OXACILINA E AMICACINA</t>
  </si>
  <si>
    <t xml:space="preserve">AMPICILINA E GENTAMICINA </t>
  </si>
  <si>
    <t>TAZOCIN</t>
  </si>
  <si>
    <t>GENTAMICINA E PENICILINA</t>
  </si>
  <si>
    <t>TROMBAMICINA</t>
  </si>
  <si>
    <t>GRAU II</t>
  </si>
  <si>
    <t>PENICILINA CRISTALINA+VANCOMICINA+OXACILINA+VANCOMICINA+GENTAMICINA+AMPICILINA</t>
  </si>
  <si>
    <t>VANCOMICINA+CEFEPIME+AMICACINA+OXACILINA+GENTAMICINA+AMPICILINA</t>
  </si>
  <si>
    <t>OXACILINA+AMICACINA+GENTAMICINA+AMPICILINA</t>
  </si>
  <si>
    <t>GRAU IV</t>
  </si>
  <si>
    <t>AMICACINA+OXACILINA+GENTAMICINA</t>
  </si>
  <si>
    <t>LINEZOLID+TAZOCIN+VANCOMICINA+AMPICILINA+GENTAMICINA</t>
  </si>
  <si>
    <t>VANCOMICINA+AMICACINA+OXACILINA</t>
  </si>
  <si>
    <t>CEFEPIME+VANCOMICINA</t>
  </si>
  <si>
    <t>CPP NA UTIN</t>
  </si>
  <si>
    <t>CEFEPIME+VANCOMICINA+AMICACINA</t>
  </si>
  <si>
    <t>POSIÇÃO CANGURU 4X UTIN</t>
  </si>
  <si>
    <t>POSIÇÃO CANGURU 1X UCIN</t>
  </si>
  <si>
    <t>VANCOMICINA+AMIACINA+OXACILINA</t>
  </si>
  <si>
    <t>POSIÇÃO CANGURU 24X UCINCA</t>
  </si>
  <si>
    <t>POSIÇÃO CANGURU NA UTIN 1X // CUIDADOS DE UCINCANGURU NA UCIN EXTERNA 19X</t>
  </si>
  <si>
    <t>CPP NA SALA DE PARTO, MAMOU NA 1ªH</t>
  </si>
  <si>
    <t>POSIÇÃO CANGURU 23X</t>
  </si>
  <si>
    <t>posição canguru 19x</t>
  </si>
  <si>
    <t>GENTAMICINA</t>
  </si>
  <si>
    <t>TOBRAMICINA</t>
  </si>
  <si>
    <t>posição canguru 1x na UTIN</t>
  </si>
  <si>
    <t>TAQUICARFIA FETAL</t>
  </si>
  <si>
    <t>CEFEPIMA+VANCOMICINA+AMPICILINA+GENTAMICINA</t>
  </si>
  <si>
    <t>CANGURU DURANTE DIETAS E MENCIONADO OUTRAS 2X FORA ESSA RECOMENDAÇÃO</t>
  </si>
  <si>
    <t xml:space="preserve">POSIÇÃO CANGURU MENDIONADA 2 DIAS </t>
  </si>
  <si>
    <t>CEFAZOLINA+GENTAMICINA</t>
  </si>
  <si>
    <t>POSIÇÃO CANGURU 3X</t>
  </si>
  <si>
    <t>TROMBAMICINA+OXACICLINA+AMICACINA+AMPICILINA+GENTAMICINA</t>
  </si>
  <si>
    <t xml:space="preserve">CEFEPIME+VANCOMICINA </t>
  </si>
  <si>
    <t>POSÇÃO CANGURU MENCIONADA EM 4 CONDUTAS</t>
  </si>
  <si>
    <t>AMPICLINA+SULBACTAM</t>
  </si>
  <si>
    <t>INTERNAÇÃO NO HMIB // POSIÇÃO CANGURU 3X</t>
  </si>
  <si>
    <t>POSIÇÃO CANGURU 1X</t>
  </si>
  <si>
    <t>VANCOMICINA+AMPICILINA+</t>
  </si>
  <si>
    <t>CIPROFLOXACINO COLÍRIO+AZITROMICINA+CEFEPIME+VANCOMICINA+GENTAMICINA+AMPICILINA</t>
  </si>
  <si>
    <t>POSIÇÃO CANGURU 43X</t>
  </si>
  <si>
    <t>POSIÇÃO CANGURU 29X</t>
  </si>
  <si>
    <t>CEFEPIME+VANCOMICINA+TAZOCIN+AZITROMICINA+AMPICILINA+GENTAMICINA</t>
  </si>
  <si>
    <t>POSIÇÃO CANGURU 8X</t>
  </si>
  <si>
    <t>PELE A PELE NA SALA DE PARTO (SEM RELATO DE TEMPO) E APÓS CUIDADOS RN POR +1H</t>
  </si>
  <si>
    <t>CPP NA SALA DE PARTO ANTES DOS CUIDADOS E POSIÇÃO CANGURU 1X</t>
  </si>
  <si>
    <t>POSIÇÃO CANGURU DURANTE DIETA, MENSIONADO 19X</t>
  </si>
  <si>
    <t>PENICILINA CRISTALINA + GENTAMICINA</t>
  </si>
  <si>
    <t>BENZIL PENICILINA POTÁSSICA+GENTAMICINA</t>
  </si>
  <si>
    <t>ORIENTADA POSIÇÃO CANGURU 1X</t>
  </si>
  <si>
    <t>UTI HOSP SÃO CRISTÓVÃO//NASCIDO DE EMRGENCIA NO HRSAM</t>
  </si>
  <si>
    <t>VANCOMICINA+CEFEPIME</t>
  </si>
  <si>
    <t>GENTAMICINA+LEVOFLOXACINO+VANCOMICINA+CEFEPIME+GENTAMICINA+AMPICILINA+MEROPENEM</t>
  </si>
  <si>
    <t xml:space="preserve">ENCAMINHADA PARA ENFERMARIA DE LACTENTES DEVIDO A IDADE E PESO </t>
  </si>
  <si>
    <t>NASCIDO NO HMIB // *Internações:
- CO HMIB (04/03)
- Ala Roxa HMIB (04/03-05/03)
- ALCON HMIB (05/03-08/03)
- UCIN Externa HMIB (08/03-09/03)
- UCIN Externa HRT (09/03/23-14/03/23)</t>
  </si>
  <si>
    <t>CANGURU' 1X</t>
  </si>
  <si>
    <t>TEICOPLANINA+CEFEPIME+PENICILINA</t>
  </si>
  <si>
    <t>CEFEPIME+VANCOMICINA+TAZOCIN+PENNCILINA CRISTALIZADA+GENTAMICINA</t>
  </si>
  <si>
    <t>RISCO SOCIAL</t>
  </si>
  <si>
    <t xml:space="preserve">POSIÇÃO CANGURU QUANDO MAE PRESENTE MENCIONADA 6X </t>
  </si>
  <si>
    <t>CEFEPIME+VANCOMICINA+GENTAMICINA+AMPICILINA</t>
  </si>
  <si>
    <t>VANCOMICINA+CEFEPIME+AMPICILINA+GENTAMICINA+</t>
  </si>
  <si>
    <t>ÃMICACINA+VANCOMICINA+CEFEPIMA</t>
  </si>
  <si>
    <t xml:space="preserve">AMPICILINA+AZITROCINA </t>
  </si>
  <si>
    <t>APRESENTOU TAQUICARDIA</t>
  </si>
  <si>
    <t>Mãe com sintomas gripais E FAZ USO DE INSULINA</t>
  </si>
  <si>
    <t>apresentou 2 apnéias, RECUPERAÇAO NUTRICIONAL</t>
  </si>
  <si>
    <t>APRESENTA EPILEPSIA E CRISES CONVULSIVAS</t>
  </si>
  <si>
    <t>VPP sob máscara, VM por 40 seg e foi extubado ainda na sala de parto.  Hiperecogenicidade difusa do parênquima cerebral, porém sem sinais sugestivos de hemorragias. Mãe teve 3 filhos nascidos prematuros e um teve morte súbita aos 4m, uma prenhez ectópica.</t>
  </si>
  <si>
    <t>Icterícia neonatal precoce com incompatibilidade ABO</t>
  </si>
  <si>
    <t xml:space="preserve">AMPICILINA + GENTAMICINA + PENICILINA CRISTALINA + CEFEPIME + </t>
  </si>
  <si>
    <t>PREMATURO EXTREMO, COM HISTÓRICO FAMILIAR DE ABORTAMENTOS E NATIMORTO.</t>
  </si>
  <si>
    <t>AMPI, GENTA, VANCO, CEFEPIME, VANCOMICINA, AMICACINA,CIPROFLOXACINO, MEROPENEM</t>
  </si>
  <si>
    <t>DESCONFORTO RESPIRATÓRIO PRECOCE</t>
  </si>
  <si>
    <t>HIPERECOGENICIDADE PERIVENTRICULAR BILATERAL</t>
  </si>
  <si>
    <t>DESCONFORTO RESPIRÁTORIO PRECOCE RESOLVIDO E ICTERÍCIA PRECOCE SEM INCOMPATIBILIDADE</t>
  </si>
  <si>
    <t>ANTIBIOTICOTERAPIA, CAFEINA E DOBUTAMINA</t>
  </si>
  <si>
    <t>SDR</t>
  </si>
  <si>
    <t>AMPICILINA E GENTAMICINA, Cloranfenicol Ciprofloxacina</t>
  </si>
  <si>
    <t>RECUSA DO COPO</t>
  </si>
  <si>
    <t>AMPICILINA E GENTAMICINA. Vancomicina + Cefepime</t>
  </si>
  <si>
    <t>VANCOMICINA, Aminofilina</t>
  </si>
  <si>
    <t>TOBRAMICINA+VANCOMICINA+CEFEPIME+AMPICILINA+GETAMICINA</t>
  </si>
  <si>
    <t>AZITROMICINA+CEFEPIME+AMPICILINA+VANCOMICINA+AMICACINA+GENTAMICINA</t>
  </si>
  <si>
    <t xml:space="preserve">NASCIDO NO HMIB // ENCAMINHADO PARA ENFERMARIA HMIB PARA REALIZAÇÃO DE GTT E POR LIMITE DE IDADE E PESO // PACIENTE COM ENCEFALOPATIA DECORRENTE DE PCR PROLONGADA COM </t>
  </si>
  <si>
    <t>GENTAMICINA+VANCOMICINA</t>
  </si>
  <si>
    <t>GENTAMICINA+AMPICILINA+CEFEPIME+VANCOMICINA</t>
  </si>
  <si>
    <t>NASCIDO EM TRANSITO (AMBULANCIA)</t>
  </si>
  <si>
    <t>PENICILINA CRISTALINA+GENTAMICINA+CEFEPIME</t>
  </si>
  <si>
    <t>MÃE FAZ POSIÇÃO CANGURU LIVRE (VARIAS VEZES AO DIA) EM UCINCO 14-16/05</t>
  </si>
  <si>
    <t>AMPICILINA+GENTACIMINA+VANCOMICINA+PIPERACILINA+CEFEPIME+ANFOTERICINA (ANTIFÚNGICO)</t>
  </si>
  <si>
    <t>SDR, DHE HIPERNATREMIA RESOLVIDA, ANEMIA, SEPSE FÚNGICA, ATELECTASIA, FLEBITE</t>
  </si>
  <si>
    <t>INSUFICIÊNCIA RESPIRATÓRIA, ICTERÍCIA, CONTATO PELE A PELE POR 1-2H 4x/DIA</t>
  </si>
  <si>
    <t>PACIENTE FOI TRANSFERIDO DO HRT PARA OUTRO HR 07/05</t>
  </si>
  <si>
    <t>TRV+ BILATERAL, ICTERÍCIA, DESCONFORTO RESPIRATÓRIO RESOLVIDO, HOUVE INVESTIGAÇÃO DE INFECÇÃO INESPECIFICA MAS SEM INICIAR TRATAMENTO, CTT SÓ FOI MENCIONADO APÓS O PARTO SEM DADOS SOBRE DURAÇÃO</t>
  </si>
  <si>
    <t xml:space="preserve">GIG, ICTERÍCIA, TOCOTRAUMA EM MSE, SDR RESOLVIDA, LESÃO RENAL AGUDA </t>
  </si>
  <si>
    <t xml:space="preserve">GEMELAR DICORINONICA,  TEVE LEVE HIPOTERMIA, </t>
  </si>
  <si>
    <t>ICTERÍCIA, INCOMPATIBILIDADE ABO TS</t>
  </si>
  <si>
    <t xml:space="preserve">GENTAMICINA + AMPICILINA </t>
  </si>
  <si>
    <t>GEMELAR, APRESENTOU APNEIAS, ANEMIA</t>
  </si>
  <si>
    <t>GEMELAR, APRESENTOU APNEIAS, ANEMIA, DRGE. ICTERICIA, HIPERGLICEMIA.</t>
  </si>
  <si>
    <t>PIG, HIPOGLICEMIA NEONATAL, DURANTE O PARTO HOUVE SOFRIMENTO FETAL AGUDO, ICTERÍCIA COM INCOMPATIBILIDADE ABO</t>
  </si>
  <si>
    <t>GENTAMICINA + AMPICILINA + CEFOTAXIMA</t>
  </si>
  <si>
    <t>EVASÃO, MENINGITE NEONATAL, TAQUICARDIA SINUSAL.</t>
  </si>
  <si>
    <t>EVASÃO, DESCONFORTO RESPIRATÓRIO PRECOCE, ICETERÍCIA, SOPRO CARDÍACO, FLEBITE.</t>
  </si>
  <si>
    <t>ICTERÍCIA, ANEMIA</t>
  </si>
  <si>
    <t>INCOMPATIBILIDADE ABO</t>
  </si>
  <si>
    <t>ICTERÍCIA, FLEBITE, ANEMIA, HIPERECOGENICIDADE PERIVENTRICULAR E DO PARÊNQUIMA.</t>
  </si>
  <si>
    <t>GENTAMICINA + PENICILINA + VANCOMICINA</t>
  </si>
  <si>
    <t>MENINGITE NEONATAL, ICTERÍCIA, APNEIA, ANEMIA.</t>
  </si>
  <si>
    <t>ICTERÍCIA, INCOMPATIBILIDADE ABO</t>
  </si>
  <si>
    <t xml:space="preserve">VANCOMICINA + CEFEPIME + AMPICLINA + GENTAMICINA </t>
  </si>
  <si>
    <t>ICTERÍCIA E DESNCONFORTO RESPIRATÓRIO PRECOCE</t>
  </si>
  <si>
    <t xml:space="preserve">HEMORRAGIA AGUDA (SANGRAMENTO UMBILICAL) E CHOQUE HIPOVOLÊMICO </t>
  </si>
  <si>
    <t>PNEUMOTÓRAX, INSUFIRCIÊNCIA RESPIRATÓRIA, AMNIORREXE PREMATURA E ICTERÍCIA</t>
  </si>
  <si>
    <t>ICTERÍCIA, PLAQUETOPENIA, HIPERCALCEMIA</t>
  </si>
  <si>
    <t>RISCO INFECCIOSO, ICTERÍCIA, SANGRAMENTO EM TOT, ANEMIA, HIPODESENVOLVIMENTO CEREBRAL</t>
  </si>
  <si>
    <t>DESCONFORTO RESPIRATORIO PRECOCE, ICTERÍCIA, ANEMIA</t>
  </si>
  <si>
    <t>RISCO INFECCIOSO E DE HIPOGLICEMIA, ICTERÍCIA E POLICITEMIA</t>
  </si>
  <si>
    <t xml:space="preserve">AMPICILINA+AZITROMICINA </t>
  </si>
  <si>
    <t xml:space="preserve">AMPICILINA+GENTAMICINA  </t>
  </si>
  <si>
    <t>AMPICILINA+GENTAMICINA  + PENICILINA CRISTALINA</t>
  </si>
  <si>
    <t>ECTERICIA, MONILIASE PRECOCE E VULNERABILIDADE SOCIAL</t>
  </si>
  <si>
    <t>AMICACINA E VANCOMICINA</t>
  </si>
  <si>
    <t>PIPERACILINA/TAZOBACTAM+AZITROMICINA+TOBRAMICINA+VANCOMICINA</t>
  </si>
  <si>
    <t>SINDROME DE HELLP+PRE ECLAMPSIA, ANEMIA GRAVE, ICTERICIA, INVESTIGAR TOXOPLASMOSE CONGENITA</t>
  </si>
  <si>
    <t>POSSIIVEL MENINGITE, Hemorragia peri ventricular grau I direita em reabsorção</t>
  </si>
  <si>
    <t xml:space="preserve">HIPOGLICEMIA </t>
  </si>
  <si>
    <t>DOBUTAMINA, AMPICILINA, GENTAMICINA, VANCOMICINA</t>
  </si>
  <si>
    <t>DISTENÇAO ABDOMINAL, INFILTRADO INTERSTICIAL E FINA LAMINA DE PNEUMOMEDIASTINO</t>
  </si>
  <si>
    <t xml:space="preserve">SDR </t>
  </si>
  <si>
    <t>SÍNDROME DA ANGÚSTIA RESPIRATÓRIO DO RN, ICTERÍCIA, HIPERTROFIA CONCÊNTRICA DO VD + HIPERTROFIA SEPTAL</t>
  </si>
  <si>
    <t xml:space="preserve">DESCONFORTO RESPIRATÓRIO PRECOCE, ICTERÍCIA, RECUPERAÇÃO NUTRICIONAL </t>
  </si>
  <si>
    <t>CONTATO PELE A PELE MENCIONADO 1X APÓS PARTO, BAIXO PESO, ICTERÍCIA, INCOMPATIBILIDADE ABO, DERMATITE PERINEAL, APNÉIAS</t>
  </si>
  <si>
    <t xml:space="preserve">DESCONFORTO RESPIRATÓRIO PRECOCE, ICTERÍCIA, CIANOSE </t>
  </si>
  <si>
    <t>PENICILINA+GENTAMICINA</t>
  </si>
  <si>
    <t>SDR, ICTERÍCIA</t>
  </si>
  <si>
    <t>GENTAMICINA+AMPICILINA+VANCOMICINA+CEFEPIME+AZITROMICINA</t>
  </si>
  <si>
    <t>DEFICIÊNCIA G6PD, ICTERÍCIA, SOPRO CARDÍACO, BAIXO PESO</t>
  </si>
  <si>
    <t>MÃE TEVE NEOMORTO (NASCEU COM 5 MESES), SDR</t>
  </si>
  <si>
    <t xml:space="preserve">MÃE SEM PRÉ NATAL, ASFIXIA PERINATAL, DRP, HIPERGLICEMIA, </t>
  </si>
  <si>
    <t>INCOMPATIBILIDADE RH, HIPERECOGENICIDADE PERIVENTRICULAR DIFUSA, ÍLEO MECONIAL, FLEBITE, APNEIA, CORIOMIONITE, PARTO POR SOFRIMENTO FETAL AGUDO</t>
  </si>
  <si>
    <t>DESCONFORTO RESPIRATÓRIO, ICTERÍCIA</t>
  </si>
  <si>
    <t>SINDROME DO DESCONFORTO RESPIRATÓRIO, ICTERÍCIA, TESTE DO CORAÇÃOZINHO ALTERADO</t>
  </si>
  <si>
    <t>ICTERÍCIA, SDR LEVE, HIPOGLICEMIA, CIANOSE INTERRUPÇÃO DA SUCÇÃO, SANGRAMENTO DIGESTIVO POR SNG</t>
  </si>
  <si>
    <t>SÍFILIS CONGÊNITA, SDR, ICTERÍCIA</t>
  </si>
  <si>
    <t>ICTERÍCIA, PNEUMOMEDIASTINO À ESQUERDA, PIU RESOLVIDA, SOPRO CARDÍACO A ESCLARECER</t>
  </si>
  <si>
    <t>SDR, FALHA NA EXTURBAÇÃO, ICTERÍCIA,</t>
  </si>
  <si>
    <t>SDR, PNEUMOMEDIASTINO A ESQUERDA, ICTERÍCIA, INCOMPATIBILIDADE ABO</t>
  </si>
  <si>
    <t>PC POR DPP, CIUR ESTAGIO 1, SDR, ICTERÍCIA, DIFICULDADE DE AMAMENTAÇÃO, HIPERECOGENICIDADE PERIVENTRICULAR</t>
  </si>
  <si>
    <t>VANCOMICINA E GENTAMICINA</t>
  </si>
  <si>
    <t>SÍFILIS CONGENITA, ICTERÍCIA, APNEIA, ANEMIA</t>
  </si>
  <si>
    <t xml:space="preserve">GENTAMICINA+PENICILINA CRISTALINA+TOBRAMICINA </t>
  </si>
  <si>
    <t xml:space="preserve">SÍFILIS CONGENITA, SEPSE PRECOCE PRESUMIDA , ANEMIA ,APNEIA,INSUFICIÊNCIA RESPIRATÓRIA </t>
  </si>
  <si>
    <t>PENICILINA CRISTALINA+CEFOTAXIMINA</t>
  </si>
  <si>
    <t xml:space="preserve">BRADICARDIA FETAL, MENINGITE TRATADA, ICTERÍCIA,SEPSE </t>
  </si>
  <si>
    <t>GENTAMICINA+CEFOTAXIMA+AMPICILINA</t>
  </si>
  <si>
    <t>GENTAMICNA+AMPICILINA</t>
  </si>
  <si>
    <t>S/INFOR</t>
  </si>
  <si>
    <t>MÃE TEVE COVID HA 3 SEMANAS</t>
  </si>
  <si>
    <t>FONO SOLICITA FRENECTOMIA, ICTERICIA GRAVE TRATADA</t>
  </si>
  <si>
    <t>PARTO CESARIA POR DHEG GRAVE</t>
  </si>
  <si>
    <t>APRESENTA PAUSAS RESPIRATORIAS ESPORATICAS, INFECCAO E ECTERICIA RESOLVIDAS</t>
  </si>
  <si>
    <t>CONJUNTIVITE, ICTERICIA NEO, DEPENDENCIA DE DOR</t>
  </si>
  <si>
    <t>RISCO SOCIAL, CHOQUE SEPTICO, HIPOGLICEMIA, S.A.R.A, EDEMA, CEREBRAL, ACIDOSE METABÓLICA REFRATÁRIA, DISFUNÇÃO DE MÚLTIPLOS ÓRGÃOS, IRA, SÍNDROME PÓS PCR, CIVD</t>
  </si>
  <si>
    <t>DBP, RGE, HÉRNIA INGUINAL ESCROTAL A DIREITA, HIPERECOGENICIDADE PERIVENTRICULAR, SDR, PCA, ICTERÍCIA, LESÃO EM HÁLUX DIREITO, APNEIA, DERMATITE PERIANAL, ANEMIA, HIPERFERRITINEMIA</t>
  </si>
  <si>
    <t>SDR, HIPOGLICEMIA, LESÃO HIPEREMIADA E ELEVADA EM REGIÃO PARAVERTEBRAL DIREITA, DERMATITE DE FRALDA, SOPRO CARDIACO, FRENOTOMIA, ICTERÍCIA</t>
  </si>
  <si>
    <t>SDR, EDEMA NA MUCOSA NASAL, ICTERÍCIA, FLEBITE EM PICC</t>
  </si>
  <si>
    <t>GENTAMICINA + AMPICILINA, VANCOMICINA</t>
  </si>
  <si>
    <t>SDR, HIPOGLICEMIA REFRATÁRIA, HIPERECOGENICIDADE PERIVENTRICULAR, ANASARCA, AMINOACIDOPATIA, DERMATITE, ACIDEMIA, ACOLHIA FECAL,POLIURIA, PLAQUETOPENIA, HIPOMAGNESEMIA</t>
  </si>
  <si>
    <t>GENTAMICINA + AMPICILINA, PENICILINA</t>
  </si>
  <si>
    <t>SDR, ICTERÍCIA, SIFILIS TRATADA</t>
  </si>
  <si>
    <t>SINDACTILIA PARCIAL, APNEIA, ICTERÍCIA</t>
  </si>
  <si>
    <t>AMPICILINA, GENTAMICINA, AZITROMICINA E BENZIL PENICILINA POTASSICA</t>
  </si>
  <si>
    <t xml:space="preserve">CHOQUE SEPTICO PULMONAR, INJURIA RENAL AGUDA DIALITICA, </t>
  </si>
  <si>
    <t>AMOXICILINA</t>
  </si>
  <si>
    <t>CIUR, ICTERICIA,ASSADURA PERINEAL</t>
  </si>
  <si>
    <t xml:space="preserve">AMPICILINA, GENTAMICINA, </t>
  </si>
  <si>
    <t xml:space="preserve">CHOQUE SEPTICO, ANURIA, PNEUMOMEDIASTINO </t>
  </si>
  <si>
    <t>PENICILINA CRISTALINA</t>
  </si>
  <si>
    <t>HERNIA INGUINAL, SIFILIS CONGENITA</t>
  </si>
  <si>
    <t>ICTERÍCIA NEONATAL, DESCINFORTO RESPIRATÓRIO PRECOCE</t>
  </si>
  <si>
    <t>DESCONFORTO RESPIRATÓRIO PRECOCE, ICTERÍCIA, CANGURU MENCIONADO 1 VEZ</t>
  </si>
  <si>
    <t xml:space="preserve">RN COM SOROLOGIA POSITIVA PARA CHAGAS, PIG, RISCO DE HIPOGLICEMIA </t>
  </si>
  <si>
    <t>PIG, RISCO DE HIPOGLICEMIA, ICTERÍCIA, RISCO INFECCIOSO</t>
  </si>
  <si>
    <t xml:space="preserve">PIG, DESCONFORTO RESPIRATÓRIO PRECOCE, ICTERÍCIA, PENEUMOMEDIASTINO, RISCO HIPOGLICEMIA, AMNIORREXE PROLONGADA </t>
  </si>
  <si>
    <t>PIG, SDR, ICTERÍCIA, HIPERTIREOIDISMO CONGÊNITO</t>
  </si>
  <si>
    <t xml:space="preserve">SDR, ICTERÍCIA TARDIA </t>
  </si>
  <si>
    <t>DERRAME PERICÁRDICO DISCRETO, PCA SEM PERCUSSÃO, DBP, ANEMIA, ASFIXIA PERINATAL, SDR, INFECÇÃO FÚNGICA PROVÁVEL, ICTERÍCIA</t>
  </si>
  <si>
    <t>GIG, RN FOI EXPOSTO A Z22.6, PNEUMOMEDIASTINO BILATERAL, HEMORRAGIA DIGESTIVA ALTA, CHOQUE ÉPTICO PROVÁVEL, HIPOCALCEMIA, HIDROCELE A ESQUERDA. MÃE NAO PODE AMAMENTAR PELO DIAGNÓSTICO DE Z22.6</t>
  </si>
  <si>
    <t xml:space="preserve">CIUR ESTÁGIO 1 </t>
  </si>
  <si>
    <t>PRÉ ECLAMPSIA GRAVE + BRADICARDIA FETAL, ICTERÍCIA COM INCOMPATIBILIDADE ABO.</t>
  </si>
  <si>
    <t>AMPICILINA + GENTAMICINA + VANCOMICINA</t>
  </si>
  <si>
    <t>TOCOTRAUMA DE MÃO, HEMORRAGIA GÁSTRICA, ICTERÍCIA, ANEMIA DE REPETIÇÃO , MENINGITE BACTERIANA, VITREÍTE, DERMATITE PERINEAL.</t>
  </si>
  <si>
    <t>PNEUMOMEDIASTINO, ICTERÍCIA, GASTROPARESIA, ATELECTASIA, EDEMA MUCOSA NASAL, MENINGITE, ANEMIA, MONILÍASE</t>
  </si>
  <si>
    <t>MMBP, SDR, AMNIORREXE PREMATURA</t>
  </si>
  <si>
    <t>BRADICARDIA SINUSIAL, ICTERÍCIA</t>
  </si>
  <si>
    <t>FMD A2, ICTERICIA</t>
  </si>
  <si>
    <t>DR PRECOCE, ICTERICIA</t>
  </si>
  <si>
    <t>POLICITEMIA SINTOMÁTICA, ICTERÍCIA</t>
  </si>
  <si>
    <t>SOPRO CARDÍACO, ICTERÍCIA, DESCONFORTO RESPIRATÓRIO PRECOCE</t>
  </si>
  <si>
    <t>DESCONFORTO RESPIRÁTORIO, ICTERÍCIA</t>
  </si>
  <si>
    <t>INDUFICIÊNCIA RESPIRÁTORIA AGUDA, ONEUMINIA INTRAUTERINA POR STREPTOCOCCUS MITIS, SDR, ASFIXIA PERINATAL, CRISE EPILÉPTICA, HIPOATIVIDADE</t>
  </si>
  <si>
    <t>PC POR CIUR, DRP, HIPOGLICEMIA, ICTERÍCIA, POLICITEMIA, QUEIMADURA NO SEGUNDO DEDO DA MÃO DIREITA, GRABULOMA UMBILICAL</t>
  </si>
  <si>
    <t>SDR, EXPOSIÇÃO A SÍFILIS, ICTERÍCIA, ANEMIA, APNEIA, ITU, CONJUNTIVITE</t>
  </si>
  <si>
    <t>AMPICILINA, GENTAMICINA</t>
  </si>
  <si>
    <t>DR PRECOCE, ICTERICIA, DIFICULDADE DIGESTIBILIDAE, HIPEREMIA PERINEAL, ANEMIA</t>
  </si>
  <si>
    <t>DESCONFORTO RESPIRÁTORIO, ICTERÍCIA, SOFRIMENTO FECAL CRÔNICO, VÔMITOS</t>
  </si>
  <si>
    <t>AUSÊNCIA DE ANTEBRAÇO ESQUERDO ABAIXO DO COTOVELO</t>
  </si>
  <si>
    <t>GENTAMICINA, AMPICILINA</t>
  </si>
  <si>
    <t>SÍNDROME DO DESCONFORTO RESPIRATÓRIO, HIPERECONGENICIDADE DE MATRIZ GERMINATIVA A DIREITA</t>
  </si>
  <si>
    <t>DESCONFORTO RESPIRATÓRIO PRECOCE, ICTERÍCIA, RISCO INFECCIOSO, OBSTRUÇ~SO NASAL, HÉRNIA INGUINAL PEQUENA A ESQUERDA</t>
  </si>
  <si>
    <t>SDR RN, RISCO INFECCIOSO, TOCOTRAUMA, ASFIXIA PERINATAL</t>
  </si>
  <si>
    <t>ICTERÍCA E INFECÇÃO</t>
  </si>
  <si>
    <t>GENTAMICINA, PENICILINA</t>
  </si>
  <si>
    <t>SEPSE PRESUMIDA</t>
  </si>
  <si>
    <t xml:space="preserve">VANCOMICINA </t>
  </si>
  <si>
    <t>INFECÇÃO PRESUMIDA, SÍFLIS, ANEMIA.ICTERÍCIA,COVID,DOENÇA MATERNA ÓSSEAS</t>
  </si>
  <si>
    <t>OXACILINA,AMPICILINA+SULBACTAM,VANCOMICINA,PIPERACILIN+TAZOBACTAM ,</t>
  </si>
  <si>
    <t xml:space="preserve">ICTERÍCIA,ANEMIA, HIPERPOTASSEMIA, HEMORRAGIA PULMONAR, HEMORRAGIA GRAU II,SEPSE TARDIA </t>
  </si>
  <si>
    <t>AMPICILINA, GENTAMICINA,VANCOMICINA</t>
  </si>
  <si>
    <t>AMPICILINA+GENTAMICINA+CEFEPIME</t>
  </si>
  <si>
    <t>HIDROCEFALIA PÓS HEMORRÁGICA GRAU IV, ANEMIA, HÉRNIA UMBILICAL, DRGE, EOT ACIDENTAL, DVSG À ESQ, INTOXICAÇÃO POR FENOBARBITAL, DRGE, FEZ CIRURGIA DE DVP NO HCB PARA CORREÇÃO DA HIDROCEFALIA</t>
  </si>
  <si>
    <t>GRANULOMA UMBILICAL E CANDIDIASE ORAL</t>
  </si>
  <si>
    <t xml:space="preserve">AMPICILINA,GENTAMICINA </t>
  </si>
  <si>
    <t xml:space="preserve">PRESENÇA DE PNEUMOMEDIASTINO, </t>
  </si>
  <si>
    <t>PENICILINA BENZATINA, AMOXILINA E AMPICILINA</t>
  </si>
  <si>
    <t>SIFILIS NEONATAL CONGENITA, CESARIA POR ROPREMA</t>
  </si>
  <si>
    <t>ANFOTERICINA B LIPOSSOMAL</t>
  </si>
  <si>
    <t>ICTERICIA, SANGRAMENTO NASAL, DISMOTILIDADE, ANEMIA, HIPOTIREOIDISMO SUBCLINICO, ABCESO ESTERNAL, HIPOCALEMIA E INFECÇAO FUNGICA TRATADA.</t>
  </si>
  <si>
    <t>ASFIXIA PERINATAL LEVE, DR LIVRE,HIPOGLICEMIA, ICTERICIA</t>
  </si>
  <si>
    <t>ROPREMA POR 5 DIAS</t>
  </si>
  <si>
    <t>AMPICILINA,GENTAMICINA, CEFEPIME,Piperacilina + Tazobactam,Anfotericina,</t>
  </si>
  <si>
    <t>TOCOTRAUMATISMO,  ANEMIA DE HEMACIAS, FOP</t>
  </si>
  <si>
    <t>VANCOMICINA+TAZOCIN+CEFEPIME+AMPICILINA+GENTAMICINA</t>
  </si>
  <si>
    <t>POSIÇÃO CANGURU LIBERADA - SEMPRE QUE POSSÍVEL</t>
  </si>
  <si>
    <t>VANCOMICINA+CEFEPIME+PENICILINA CRISTALINA+GENTAMICINA</t>
  </si>
  <si>
    <t>CEFEPIME+VANCOMICINA+TAZOCIN+GENTAMICINA+AMPICILINA</t>
  </si>
  <si>
    <t>PNEUMOMEDIASTINO À ESQUERDA, TOCOTRAUMATISMO, ERITEMA TÓXICO, ICTERICIA POR INCOMPATIBILIDADE ABO, MELANOSE.</t>
  </si>
  <si>
    <t>DESCONFORTO RESPIRATÓRIO PRECOCE, ICTERÍCIA, TAQUICARDIA SINUSAL, FORAME OVAL PATENTE + PERSISTÊNCIA DE CANAL ARTERIAL</t>
  </si>
  <si>
    <t>ICTERÍCIA, VÔMITOS, FOP</t>
  </si>
  <si>
    <t>DESCONFORTO RESPIRATÓRIO, ICTERÍCIA, LARINGITE, HIPOCALCEMIA, MONILÍASE PERINEAL</t>
  </si>
  <si>
    <t>DESCONFORTO RESPIRATÓRIO, ICTERÍCIA, HIPOGLICEMIA, CRIPTORQUIDIA BILATERAL, APLV, RGE.</t>
  </si>
  <si>
    <t>HIPOGLICEMIA, DIFICULDADE NA AMAMENTAÇÃO, OBSTRUÇÃO NASAL, APNÉIA DE REPETIÇÃO.</t>
  </si>
  <si>
    <t>VANCOMICINA, AMICACINA</t>
  </si>
  <si>
    <t>SDR, 2 PAUSAS RESPIRÁTORIAS, ICTERÍCIA, ANEMIA DA PT, DERMATITE PERIANAL, DOENÇA METABÓLICA ÓSSEA</t>
  </si>
  <si>
    <t>SDR, MELANOSE NEUROCUTÂNEA, ANEMIA, LESÃO PERIANAL</t>
  </si>
  <si>
    <t>VANCOMICINA, PIPERACILINA</t>
  </si>
  <si>
    <t>POLICITEMIA, ICTERÍCIA, APNÉIA, ATELECTASIA, FOP, HIPOGLICEMIA, BACTEREMIA, DMO, ANEMIA, RGE, HIPOPOTASSEMIA</t>
  </si>
  <si>
    <t>VANCOMICINA, AMICACINA, PIPERACILINA</t>
  </si>
  <si>
    <t>SDR, HIPOGLICEMIA RESOLVIDA, ANEMIA, PLAQUETOPENIA, COLESTASE, DERMATITE PERIANAL, DMO, ATELECTASIA, FLEBITE EM TORNOZELO ESQUERDO, HIPERCOLESTEROLEMIA, ABSCESSO EM MALÉOLO LATERAL ESQUERDO, EXTURBAÇÃO ACIDENTAL, DBP GRAVE, HERNIA INGUINAL ESQUERDA REDUTIVEL, MONILIASE ORAL</t>
  </si>
  <si>
    <t>AMINIFILINA, PENICILINA, GENTAMICINA</t>
  </si>
  <si>
    <t>DRP, SÍFILIS CONGÊNITA, ICTERÍCIA, APNÉIA</t>
  </si>
  <si>
    <t>HIPOGLICEMIA NEONATAL, FRENULECTOMIA, ICTERICIA, HEMANGIOMA PALPEBRAL</t>
  </si>
  <si>
    <t>SDR, HIPOGLICEMIA, APNÉIA, ICTERÍCIA, INN PRESUMIDA RESOLVIDA, SOPRO, MONILÍASE PERIANAL RESOLVIDA</t>
  </si>
  <si>
    <t>ASFIXIA PERINATAL, SDR, APNÉIA</t>
  </si>
  <si>
    <t>SDR, PNEUMOTÚRAX BILATERAL, CHOQUE REFRATÁRIO</t>
  </si>
  <si>
    <t>AMPICILINA</t>
  </si>
  <si>
    <t>PREMATURO EXTREMO COM INFECÇÃO INESPECIFICA SUSPEITA</t>
  </si>
  <si>
    <t>CIUR, SDR, ICTERÍCIA</t>
  </si>
  <si>
    <t xml:space="preserve">ICTERÍCIA, DR, CRIPTORQUIDIA À DIREITA </t>
  </si>
  <si>
    <t>PIG</t>
  </si>
  <si>
    <t>SDR PRECOCE, ICTERÍCIA, FOP, DIFICULDADE NA AMAMENTAÇÃO</t>
  </si>
  <si>
    <t xml:space="preserve">PIG, CIUR, POLICITEMIA, ICTERÍCIA </t>
  </si>
  <si>
    <t>DR</t>
  </si>
  <si>
    <t>LEUCOCITOSE, ICTERÍCIA, INCOMPATIBILIDADE ABO, HIPOGLICEMIA</t>
  </si>
  <si>
    <t>AMPICILINA+GENTAMICINA+TAZOCIN</t>
  </si>
  <si>
    <t>CIRURGIA - LAPAROTOMIA EXPLORATÓRIA, ILEOCOLECTOMIA, GASTRECTOMIA, PERFURAÇÕES GÁSTRICAS E NO CECO C/ PERITONITE FECAL, LACERAÇÃO HEPÁTICA, ANEMIA</t>
  </si>
  <si>
    <t>AMPICILINA + SULBACTAM + VANCOMICINA + TAZOCIN</t>
  </si>
  <si>
    <t>ENTEROCOLITE NECROSANTE, ILEOSTOMIA, PERFUSÃO GÁSTRICA, HIPOGLICEMIA REFRATÁRIA, ICTERÍCIA TARDIA, ANEMIA, DMO</t>
  </si>
  <si>
    <t>ICTERÍCIA, CHOQUE SÉPTICO, PCA COM REPERCUSSÃO, HEMANGIOMA, ANEMIA, CONJUTIVITE NEONATAL</t>
  </si>
  <si>
    <t>PNEUMOTÓRAX HIPERTENSIVO DECORRENTE DE INSUFICIÊNCIA RESPIRATÓRIA AGUDA, DECORRENTE DA PREMATURIDADE EXTREMA, DECORRENTE DA CORIOAMNIONITE, DECORRENTE DA AMNIOREXE PREMATURA E PROLONGADA</t>
  </si>
  <si>
    <t>ICTERÍCIA, HIDROCELE A ESQUERDA.</t>
  </si>
  <si>
    <t>ICTERÍCIA, HIPOGLICEMIA</t>
  </si>
  <si>
    <t>AMPICILINA, GENTAMICINA, VANCOMICINA + TAZOCIN</t>
  </si>
  <si>
    <t>DISTENSÃO ABDOMINAL, VÔMITOS, CONJUTIVITE</t>
  </si>
  <si>
    <t>SDR, ICTERÍCIA, APNEIA, DRGE</t>
  </si>
  <si>
    <t>SDR, FOP, MELENA, ANEMIA, SEQUELA DE BRIDA AMINIÓTICA, VÔMITOS</t>
  </si>
  <si>
    <t>GENTAMICINA, AMPICILINA, VANCOMICINA</t>
  </si>
  <si>
    <t>CHOQUE SÉPTICO, DMH, HIPOCINESIA DE VE, EXTUBAÇÃO ACIDENTAL, ANEMIA AGUDA</t>
  </si>
  <si>
    <t>SDR, ICTERÍCIA, VÔMITOS, ANEMIA, DBP, APNEIA, HIPERECOGENICIDADE PERI E INTRAVENTRICULAR E SINAIS DE ATROFIA CEREBRAL</t>
  </si>
  <si>
    <t>SDR, FALHA DE EXTURBAÇÃO, ICTERÍCIA</t>
  </si>
  <si>
    <t>DR PRECOCE, DMH, ICTERÍCIA</t>
  </si>
  <si>
    <t>VANCOMICINA, OXACILINA</t>
  </si>
  <si>
    <t>TRIGEMELARIDADE, SDR, POLICITEMIA, ICTERÍCIA, APNÉIA, PCA COM REPERCUSSÃO HEMODINÂMICA + CIV MUSCULAR+ FOP, LESÃO NA REGIÃO OCCIPTAL, MENINGOENCEFALITE, HIPOCALCEMIA, ANEMIA, SOPRO, DMO</t>
  </si>
  <si>
    <t>TRIGEMELARIDADE, SDR, FOP, HIPOCALCEMIA, FLEBITE EM MIE, DRGE, ANEMIA</t>
  </si>
  <si>
    <t>TRIGEMELARIDADE, SDR, ICTERICIA, APNÉIA, INSUFICIENCIA RESPIRATÓRIA, CHOQUE SÉPTICO,OCA COM REPERCUSSÃO HEMODINAMICA, VOMITOS, ANEMIA, DMO ALTERADO, MONILÍASE ORAL</t>
  </si>
  <si>
    <t>SDR, APNÉIA, ICTERÍCIA</t>
  </si>
  <si>
    <t>HIPOGLICEMIA, DIFICULDADE DE AMAMENTAÇÃO</t>
  </si>
  <si>
    <t>AMPICILINA, CEFEPIME GENTAMICINA, VANCOMINIA</t>
  </si>
  <si>
    <t xml:space="preserve">AMPICILINAE GENTAMICINA </t>
  </si>
  <si>
    <t>GÊMEO 1</t>
  </si>
  <si>
    <t xml:space="preserve">AMPICILINA, GENTAMICINA E VANCOMICINA </t>
  </si>
  <si>
    <t>GÊMEO 2</t>
  </si>
  <si>
    <t xml:space="preserve">AMPICILINA, GENTAMICINA </t>
  </si>
  <si>
    <t>INSUFICIENCIA RENAL, CHOQUE REFRATARIO A AMINAS,CIUR,DHE GRAVE</t>
  </si>
  <si>
    <t>RISCO DE HIPOGLICEMIA - MAE DM 1, ICTERICIA,SDR</t>
  </si>
  <si>
    <t>HIDROCELE BILATERAL, ASSIMETRIA DOS PES E PODODACITOS ESQUERDOS, PNEUMOMEDIASTINO LINHA A ESQUERDA, ICTERICIA</t>
  </si>
  <si>
    <t xml:space="preserve">LAMINA PNEUMOMEDIASTINA BILATERAL,ICTERICIA </t>
  </si>
  <si>
    <t xml:space="preserve">VANCOMICINA,AMPICILINA, GENTAMICINA </t>
  </si>
  <si>
    <t>PROTOCOLO DE HIPOTERMIA 4D, DISTURBIO DE COAGULAÇAO, SIHAD, DISFAGIA, DISTURBIO DE SUCÇÃO</t>
  </si>
  <si>
    <t>DR, PNEUMONIA INTRA UTERINA, FREIO LINGUAL CURTO, FRENECTOMIA, HIPOTIREIODISMO CONFIRMADO.</t>
  </si>
  <si>
    <t>ENTERORRAGIA, ICTERICIA, APNEIA, ANEMIA, HEMORRAGIA SUBPENDIMARIA GRAU 1 DISPLASIA BRONCOPULMONAR, DERMATITE</t>
  </si>
  <si>
    <t>CEFEPIME+VANCOMICINA+TAZOCIN</t>
  </si>
  <si>
    <t>FOP, ICTERÍCIA, DR PRECOCE, ANEMIA, DIÁSTOLE REVERSA, FRÊNULO LINGUAL CURTO, ENTERORRAGIA, FISSURA ANAL (ALCON DE 06-20 A 07-08-2021)</t>
  </si>
  <si>
    <t>ICTERÍCIA, SDR, EXANTEMA EM REGIÃO SACRAL</t>
  </si>
  <si>
    <t>FOP, ICTERÍCIA, ASFIXIA PERINATAL, HEMATÚRIA MACROSCÓPICA</t>
  </si>
  <si>
    <t>AMPICILINA+GENTAMICINA+VANCOMICINA</t>
  </si>
  <si>
    <t>SDR, CIANOSE DE PODACTILOS, CHOQUE SÉPTICO, ICTERÍCIA, GRANULOMA DE COTO UMBILICAL, DRGE</t>
  </si>
  <si>
    <t>INSUFICIÊNCIA RESPIRATÓRIA, INSUFICIÊNCIA RENAL, PNEUMOMEDIASTINO, FOP, ICTERÍCIA, HIPERPOTASSEMIA, DERMATITE PERINEAL</t>
  </si>
  <si>
    <t>ASFIXIA PERINATAL, SDR, PNEUMOMEDIASTINO À ESQUERDA, CHOQUE SÉPTICO, ICTERÍCIA, HIPERGLICEMIA</t>
  </si>
  <si>
    <t>SDR PRECOCE, HIPERGLICEMIA, ICTERÍCIA, FOP</t>
  </si>
  <si>
    <t>(ALCON DE 04-16 A 04-21-2021) ICTERÍCIA, TORCICOLO POSTURAL</t>
  </si>
  <si>
    <t xml:space="preserve">AMPICILINA+GENTAMICINA </t>
  </si>
  <si>
    <t>INSUFICIÊNCIA RESPIRATÓRIA, ICTERÍCIA TARDIA, FRENECTOMIA PARA CORREÇÃO DE ANQUILOGLASSIA</t>
  </si>
  <si>
    <t>PIG, ICTERÍCIA, SOPRO CARDÍACO</t>
  </si>
  <si>
    <t>SDR, TOCOTRAUMAS, ASFIXIA PERINATAL, ANEMIA, ICTERÍCIA, HIPOTERMIA, HIPERGLICEMIA, HIPOCALCEMIA</t>
  </si>
  <si>
    <t>DR, ICTERÍCIA</t>
  </si>
  <si>
    <t>INSUFICIÊNCIA RESPIRATÓRIA, SANGRAMENTO PELO COTO UMBILICAL, HIPOCALCEMIA</t>
  </si>
  <si>
    <t>DR PRECOCE, ICTERÍCIA, FOP</t>
  </si>
  <si>
    <t>SDR, PIG, HIPOGLICEMIA, POLICITEMIA, DERRAME PERICÁRDICO DISCRETO</t>
  </si>
  <si>
    <t>SDR, ICTERÍCIA, ANEMIA, HOPONATREMIA</t>
  </si>
  <si>
    <t>PIG, PNEUMOMEDIASTINO À ESQ, ICTERÍCIA, GRANULOMA UMBILICAL</t>
  </si>
  <si>
    <t>SDR, VOMITOS, ICTERICIA E PERDA PONDERAL DE PESO RESOLVIDA.</t>
  </si>
  <si>
    <t>CEFALEXINA</t>
  </si>
  <si>
    <t>SDR PRECOCE, VOMITOS, DIFICULDADE NA AMAMENTAÇÃO, ICTERICIA NEONATAL.</t>
  </si>
  <si>
    <t>SDR, ICTERCIA NEONATAL, FENÔMENO VASOMOTOR DE EXTREMIDADES.</t>
  </si>
  <si>
    <t>DESCONFORTO RESPIRATÓRIO PRECOCE, HIPOGLICEMIA, EVACUAÇÕES SANGUINOLENTAS, INTOLERÂNCIA AO LEITE MATERNO</t>
  </si>
  <si>
    <t xml:space="preserve">CEFEPIME + VANCOMICINA + GENTAMICINA + AMPICILINA + TAZOCIN </t>
  </si>
  <si>
    <t>SDR, CHOQUE SÉPTICO, VOMITOS, ANEMIA, DISTENSÃO ABDOMINAL</t>
  </si>
  <si>
    <t xml:space="preserve">SDR, ICTERÍCIA </t>
  </si>
  <si>
    <t>SRD, ICTERIA, INFECÇÃO BR 31H</t>
  </si>
  <si>
    <t>AMPICILINA + GENTAMICINA + VANCOMICINA +  CEFEPIME</t>
  </si>
  <si>
    <t>ASFIXIA PERINATAL, SDR, DMH, HIPOCALCEMIA, FOP+PCA, HIPERCOGENICIDADE PERIVENTRICULAR BILATERAL, ANEMIA, CONJUNTIVITE, EDEMA NAS NARINAS, ENTERORRAGIA, ALERGIA A LV, TESTES DO PEZINHO ALTERADOS.</t>
  </si>
  <si>
    <t>INFECÇÃO NEONATAL INESPECÍFICA, ICTERÍCIA COM INCOMPATIBILIDADE ABO, APNÉIA, ANEMIA, PLAQUETOPENIA E SEGUNDO TESTE DO PEZINHO ALTERADO.</t>
  </si>
  <si>
    <t>CEFEPIME + VANCOMICINA</t>
  </si>
  <si>
    <t>SDR, ICTERÍCIA, POLICITEMIA, VOMITOS</t>
  </si>
  <si>
    <t>SDR, ROPREMA PROLONGADA, CORIOAMNIONITE, PNEUMOMEDIASTINO DISCRETO, ICTERICIA, FLEBITE MID.</t>
  </si>
  <si>
    <t>PC, NEUROSSÍFILIS, PÊNFIGO, SDR, HIPOGLICEMIA, ANEMIA, ICTERÍCIA, ROLHA MECONIAL, HIPOCALCEMIA, COLESTASE, DISTURBIO DE COAGULAÇÃO, DISTENSÃO ABDOMINAL, OBSTRUÇÃO DO DUCTO LACRIMAL</t>
  </si>
  <si>
    <t>SDR, HIPOGLICEMIA</t>
  </si>
  <si>
    <t>SDR, BOLSA ROTA PROLONGADA, VOMITOS, ICTERÍCIA, SOPRO, ANEMIA</t>
  </si>
  <si>
    <t>FENDA PALATINA, FRÊNULO LABIAL, SDR, BRADICARDIA SINUSAL, DIFICULDADE DE SUCÇÃO, SECREÇÃO NO OLHO (POSSIVEL OBSTRUÇÃO DO DUCTO LACRIMAL)</t>
  </si>
  <si>
    <t>OLIGODRAMNIA, SDR</t>
  </si>
  <si>
    <t>HIPOGLICEMIA, FRÊNULO LINGUAL CURTO. ICTERÍCIA SEM NÍVEL DE FOTO</t>
  </si>
  <si>
    <t>ICTERÍCIA, SOPRO CARDÍACO, HIPERECOGENICIDADE PERIVENTRICULAR</t>
  </si>
  <si>
    <t>ICTERÍCIA, DIFICULDADE DE AMAMENTAÇÃO, APNÉIA</t>
  </si>
  <si>
    <t>SDR, ICTERÍCIA, DIFICULDADE DE AMAMENTAÇÃO, MONILÍASE ORAL E PERINEAL</t>
  </si>
  <si>
    <t>HIPOGLICEMIA</t>
  </si>
  <si>
    <t>SDR, APNÉIA, DIARRÉIA, LINHA DE PNEUMOMEDIASTINO BILATERAL</t>
  </si>
  <si>
    <t>APÊNDICE EM DEDO MÍNIMO DA MÃO ESQUERDA, SDR, HIPOGLICEMIA, HIPOTERMIA, ICTERÍCIA</t>
  </si>
  <si>
    <t>DRP, AMNIORREXE, ICTERÍCIA PRECOCE, ANEMIA</t>
  </si>
  <si>
    <t>DR PRECOCE, MÃE COM ROTURA UTERINA, TOCOTRAUMA PRINCIPALMENTE EM MSE, ASFIXIA PERINATAL, ICTERÍCIA, OLIGOANÚRIA</t>
  </si>
  <si>
    <t>HIPOGLICEMIA, ICTERÍCIA</t>
  </si>
  <si>
    <t>AMPICILINA, GENTAMICINA E VANCOMICINA</t>
  </si>
  <si>
    <t>SRD, ICTERICIA,SEPSE TARDIA</t>
  </si>
  <si>
    <t xml:space="preserve">AMPICILINA, GENTAMICINA E MUPIROCINA </t>
  </si>
  <si>
    <t>PNEUMONIA INTRA UTERO TRATADA, HIPOGLICEMIA, ICTERICIA NEO, IMPETIGO NO PESCOÇO</t>
  </si>
  <si>
    <t>CIUR, RISCO DE HIPOGLICEMIA</t>
  </si>
  <si>
    <t xml:space="preserve">SEPSE PRESUMIDA E ANEMIA </t>
  </si>
  <si>
    <t>INFECÇÃO PRESUMIDA</t>
  </si>
  <si>
    <t xml:space="preserve">VANCOMICINA , AMPICILINA E GENTAMICINA </t>
  </si>
  <si>
    <t>VOMITOS, DISTURBIOS METABOLICOS, ICTERICIA, SEPSE</t>
  </si>
  <si>
    <t>PNEUMONIA IU, CMV ADQUIRIDA, SANGRAMENTO PULMONAR, FOP, PNRUMONITRE,ANEMIA, DISPLASIA BRONCOPULMONAR E FRENULO LINGUAL CURTO.</t>
  </si>
  <si>
    <t>PARTO EM TRÂNSITO (SAMU), PIG</t>
  </si>
  <si>
    <t>GIG, INSUFICIÊNCIA RESPIRATÓRIA AGUDA, SÍNDROME DE ESCAPE AÉREO, PNEUMOMEDIASTINO À ESQ</t>
  </si>
  <si>
    <t xml:space="preserve">DR, ICTERÍCIA, INCOMPATIBILIDADE ABO </t>
  </si>
  <si>
    <t>SDR, ICTERÍCIA, ROLHA MECONIAL</t>
  </si>
  <si>
    <t>PIG, SDR, CONVULSÃO, ICTERÍCIA</t>
  </si>
  <si>
    <t>SDR, ICTERÍCIA, ORTOLANI + BILATERAL</t>
  </si>
  <si>
    <t>SDR, SARRN</t>
  </si>
  <si>
    <t>ICTERÍCIA, FRÊNULO SUBLINGUAL CURTO CORRIGIDO C/ FRENOTOMIA, HIPEREMIA PERINEAL, GRANULOMA UMBILICAL</t>
  </si>
  <si>
    <t xml:space="preserve">DR, ICTERÍCIA, ATELECTASIA </t>
  </si>
  <si>
    <t>PIG, DR PRECOCE, HIPOGLICEMIA, ROLHA MECONIAL, FOP, POLIÚRIA COM DESIDRATAÇÃO, INSUFICIÊNCIA CARDÍACA</t>
  </si>
  <si>
    <t xml:space="preserve">PIG, DR PRECOCE </t>
  </si>
  <si>
    <t xml:space="preserve">PIG, DR PRECOCE, HIPOGLICEMIA </t>
  </si>
  <si>
    <t>SDR, ICTERÍCIA, FOP</t>
  </si>
  <si>
    <t>PIG, DR PRECOCE, DMH GRAU III, ICTERÍCIA, DISFUNÇÃO DE MÚLTIPLOS ÓRGÃOS, IRA RENAL</t>
  </si>
  <si>
    <t>DR PRECOCE</t>
  </si>
  <si>
    <t>ICTERÍCIA, POLICETEMIA</t>
  </si>
  <si>
    <t>ICTERÍCIA, TAQUIARRITMIA</t>
  </si>
  <si>
    <t>SDR, HIPERGLICEMIA, FLEBITE EM MSD</t>
  </si>
  <si>
    <t>TOCOTRAUMA, ASFIXIA PERINATAL, ICTERÍCIA, FRÊNULO LINGIAL CURTO CORRIGIDA COM FRENOTOMIA</t>
  </si>
  <si>
    <t>DR PRECOCE, FOP</t>
  </si>
  <si>
    <t>SDR, CISTO DENTÁRIO, ICTERÍCIA, FRÊNULO LINGUAL CURTO CORRIGIDO COM FRENOTOMIA</t>
  </si>
  <si>
    <t>SDR, FOP</t>
  </si>
  <si>
    <t>SDR, ICTERÍCIA, FLEBITE EM  MSE, DISTENSÃO ABDOMINAL, ANEMIA</t>
  </si>
  <si>
    <t>DRP, LINHA DE PNEUMOMEDIASTINO BILATERALMENTE, ICTERÍCIA COM INCOMPATIBILIDADE ABO, PIU, BRADICARDIA SINUSAL.</t>
  </si>
  <si>
    <t>RCIU, ICTERÍCIA, HEMORRAGIA PELA SOG.</t>
  </si>
  <si>
    <t>HIPOGLICEMIA, ICTERICIA</t>
  </si>
  <si>
    <t>DRP, TOCOTRAUMATISMO, MASSA ABDOMINAL, LINHA DE PNEUMOMEDIASTINO E, SDR</t>
  </si>
  <si>
    <t>FMD DESCOMPENSADA, DISTENSÃO ABDOMINAL E, SOPRO.</t>
  </si>
  <si>
    <t>SDR, ICTERICIA, LESÃO DO SEPTO NASAL GRAU III, APNEIA, DERMATITE PERIANAL, ANEMIA, CONJUTIVITE BILATERAL, FRÊNULO LINGUAL CURTO</t>
  </si>
  <si>
    <t xml:space="preserve">AMPICILINA + GENTAMICINA + VANCOMICINA </t>
  </si>
  <si>
    <t xml:space="preserve">CIUR, DR PRECOCE, APNÉIA, ICTERÍCIA, PNEUMOMEDIATINO E,HIPOTERMIA IATROGÊNICA, DISTURBIO DE COAGULAÇÃO, DRGE, </t>
  </si>
  <si>
    <t>HIPOGLICEMIA REFRATÁRIA A TIG ALTA, POLICITEMIA SINTOMÁTICA, VÔMITOS</t>
  </si>
  <si>
    <t>SDR, ICTERÍCIA, RAJA DE SANGUE NAS FEZES, VÔMITO LÁCTEO</t>
  </si>
  <si>
    <t>OXACILINA, VANCOMICINA</t>
  </si>
  <si>
    <t>SDR, ICTERÍCIA, APNÉIA, HÉRNIA INGUINAL À DIREITA, FOP</t>
  </si>
  <si>
    <t>ICTERÍCIA, TESTE DO PEZINHO ALTERADO PARA TSH</t>
  </si>
  <si>
    <t>ADAPTAÇÃO RESPIRATÓRIA, MÃE AUSENTE</t>
  </si>
  <si>
    <t>TOCOTRAUMA GRAVE, INN (SEPSE PRESUMIDA), DMH, SDR, ICTERÍCIA, OLIGUANURIA, CUIDADOS PALIATIVOS</t>
  </si>
  <si>
    <t>DRP, ICTERÍCIA, HISTÓRICO DE LUES TRATADA NA GESTAÇÃO, APNEIA</t>
  </si>
  <si>
    <t>ASFIXIA PERINATAL, SDR, DMH, ICTERÍCIA, LEUCOPENIA E NEUTROPENIA, MENINGITE, ACOLIA FECAL, ESTENOSE DE RAMOS PULMONARES, ANEMIA</t>
  </si>
  <si>
    <t>ANEMIA, TRANSFUSÃO FETO-FETAL, FETOS DISCORDANTES, SDR, ICTERÍCIA, INN PRESUMIDA, ESTENOSE DISCRETA</t>
  </si>
  <si>
    <t>MÃE INSULINO-DEPENDENTE NA GESTAÇÃO, TPP SEM CAUSA APARENTE, INFECÇÃO INESPECIFICA, SDR, ICTERÍCIA</t>
  </si>
  <si>
    <t>ASFIXIA PERINATAL, DR PRECOCE COM IOT, MENINGITE NEONATAL, DMO, DERMATITE PERINEAL, DIFICULDADE DE SUCÇÃO</t>
  </si>
  <si>
    <t>SDR, ICTERÍCIA, APNEIAS DE REPETIÇÃO, ANEMIA, SANGUE NAS FEZES, FISSIRA ANAL COM SANGRAMENTO</t>
  </si>
  <si>
    <t>ROPREMA, TPP, SDR, ICTERÍCIA, FOP, DIFICULDADE DE AMAMENTAÇÃO</t>
  </si>
  <si>
    <t>AMPICILINA, GENTAMICINA, TOBRAMICINA</t>
  </si>
  <si>
    <t>SDR, ICTERÍCIA, FOP, DMH GRAU III, MÃE TEVE COVID-19, ANEMIA, PAUSA RESPIRATÓRIA, APNEIA, MONILÍASE</t>
  </si>
  <si>
    <t>DR PRECOCE, FOP, PNEUMOMEDIASTINO, ICTERÍCIA</t>
  </si>
  <si>
    <t>DR PRECOCE, HIPERTENSÃO ARTERIAL, FOP</t>
  </si>
  <si>
    <t>SDR, ICTERÌCIA</t>
  </si>
  <si>
    <t>DRP, HIDROCELE</t>
  </si>
  <si>
    <t>DR PRECOCE, ICTERÍCIA, GRANULOMA UMBILICAL</t>
  </si>
  <si>
    <t xml:space="preserve">DR PRECOCE, ICTERÍCIA </t>
  </si>
  <si>
    <t xml:space="preserve">SDR, ROLHA MECONIAL, GRANULOMA UMBILICAL, ANEMIA </t>
  </si>
  <si>
    <t>ASFIXIA PERINATAL</t>
  </si>
  <si>
    <t xml:space="preserve">CONJUNTIVITE </t>
  </si>
  <si>
    <t>DR PRECOCE, ICTERÍCIA</t>
  </si>
  <si>
    <t>GIG, DR PRECOCE</t>
  </si>
  <si>
    <t xml:space="preserve">AMIPICILINA,GENTAMICINA E VANCOMICINA </t>
  </si>
  <si>
    <t xml:space="preserve">AMIPICILINA,GENTAMICINA </t>
  </si>
  <si>
    <t xml:space="preserve">AMIPICILINA E GENTAMICINA </t>
  </si>
  <si>
    <t>OLIGODRAMNIA, DISTURBIOS DE GLICOSE</t>
  </si>
  <si>
    <t>VANCOMICINA, CEFAZOLINA PROFILATICA,CEFEPIME</t>
  </si>
  <si>
    <t>HIDROCEFALIA SECUNDARIA, BRONCODISPLASIA PULMONAR, CONJUNTIVITE BILATERAL, ANEMIA</t>
  </si>
  <si>
    <t>CONJUNTIVITE, SEPSE STAPHYLOCOCCUS CAPITIS SUBSPECIES UREALYTICUS E NA PONTA DO CATETER STAPHYLOCOCCUS HOMINIS SUBSPECIES HOMINIS, ILEO PARALITICO</t>
  </si>
  <si>
    <t>AMIPICILINA, GENTAMICINA  E VANCOMICINA</t>
  </si>
  <si>
    <t>ENTERECOLITE TIPO IA, MENINGITE NEONATAL, DERMATITE FUNGICA, SOPRO CARDIACO</t>
  </si>
  <si>
    <t>ILEO PARALITICO, EDEMA DE INFILTRAÇÃO DO PICC</t>
  </si>
  <si>
    <t xml:space="preserve">AMIPICILINA, GENTAMICINA </t>
  </si>
  <si>
    <t>EQUIVALENTE CONVULSIVO, HIPERGLICEMIA, DERRAME PLEURAL BILATERAL IATROGENICO APARENTE</t>
  </si>
  <si>
    <t>3 DIAS DE VIDA, HPP GRAVE, INSUFICIENCIA RENAL AGUDA</t>
  </si>
  <si>
    <t>1° GEMELAR</t>
  </si>
  <si>
    <t>2° GEMELAR- BRADICARDIA FETAL</t>
  </si>
  <si>
    <t>GENTAMICINA + PENICILINA CRISTALINA</t>
  </si>
  <si>
    <t>HÉRNIA ÍNGUINO ESCROTAL A D</t>
  </si>
  <si>
    <t>PIG, TPP, DR, PNEUMONIA INTRAÚTERO, ICTERÍCIA, PAUSA RESPIRATÓRIA, INCOMPATIBILIDADE ABO</t>
  </si>
  <si>
    <t>PC POR DIÁSTOLE REVERSA, INSUFICIÊNCIA RESPIRATÓRIA, CVU FALSO TRAJETO, POLIURIA, ATELECTASIA, ANEMIA, FOP + PCA, DMO, HIPONATREMIA, LESÃO DO SEPTO NASAL, DBP, HIPERTENSÃO PULMONAR PERSISTENTE.</t>
  </si>
  <si>
    <t>(3° GEMELAR), GEMELARIDADE DICORIÔNICA TRIAMNIÓTICA, DRP, ICTERÍCIA, ROLHA MECONIAL</t>
  </si>
  <si>
    <t>(2° GEMELAR), GEMELARIDADE DICORIÔNICA TRIAMNIÓTICA, DRP</t>
  </si>
  <si>
    <t>(1° GEMELAR), GEMELARIDADE DICORIÔNICA TRIAMNIÓTICA, SDR, PLAQUEOTOPENIA.</t>
  </si>
  <si>
    <t>MÃE SE RECUSA A AMAMENTAR, ICTERÍCIA, HIPEREMIA PERIUMBILICAL, FLEBITE EM TRAJEO DE PICC.</t>
  </si>
  <si>
    <t>DILATAÇÃO BIVENTRICULAR.</t>
  </si>
  <si>
    <t>SDR, INCOMPATIBILIDADE RH, FOP + PCA, LESÃO DO SEPTO NASAL, MONIL[IASE PERIANAL, ANEMIA, HIDROROCELE.</t>
  </si>
  <si>
    <t>CALCIFICAÇÃO CEREBRAL FETAL, HEPATOMEGALIA, ICTERÍCIA, PLAQUETOPENIA, COLÚRIA, ANEMIA</t>
  </si>
  <si>
    <t>DRP. HIPERGLICEMIA, INCOMPATIBILIDADE RH, ICTERÍCIA</t>
  </si>
  <si>
    <t>SDR, ICTERÍCIA, SANGRAMENTO NASAL, DERMATITE DE FRALDA, INFECÇÃO FÚNGICA, ANEMIA</t>
  </si>
  <si>
    <t>AMPICILINA, GENTAMICINA, VANCOMICINA + CEFEPIME</t>
  </si>
  <si>
    <t>ICTERÍCIA, APNEIAS, ANEMIA, DEPENDÊNCIA DE O2, MÃE COM BAIXA PRODUÇÃO LÁCTEA</t>
  </si>
  <si>
    <t>AMPICILINA, GENTAMICINA, VANCOMICINA</t>
  </si>
  <si>
    <t>SDR, APNEIA, BACTEREMIA RELACIONADA A CATETER, SANGRAMENTO NASAL, LESÃO NO LÁBIO INFERIOR</t>
  </si>
  <si>
    <t>SDR, INCOMPATIBILIDADE ABO, ICTERÍCIA SEM NÍVEL DE FOTO</t>
  </si>
  <si>
    <t xml:space="preserve">VANCOMICINA, </t>
  </si>
  <si>
    <t>DISPLASIA BRONCOPULMONAR GRAVE, COÁGULO, PO, ESTENOSERELATIVA DE ARTÉRIAS PULMONARES, CONJUNTIVITE, INSUFICÊNCIA HEPÁTICA, ANEMIA</t>
  </si>
  <si>
    <t>AMICACINA</t>
  </si>
  <si>
    <t>SDR, EDEMA E HIPEREMIA NA MÃO, ICTERÍCIA, DISTENSÃO ABDOMINAL, FLEBITE MSE, VÔMITO, ANEMIA, DBP</t>
  </si>
  <si>
    <t>DISTURBIO DE COAGULAÇÃO, TOCOTRAUMA, ALTERAÇÃO NO SNC, ICTERÍCIA</t>
  </si>
  <si>
    <t>DMH, RNPT EXTREMO, ASFIXIA</t>
  </si>
  <si>
    <t>SDR, ICTERÍCIA, HIPOATIVIDADE, MENINGITE</t>
  </si>
  <si>
    <t>AMPICILINA, GENTAMICINA, PENICILINA</t>
  </si>
  <si>
    <t>SDR, DMH, PC POR DPP, ICTERÍCIA, APNEIA, DRGE, ANEMIA, MÃE COM CONTEXTO SOCIAL DE RISCO E USUÁRIA DE DROGAS LÍCITAS E ILÍCITA</t>
  </si>
  <si>
    <t>SDR, ICTERÍCIA, BRONCODISPLASIA, RN COLONICADO POR ENTEROBACTERIAS RESISTENTES AOS CARBOPENÊMICOS, GRIPE POR PARAINFLUENZA, RELACTAÇÃO</t>
  </si>
  <si>
    <t>DRP</t>
  </si>
  <si>
    <t>VANCOMICINA + CEFEPIME, AMPICILINA, GENTAMICINA</t>
  </si>
  <si>
    <t>QUEDA DE SATURAÇÃO DURANTE MANUSEIO, ORFÃO, APNÉIA, PCA, ROLHA MECONIAL, VÔMITOS, SDR, ASFIXIA, MÃE MORADORA DE RUA E TETRAPLEGICA</t>
  </si>
  <si>
    <t>DRP, DIFICULDAE DE DIGESTIBILIDADE E PRESENÇA DE SANGUE EM SOG</t>
  </si>
  <si>
    <t>ARTRITE SÉPTICA DE TORNOZELO, FLEBITE EM TORNOZELO ESQUERDO, ABSCESSO EM ESTERNO, ANEMIA, QUEDA DE SATURAÇÃO, DERMATITE</t>
  </si>
  <si>
    <t>DRP, DMH, ICTERÍCIA, DERMATITE EM REGIÃO PERIANAL</t>
  </si>
  <si>
    <t>VANCOMICINA, CEFEPIME</t>
  </si>
  <si>
    <t xml:space="preserve">ICTERÍCIA, INSUFICIÊNCIA RESPIRATÓRIA, SEPSE TARDIA, RNPT, CIUR, HEMATÚRIA, </t>
  </si>
  <si>
    <t>RNPT, CIUR, INFECÇÃO SUSPEITA, DMO, ANEMIA, FOP, BRONCODISPLASIA PULMONAR, ICTERÍCIA RESOLVIDA</t>
  </si>
  <si>
    <t>DR PRECOCE, INSUFICIÊNCIA RESPIRATÓRIA, FOP, ICTERÍCIA, ATELECTASIA LSD</t>
  </si>
  <si>
    <t>AMPICILINA+GENTAMICINA+CEFEPIME+VANCOMICINA</t>
  </si>
  <si>
    <t xml:space="preserve">PIG, DR PRECOCE, DISTENSÃO DE BOLHA GÁSTRICA, ATELECTASIA, CONJUNTIVITE </t>
  </si>
  <si>
    <t xml:space="preserve">PIG </t>
  </si>
  <si>
    <t>DR LEVE, ICTERÍCIA</t>
  </si>
  <si>
    <t>GIG, ICTERÍCIA</t>
  </si>
  <si>
    <t>SDR, ICTERÍCIA, FOP, TRANSFUSÃO FETO FETAL (RECEPTOR)</t>
  </si>
  <si>
    <t>SDR, ICTERÍCIA, ANEMIA, FOP, TRANSFUSÃO FETO FETAL (DOADOR)</t>
  </si>
  <si>
    <t>AMPICILINA+GENTAMICINA+VANCOMICINA+TAZOCIN</t>
  </si>
  <si>
    <t>PIG, SDR, ANEMIA</t>
  </si>
  <si>
    <t>AMPICILINA+GENTAMICINA+TAZOCIN+CEFEPIME+AZITROMICINA+VANCOMICINA</t>
  </si>
  <si>
    <t>PIG, DR PRECOCE, ICTERÍCIA, MENINGITE NEONATAL, DISPLASIA BRONCO PULMONAR, HÉRNIA INGUINAL À D, ATELECTASIA EM LSD, FOP</t>
  </si>
  <si>
    <t xml:space="preserve">GENTAMICINA E PENICILINA CRISTALINA </t>
  </si>
  <si>
    <t>1 GÊMEO</t>
  </si>
  <si>
    <t>2 GÊMEO</t>
  </si>
  <si>
    <t xml:space="preserve">VANCOMICNA </t>
  </si>
  <si>
    <t xml:space="preserve">AMPICILINA E GETAMICINA </t>
  </si>
  <si>
    <t xml:space="preserve">ÓBITO </t>
  </si>
  <si>
    <t>SEPSE TARDIA</t>
  </si>
  <si>
    <t xml:space="preserve">AMPICILINA, GETAMICINA,TAZOCIN E VANCOMICINA </t>
  </si>
  <si>
    <t>ÓBITO</t>
  </si>
  <si>
    <t>AMPICILINA E GETAMICINA</t>
  </si>
  <si>
    <t xml:space="preserve">PNEUMONIA INTRA ÚTERO, SEPSE PREOCOCE E CTERÍCIA </t>
  </si>
  <si>
    <t>PNEUMOMEDIASTINO A ESQUERDA, SOPRO CARDÍACO A ESCLARECER</t>
  </si>
  <si>
    <t>TROCOTRAUMA, ACIDOSE METABOLICA E HIPOTERMIA</t>
  </si>
  <si>
    <t>APNEIA</t>
  </si>
  <si>
    <t>VULNERABILIDADE SOCIAL (FAMILIA EM ABRIGO)</t>
  </si>
  <si>
    <t>CEFALO-HEMATOMA NA REGIAO TEMPORO PARIETAL COM PARALISIA FALCIAL CENTRAL</t>
  </si>
  <si>
    <t>2° GEMELAR</t>
  </si>
  <si>
    <t xml:space="preserve">VANCOMICINA, AMPICILINA E GENTAMICINA </t>
  </si>
  <si>
    <t>DHE</t>
  </si>
  <si>
    <t>TOCOTRAUMA, DRP, INSUFICIENCIA RENAL, HERNIA INGUINOESCROTAL, DBP,DMO,RGE</t>
  </si>
  <si>
    <t>2° GEMELAR, CHOQUE MISTO REFRATARIO, INSUFICIENCIA RENAL, LIMITE TERAPEUTICO</t>
  </si>
  <si>
    <t>SEPSE POR STAPHYLOCOCCUS AUREUS</t>
  </si>
  <si>
    <t>ICTERICIA, LESÃO DO SEPSO NASAL, APNÉIAS, CONCULSÃO, FOP, ANEMIA, CONJUNTIVITE, BDP, DMO.</t>
  </si>
  <si>
    <t>ICTERICIA COM INCOMPATIBILIDADE ABO, POLICTEMIA, DMO</t>
  </si>
  <si>
    <t>DRP, ICTERÍCIA</t>
  </si>
  <si>
    <t>DRP, PNEUMPMEDIASTINO LAMINAR, ICTERICIA COM INCOMPATIBILIDADE RH,M COLONIZADA</t>
  </si>
  <si>
    <t>AMICACINA + VANCOMICINA</t>
  </si>
  <si>
    <t>DRP. INCTERÍCIA SEM INCOMPATIBILIDADE, APNÉIAS, HEMATOQUEZIA</t>
  </si>
  <si>
    <t>OLIGOAMNO, ICTERÍCIA, FRÊNULO LINUAL CURTO O QUE LEVOU A DIFICULDADE PARA SUCÇÃO</t>
  </si>
  <si>
    <t xml:space="preserve"> AMPICILINA + GENTAMICINA</t>
  </si>
  <si>
    <t>SDR, ICTERÍCIA, DERMATITE PERIANAL, FOP + PCA, DRGE, DISTENSÃO ABDOMINAL, HIPONATREMIA, CLITOROMEGALIA, ANEMIA</t>
  </si>
  <si>
    <t>PARTO DOMICILIAR.</t>
  </si>
  <si>
    <t xml:space="preserve"> AMPICILINA + GENTAMICINA + CEFEPIME + VANCOMICINA </t>
  </si>
  <si>
    <t>ASFIXIA NEONATAL, TOCOTRAUMA, TPP, SDR, ICTERÍCIA POR INCOMPATIBILIDADE, HIPERNATREMIA, APNEIA, ANEMIA, CANDIDÍASE PERI NATAL, FOP, DRGE, DBP, DERMATITE PERINEAL</t>
  </si>
  <si>
    <t>ASFIXIA NEONATAL, SDR, SÍNDROME DE ABSTINÊNCIA, CONVULSÃO, INTOXICAÇÃO BARBITÚRICA, DISTURBIO DE SUCÇÃO.</t>
  </si>
  <si>
    <t>SDR,  APNEIA, ANEMIA</t>
  </si>
  <si>
    <t>SDR, ICTERICIA, HIPOGLICEMIA, DRGE, ANEMIA</t>
  </si>
  <si>
    <t>SDR, DMH</t>
  </si>
  <si>
    <t>PARTO DOMICILIAR SÉPTICO, SÍFILIS CONGÊNITA, SDR, PNEUMOTÓRAX À DIREITA, PNEUMOMEDIASTINO BILATERAL DISCRETO, POLICITEMIA, ICTERÍCIA, VÔMITOS, DERMATITE PERIANAL, DRGE, INTOLERÂNCIA AO FM 85, DISTURBIO DE SUCÇÃO</t>
  </si>
  <si>
    <t>DESCONFORTO RESPIRATÓRIO AGUDO</t>
  </si>
  <si>
    <t>RCIU, ICTERÍCIA</t>
  </si>
  <si>
    <t>SÍNDROME DA ANGÚSTIA RESPIRATÓRIA DO RN, PNEUMOTÓRAX A ESQUERDA/DIREITA, ANEMIA, DHE - HIPOCALCEMIA + HIPERMAGNESEMIA + HIPERCALEMIA, IRA NÃO DIALÍTICA</t>
  </si>
  <si>
    <t>DESCONFORTO RESPIRATÓRIO, ICTERÍCIA POR INCOMPATIBILIDADE RH</t>
  </si>
  <si>
    <t>SDR, FM COM DHEG, ICTERÍCIA, RGE, CONJUNTIVITE</t>
  </si>
  <si>
    <t>SINDROME DO PULMÃO ÚMIDO, ICTERÍCIA</t>
  </si>
  <si>
    <t>SDR, ICTERÍCIA, LRA - OLIGÚRIA RESOLVIDA, ANEMIA, INTOLERÂNCIA FM 85, VÔMITOS, RETINOPATIA DA PREMATURIDADE E2 Z2</t>
  </si>
  <si>
    <t>DR PRECOCE, TPPPOR AMNIORREXE PREMATURA, PC POR SFA, PIU, ICTERÍCIA</t>
  </si>
  <si>
    <t>PENICILINA CRISTALINA, GENTAMICINA</t>
  </si>
  <si>
    <t>DR, ASFIXIA PERINATAL</t>
  </si>
  <si>
    <t>DR PRECOCE, HIPOGLICEMIA, ICTERÍCIA, PCA COM REPERCUSSÃO HEMODINÂMICA, DMO, AONEIA, DBP</t>
  </si>
  <si>
    <t>DESCONFORTO RESPIRATÓRIO, HEMATOMA NA REGIÃO FRONTAL COM EDEMA</t>
  </si>
  <si>
    <t>TOCOTRAUMA, INSUFICIÊNCIA, ASFIXIA PERINATAL, SÍFILIS CONGÊNITA, ICTERÍCIA</t>
  </si>
  <si>
    <t>DESCONFORTO RESPIRATÓRIO, HIPOGLICEMIA, ICTERÍCIA</t>
  </si>
  <si>
    <t>DR PRECOCE, TOCOTRAUMATISMO MIE, TPP, ICTERÍCIA, APNÉIA</t>
  </si>
  <si>
    <t>SDR LEVE, TOCOTRAUMATISMO MIE, TOO, CHOQUE SÉPTICO, IRA NÃO DIALÍTICA, ICTERÍCIA, ANEMIA AGUDA, HEMORRAGIA RETINIANA, ROP, RETINOPATIA</t>
  </si>
  <si>
    <t>DISTÚBIO DE SUCÇÃO, ICTERÍCIA, SDR</t>
  </si>
  <si>
    <t xml:space="preserve"> SEPSE PRESUMIDA, DESCONFORTO RESPIRATÓRIO AGUDO</t>
  </si>
  <si>
    <t xml:space="preserve">CEFEPIME, VANCOMICINA, </t>
  </si>
  <si>
    <t>HIDROCEFALIA PÓS-HEMORRÁGICA, SEPSE PRECOCE, ASFIXIA PERINATAL</t>
  </si>
  <si>
    <t>SDR, INFECÇÃO NEONATAL INESPECÍFICA TRATADA, ICTERÍCIA NEONATAL</t>
  </si>
  <si>
    <t>DESCONFORTO RESPIRATÓRIO</t>
  </si>
  <si>
    <t>SDRA E ICTERÍCIA NEONATAL</t>
  </si>
  <si>
    <t>INSUFICIÊNCIA RESPIRATÓRIA ,SEPSE, PIU,PNEUMOTÓRAX,ATELECTASIA, ICTERÍCIA NEONATAL,HEMORRAGIA  PERIINTRAVENTRICULA  GRAU I. 1 GEMELAR</t>
  </si>
  <si>
    <t>INSUFICIÊNCIA RESPIRATÓRIA ,SEPSE,PNEUMONIA  INTRA ÚTERO,  ICTERÍCIA NEONATAL E FLEBITE</t>
  </si>
  <si>
    <t xml:space="preserve">AMPICILINA, GETAMICINA E VANCOMICINA </t>
  </si>
  <si>
    <t>ASFIXIA PERINATAL, SEPSE PREOCOCE TRATADA, ICTERÍCIA, INSUFICIÊNCIA RENAL, HEMORRAGIA PERIVENTRICULAR GRAU I,ANEMIA ESEPSE TARDIA TRATADA.</t>
  </si>
  <si>
    <t>FENULO LINGUAL COM DISTURBIO DE SUCÇÃO, RISCO DE HIPOGLICEMIA</t>
  </si>
  <si>
    <t>GENTAMICINA E PENICILINA CRISTALINA</t>
  </si>
  <si>
    <t xml:space="preserve">MÃE DROGADICTA (CRACK), SÍFILIS CONGENITA, </t>
  </si>
  <si>
    <t>AMPICILINA E VANCOMICINA</t>
  </si>
  <si>
    <t xml:space="preserve">10X </t>
  </si>
  <si>
    <t xml:space="preserve">AMPICILINA, AMINOFILINA E GENTAMICINA </t>
  </si>
  <si>
    <t>AMINORREXE PROLONGADA E MÃE COM CORIONELITE</t>
  </si>
  <si>
    <t>INCOMPATIBILIDADE AEO, HIPERGLICEMIA</t>
  </si>
  <si>
    <t xml:space="preserve">AMPICILINA, GENTAMICINA, MICAFUNGINA, TEICOPLANINA </t>
  </si>
  <si>
    <t>DISTURBIO HIDRO ELETROLITICO GRAVE, BRADICARDIA, HERNIA INGUINAL, INSUFICIENCIA RENAL AGUDA</t>
  </si>
  <si>
    <t>SEPSE TARDIA POR STAPHYLOCOCCUS EPIDERMIDIS</t>
  </si>
  <si>
    <t>ICTERÍCIA E DIFICULDADE DE SUCÇÃO</t>
  </si>
  <si>
    <t>SÍFILIS CONGÊNITA, MENINGITE NEONATAL, CISTO CEREBRAL PERIVENTRICULAR E.</t>
  </si>
  <si>
    <t>INCOMPATIBILIDADE ABO, ICTERIA DE NÍVEL EXSANGUINEOTRANSFUSÃO</t>
  </si>
  <si>
    <t>SDR, SÍFILIS CONGÊNITA, ICTERÍCIA, DISCRETA LINHA DE PNEUMOMEDIASTINO  E</t>
  </si>
  <si>
    <t>GENTAMICINA + PENINCILINA POTÁSSICA</t>
  </si>
  <si>
    <t>ASFIXIA PERINATAL, TOCOTRAUMA, SDR, ICTERÍCIA COM INCOMPATIBILIDADE ABO</t>
  </si>
  <si>
    <t>PASSOU POR ISOLAMENTO DE CONTATO,ASFIXIA PERINATAL, CRISE CONVULSIVA, SDR, ICTERÍCIA COM INCOMPATIBILIDADE RH</t>
  </si>
  <si>
    <t>TPP, SDR, ICTERÍCIA COM INCOMPATIBILIDADE ABO, PAUSAS RESPIRATÓRIAS, VÔMITOS.</t>
  </si>
  <si>
    <t>ACÍDOSE MISTA GRAVE</t>
  </si>
  <si>
    <t>VANCOMICINA + AMPICILINA + GENTAMICINA</t>
  </si>
  <si>
    <t>SDR GRAU II, ICTERÍCIA INCOMPATIBILIDADE RH, HEMORRAGIA DIGESTIVA ALTA, APNEIA, ANEMIA, DRGE, DESSATURAÇÕES</t>
  </si>
  <si>
    <t>GENTAMICINA +  AMPICILINA + VANCOMICINA</t>
  </si>
  <si>
    <t>SDR, ICTERICIA, HIPERMAGNESEMIA, APNEIA, CRITOROMEGALIA, HIPERPLASIA DA SUPRA RENAL, FLEBITE EM MSD</t>
  </si>
  <si>
    <t>SDR, TOCOTRAUMATISMO, ICTERICIA</t>
  </si>
  <si>
    <t>AMNIORREXE, CIUR, SDR, FENÔMENO VASOMOTOR, FLEBITE MSE</t>
  </si>
  <si>
    <t>SDR, TPP, HIPERGLICEMIA, ICTERÍCIA, APNEIA, RGE, ANEMIA</t>
  </si>
  <si>
    <t>DISTENSÃO ABDOMINAL A ESCLARECER, MASSA ABDOMINAL, SEPSE, TPP, ROLHA MECONIAL, ERITEMA TÓXICO, ICTERÍCIA, ASCITE</t>
  </si>
  <si>
    <t>SDR, PNEUMOMEDIASTINO, HIPERGLICEMIA, ICTERICIA</t>
  </si>
  <si>
    <t>DESCONFORTO RESPIRATÓRIO PRECOCE, APNEIA, DISTÚRBIO DE COAGULAÇÃO, DEDO EXTRA NUMERÁRIO NA MÃO ESQUERDA, RISCO SOCIAL</t>
  </si>
  <si>
    <t>SDR, VÔMITOS, APNÉIA</t>
  </si>
  <si>
    <t>SDR, ICTERÍCIA, DISTENSÃO ABDOMINAL, ANEMIA, DEPENDÊNCIA DE OXIGÊNIO DBP</t>
  </si>
  <si>
    <t>INSUFICIÊNCIA RESPIRATÓRIA, DMH, ASFIXIA PERINATAL GRAVE (NASCIDO EM MORTE APARENTE), CONVULSÃO</t>
  </si>
  <si>
    <t>GENTAMICINA, PENICILINA CRISTALINA</t>
  </si>
  <si>
    <t>SDR, TRABALHO DE PARTO PREMATURO SEM CAUSA APARENTE, LUES CONGÊNITA, ICTERÍCIA, ROLHA MECONIAL, VÔMITOS, FOP, ANEMIA</t>
  </si>
  <si>
    <t>DRP, ICTERÍCIA FOP + ESTENOSE DISCRETA NA ORIGEM DA ARTÉRIA PULMONAR ESQUERDA</t>
  </si>
  <si>
    <t>INSUFICIÊNCIA RESPIRATÓRIA, CENTRALIZAÇÃO FETAL, HIPERMAGNESEMIA, ICTERÍCIA, APNEIA, ANEMIA, REINTUBAÇÃO, DESNUTRIÇÃO, FALHA DE EXTURBAÇÃO, BRONCODISPLASIA PULMONAR MODERADA, ANEMIA, ROP I BILATERAL, APLV</t>
  </si>
  <si>
    <t>DRP, ICTERÍCIA, APNEIA, ROLHA MECONIAL, HIPERMAGNESEMIA, SANGRAMENTO NASAL, DBP, HIPERFOSFATEMIA, RETINOPATIA ESTÁGIO III</t>
  </si>
  <si>
    <t>DESCONFORTO RESPIRATÓRIO PRECOCE, SEPSE PRECOSE PRESUMIDA E TARDIA, CIA E CIV</t>
  </si>
  <si>
    <t>DESCONFORTO RESPIRATÓRIO, ICTERÍCIA NEONATAL, ANEMIA, SEPSE TARDIA, SANGRAMENTO NASAL, CENTRALIZAÇÃO FETAL</t>
  </si>
  <si>
    <t>ICTERÍCIA SEM INCOMPATIBILIDADE</t>
  </si>
  <si>
    <t>PC POR CENTRALIZAÇÃO FECAL COM SFA, DESCONFORTO RESPIRATÓRIO, SOPRO A/E, ICTERÍCIA NEONATAL PRECOCE, PNEUMOMEDIASTINO</t>
  </si>
  <si>
    <t>ICTERÍCIA NEONATAL, SDR RESOLVIDO, TREMORES RESOLVIDOS</t>
  </si>
  <si>
    <t>DESCONFORTO RESPIRATÓRIO PRECOCE RESOLVIDO</t>
  </si>
  <si>
    <t>DISPLASIA BRONCOPULMONAR, INSUFICIÊNCIA RESPIRATÓRIA, SEPSE PROVÁVEL, ICTERÍCIA, DR PRECOCE</t>
  </si>
  <si>
    <t>RNPT EXTREMO, ASFIXIA PERINATAL GRAVE, INSUFICIÊNCIA RESPIRATÓRIA, SEPSE PROVÁVEL, TOCOTRAUMAS E LESÃO DE PELE</t>
  </si>
  <si>
    <t>DR PRECOCE, PNEUMOMEDIASTINO, ICTERÍCIA</t>
  </si>
  <si>
    <t>FOP, SDR</t>
  </si>
  <si>
    <t>AMPICILINA+GENTAMICINA+VANCOMICINA+CEFEPIME</t>
  </si>
  <si>
    <t>FOP, SDR, ICTERÍCIA, CONJUNTIVITE</t>
  </si>
  <si>
    <t xml:space="preserve">FOP, SDR, ICTERÍCIA </t>
  </si>
  <si>
    <t>PENINCILINA CRISTALINA</t>
  </si>
  <si>
    <t>SDR, FOP, MENINGITE NEONATAL</t>
  </si>
  <si>
    <t>PIG, ICTERÍCIA</t>
  </si>
  <si>
    <t>SDR, PNEUMOTÓRAX</t>
  </si>
  <si>
    <t>SDR, ICTERÍCIA, TOCOTRAUMA, ARTÉRIA UMBILICAL ÚNICA</t>
  </si>
  <si>
    <t>SDR, TOCOTRAUMA, FOP, CHOQUE SÉPTICO, SIND FALÊNCIA MÚLTIPLA DE ÓRGÃOS</t>
  </si>
  <si>
    <t>AMPICILINA+GENTAMICINA+AMICACINA+VANCOMICINA</t>
  </si>
  <si>
    <t>SDR, ANEMIA</t>
  </si>
  <si>
    <t>PIG, DR, ICTERÍCIA, ARRITMIA CARDÍACA</t>
  </si>
  <si>
    <t>DR PRECOCE, ICTERÍCIA, FOP, MONILÍASE ORAL</t>
  </si>
  <si>
    <t>VANCOMICINA+TAZOCIN</t>
  </si>
  <si>
    <t>SDR, ICTERÍCIA, ANEMIA, ATELECTASIA, CRISE CONVULSIVA</t>
  </si>
  <si>
    <t>HEMORRAGIA INTRACRANIANA  S/INFOR DO GRAU.</t>
  </si>
  <si>
    <t xml:space="preserve">AMPICILINA+GENTAMICINA+PENICILINA </t>
  </si>
  <si>
    <t xml:space="preserve">AMPICILINA+GENTAMICINA+PENICILINA +VANCOMICINA </t>
  </si>
  <si>
    <t xml:space="preserve">AMPICILLINA+GENTAMICINA </t>
  </si>
  <si>
    <t>AMPICILLINA+VANCOMICINA</t>
  </si>
  <si>
    <t>1° GEMELAR, ATELECTASIA E EXTUBAÇÃO SELETIVA</t>
  </si>
  <si>
    <t>2° GEMELAR, LESÃO DO SEPTO NASAL</t>
  </si>
  <si>
    <t>CRIPTOCARDIA A DIREITA, FDM</t>
  </si>
  <si>
    <t>HIPOGLICEMIA, CONJUTIVITE NEONATAL</t>
  </si>
  <si>
    <t>AMPICILLINA+GENTAMICINA + VANCOMICINA+ CEFEPIME</t>
  </si>
  <si>
    <t>FOP,ROP,INFECÇAO POR SARS-COV2</t>
  </si>
  <si>
    <t>HIPOGLICEMIA, APNEIA</t>
  </si>
  <si>
    <t>GENTAMICINA + PENICILINA</t>
  </si>
  <si>
    <t>SIFILIS CONGENITA, HIPOGLICEMIA</t>
  </si>
  <si>
    <t>AMPICILLINA+GENTAMICINA+ VANCOMICINA</t>
  </si>
  <si>
    <t>MENINGITE NEONATAL</t>
  </si>
  <si>
    <t>PROBLEMAS SOCIAIS</t>
  </si>
  <si>
    <t>TOCOTRAUMA, ATELECTASIA, ANEMIA,FOP</t>
  </si>
  <si>
    <t>TOCOTRAUMA, SDR, ICTERÍCIA NEONATAL COM INCOMPATIBILIDADE ABO</t>
  </si>
  <si>
    <t>CEFEPIME + AMPICILINA + GENTAMICINA</t>
  </si>
  <si>
    <t>DURANTE A ALTA A DIETA FOI USADA NUTRIÇÃO ENTERAL (MESMO NÃO SENDO USADO DURANTE INTERNAÇÃO), ICTERÍCIA NEONATAL, DISFONIA E SOPRO CARDIACO A ESCLARECER</t>
  </si>
  <si>
    <t>VÔMITOS, HIPOGLICEMIA</t>
  </si>
  <si>
    <t>INSUFICIÊNCIA RESPIRATÓRIA PRECOCE, ICTERÍCIA, DISMOTILIDADE</t>
  </si>
  <si>
    <t>SDR, ICTERICIA, VÔMITOS</t>
  </si>
  <si>
    <t>CEFEPIME + GENTAMICINA + AMPICILINA + VANCOMICINA</t>
  </si>
  <si>
    <t>INSUFICIÊNCIA RESPIRATÓRIA PRECOCE, ICTERÍCIA, DMH, CHOQUE SÉPTICO, ANEMIA, LESÃO NODULAR EM HEMITORAX D, EDEMA CERVICAL BILATERAL</t>
  </si>
  <si>
    <t>SDR, ICTERICIA</t>
  </si>
  <si>
    <t>VOMITOS, HIPOATIVIDADE, HIPOGLICEMIA</t>
  </si>
  <si>
    <t>SDR, ICTERICIA, ANEMIA</t>
  </si>
  <si>
    <t>SDR, ICTERICIA, HIPERCOGENICIDADE PERIVENTRICULAR DISCRETA BILATERAL, ROP ESTÁGIO 1, ANEMIA, MONILIASE ORAL EM TTO</t>
  </si>
  <si>
    <t>SDR, PNEUMOMEDIASTINO DISCRETO, ICTÉRICIA</t>
  </si>
  <si>
    <t>AMPICILINA+GENTAMICINA + VANCOMICINA</t>
  </si>
  <si>
    <t>SDR, HIPERGLICEMIA, ICTERICIA, INSUFICIÊNCIA RESPIRATÓRIA, DMH, VOMITOS, BACTEREMIA, DERMATITE</t>
  </si>
  <si>
    <t>AMPICILINA+GENTAMICINA+ CEFEPIME + VANCOMICINA</t>
  </si>
  <si>
    <t>ASFIXIA PERINATAL, SDR</t>
  </si>
  <si>
    <t>AMPICILINA+GENTAMICINA+ VANCOMICINA</t>
  </si>
  <si>
    <t>SDR, LINHA DE PNEUMOMEDIASTINO E</t>
  </si>
  <si>
    <t>SDR, ICTERÍCIA, FRÊNULO CURTO</t>
  </si>
  <si>
    <t xml:space="preserve">AMPICILINA + GENTAMICINA </t>
  </si>
  <si>
    <t>CONSANGUINIDADE PRIMOS DE 2 GRAU, DESCONFORTO RESPIRATÓRIO, ICTERÍCIA</t>
  </si>
  <si>
    <t>ICTERÍCIA, DR PRECOCE, PLAQUETOPENIA</t>
  </si>
  <si>
    <t>SDR, VÔMITOS, ANEMIA, ICTERÍCIA, TEVE COVID-19</t>
  </si>
  <si>
    <t>SDR, VÔMITOS, ANEMIA, TEVE COVID-19</t>
  </si>
  <si>
    <t>SDR, DMH, TOCOTRAUMATISMO MSD, ICTERÍCIA</t>
  </si>
  <si>
    <t>CIUR, ICTERÍCIA, POLICITEMIA</t>
  </si>
  <si>
    <t>HIPOGLICEMIA, DIFICULDADE NA AMAMENTAÇÃO</t>
  </si>
  <si>
    <t>DESLOCAMENTO PREMATURO DA PLACENTA, DESCONFORTO RESPIRATÓRIO, VÔMITOS, ICTERÍCIA</t>
  </si>
  <si>
    <t>TPP SEM CAUSA APARENTE, SÍFILIS CONGÊNITA</t>
  </si>
  <si>
    <t>SDR, ASFIXIA PERINATAL, TOCOTRAUMA</t>
  </si>
  <si>
    <t>ICTERÍCIA NEONATAL, SÍNDROME MIELODISPLÁSICA</t>
  </si>
  <si>
    <t>VANCOMICINA, AMPICILINA, GENTAMICINA</t>
  </si>
  <si>
    <t xml:space="preserve">SEPSE NEONATAL, ICTERÍCIA PRECOCE, ANEMIA, DISTENSÃO ABDOMINAL, GASTROPARESIA, ASFIXIA PERINATAL, DHE, MENINGITE </t>
  </si>
  <si>
    <t>ICTERÍCIA, SDR</t>
  </si>
  <si>
    <t>DESCONFORTO RESPIRATÓRIO PRECOCE, ICTERÍCIA NEONATAL, SEPESE PRECOCE, HIPERMAGNESEMIA, SEPSE TARDIA, ANEMIA</t>
  </si>
  <si>
    <t>ICTERÍCIA NEONATAL, INSUFICIÊNCIA RESPIRATÓRIA</t>
  </si>
  <si>
    <t>INFECÇÃO PRESUMIDA TRATADA</t>
  </si>
  <si>
    <t>SEPSE PRECOCE PRESUMIDA, ICTERÍCIA NEONATAL</t>
  </si>
  <si>
    <t>IRA, SDR, SOPRO CARDÍACO</t>
  </si>
  <si>
    <t>VANCOMICINA, AMICACINA, OXACILINA, CEFEPIME</t>
  </si>
  <si>
    <t>DESCONFORTO RESPIRATÓRIO, SEPSE TARDIA, ANEMIA, OSTEOMIELITE DE FÊMUR EM TRATAMENTO</t>
  </si>
  <si>
    <t>ASFIXIA PERINATAL, POLICITEMIA, PLAQUETOPENIA PERSISTENTE, DISTURBIO DE SUCÇÃO, ICTERICIA RESOLVIDA</t>
  </si>
  <si>
    <t>AMINOFILINA, GENTAMICINA, AMPICILINA</t>
  </si>
  <si>
    <t>INFECÇÃO NEONATAL INESPECIFICA, DERRAME PERICARDICO DISCRETO, SANGRAMENTO PULMONAR RESOLVIDO, SOPRO CARDIACO A ESCLARECER</t>
  </si>
  <si>
    <t>AMPICILINA, AMINOFILINA,GENTAMICINA</t>
  </si>
  <si>
    <t>DESCONFORTO RESPIRATORIO RESOLVIDO, ICTERICIA NEONATAL</t>
  </si>
  <si>
    <t>PENICILINA, AMPICILINA, AMINOFILINA</t>
  </si>
  <si>
    <t>DESCONFORTO RESPIRATORIO, PNEUMONIA ALBA, SEPSE PRECOCE PRESUMIDA, SIFILIS CONGENITA</t>
  </si>
  <si>
    <t>DESCONFORTO RESIRATÓRIO RESOLVIDO, INFECÇÃO NEONATAL TRATADA, RECUPERAÇÃO NUTRICIONAL</t>
  </si>
  <si>
    <t xml:space="preserve">DR PRECOCE, ICTERÌCIA </t>
  </si>
  <si>
    <t>CIUR, INSUFICIÊNCIA RESPIRATÓRIA, FOP</t>
  </si>
  <si>
    <t>DR, FOP, ICTERÍCIA</t>
  </si>
  <si>
    <t>DR, PNEUMOMEDIASTINO, APNÉIA, ICTERÍCIA, MENINGITE</t>
  </si>
  <si>
    <t>DR, ICTERÍCIA, FRENO LINGUAL CURTO</t>
  </si>
  <si>
    <t>SDR, ICTERÍCIA, PNEUMOTÓRAX, ANEMIA, FOP</t>
  </si>
  <si>
    <t>GIG, HIPOGLICEMIA, FOP, ICTERÍCIA</t>
  </si>
  <si>
    <t>DR, ANEMIA</t>
  </si>
  <si>
    <t xml:space="preserve">DR, ICTERÍCIA </t>
  </si>
  <si>
    <t xml:space="preserve">PIG, DR PRECOCE, ICTERÍCIA </t>
  </si>
  <si>
    <t>DR PRECOCE, ICTERÍCIA, ESTENOSE E DILATAÇÃO DE ESÔFAGO</t>
  </si>
  <si>
    <t>AMIPICILINA E GENTAMICINA</t>
  </si>
  <si>
    <t xml:space="preserve">GEMELARIDADE, SEPSE PRESUMIDA, ICTERÍCIA ,DESCONFORTO RESPIRATÓRIO </t>
  </si>
  <si>
    <t>ICTERÍCIA COM INCOMPATIBILIDADE RH, TESTE DE CORAÇÃO ALTERADO</t>
  </si>
  <si>
    <t>SDR, ICTERÍCIA, CONJUNTIVITE</t>
  </si>
  <si>
    <t>SINDROME DE HELLP, DMH, ICTERÍCIA, TOCOTRAUMA, LESÃO DE SEPTO NASAL GRAU III, APNEIA, DRGE, DISTENSÃO ABDOMINAL</t>
  </si>
  <si>
    <t>ICTERÍCIA, POLICITEMIA, TESTE DO CORAÇÃO ALTERADO</t>
  </si>
  <si>
    <t>CEFEPIME + TEICOPLANINA</t>
  </si>
  <si>
    <t>DOENÇA DA MEMBRANA HIALINA, SDR, EXTUBAÇÕES ACIDENTAIS, ANEMIA, EQUIMOSE EM MSE, PCA, DISPLASIA BRONCOPULMONAR, INSUFICIÊNCIA RENAL AGUDA, EQUIVALENTE CONVULSIVO, CRISE DE HP.</t>
  </si>
  <si>
    <t xml:space="preserve">CEFEPIME + TEICOPLANINA + </t>
  </si>
  <si>
    <t>DOENÇA DA MEMBRANA HIALINA, SDR, ANEMIA, PCA, DISPLASIA BRONCOPULMONAR, INSUFICIÊNCIA RENAL, HEMORRAGIA PULMONAR POR TRAUMA , DMO, ATELECTASIA, PLAQUEOTOPENIA, ABSTINÊNCIA, RGE, HIPONATREMIA</t>
  </si>
  <si>
    <t>SDR, ICTERÍCIA, ANEMIA, INSUFICIÊNCIA RENAL, HEMORRAGIA DIGESTIVA ALTA</t>
  </si>
  <si>
    <t>SDR, ICTERÍCIA, PNEUMOTÓRAX, PNEUMOMEDIASTINO, DERRAME PERICÁRDICO, HEMATÚRIA</t>
  </si>
  <si>
    <t>TEICOPLAMINA</t>
  </si>
  <si>
    <t>SDR, DISTENSÃO ABDOMINAL, ICTERÍCIA NEONATAL, SANGRAMENTO NASAL, ANEMIA, FALHA NA EXTUBAÇÃO, FLEBITE EM MID, FOP + PCA</t>
  </si>
  <si>
    <t>AMNIORREXE PROLONGADA, APNEIA, ICOMPATIBILIDADE ABO</t>
  </si>
  <si>
    <t>DR, PIU TRATADA, TPP</t>
  </si>
  <si>
    <t>FRONTE OLÍMPICA, BAIXA IMPLANTAÇÃO DE ORELHAS, MACROGLOSSIA, MICROGNATIA E RETROGNATIA, ARTÉRIA UMBILICAL ÚNICA, INSUFICIÊNCIA RESPIRATÓRIA, VÔMITOS, DISTENSÃO ABDOMINAL, ICTERÍCIA</t>
  </si>
  <si>
    <t>TEICOPLANINA</t>
  </si>
  <si>
    <t xml:space="preserve">EDEMA NA REGIÃO DO PESCOÇO E TRONCO, </t>
  </si>
  <si>
    <t>SDR, ASFIXIA PERINATAL, INSUFICIÊNCIA RENAL, INSUFICIÊNCIA RESPIRATÓRIA, CHOQUE, DISTURBIOS DE GLICOSE, CRISE CONVULSIVA</t>
  </si>
  <si>
    <t>ICTERÍCIA, POLICITEMIA, HIPOGLICEMIA</t>
  </si>
  <si>
    <t>RISCO SOCIAL, ICTERÍCIA, E ICTERÍCIA REBOTE</t>
  </si>
  <si>
    <t>FISSURA ANAL, 2° GEMELAR</t>
  </si>
  <si>
    <t>TPP, DESCONFORTO RESPIRATÓRIO, SEPSE PRESUMIDA, HIDROCELE, LÂMINA DE PNEUMOMEDIASTINO A ESQUERDA</t>
  </si>
  <si>
    <t>PNEUMONIA, PCR, LESÃO DE SEPTO NASAL GRAU III, APNÉIA, DRGE</t>
  </si>
  <si>
    <t>ICTERÍCIA NEONATAL, DRGE</t>
  </si>
  <si>
    <t>VANCOMICINA, GENTAMICINA, AMPICILINA</t>
  </si>
  <si>
    <t>SEPSE TARDIA, ATELECTASIA EM LSD, ANASARCA, SEPSE POR STAFILOCOCO</t>
  </si>
  <si>
    <t>DESCONFORTO RESPIRATÓRIO PRECOCE, PNEUMODEIASTINO À ESQUERDA, ICTERÍCIA NEONATAL</t>
  </si>
  <si>
    <t xml:space="preserve">AMPICILINA, GENTAMICINA, VANCOMICINA, TAZOCIN, </t>
  </si>
  <si>
    <t>SEPSE PRECOCE E TARDIA, ICTERICIA NEONATAL, HEMORRAGIA DIGESTIVA, DESNUTRIÇÃO</t>
  </si>
  <si>
    <t>PARTO CESARO POR SÍNDROME DE HELLP</t>
  </si>
  <si>
    <t>INFECÇÃO NEONATAL INESPECÍFICA, PAUSA RESPIRATÓRIA E VOMITOS, SEPSE PRECOCE, ICTERÍCIA NEONATAL</t>
  </si>
  <si>
    <t>ANPICILINA, GENTAMICINA, VANCOMICINA</t>
  </si>
  <si>
    <t>SEPSE NEONATAL PRESUMIDA, DESCONFORTO RESPIRATÓRIO PRECOCE</t>
  </si>
  <si>
    <t>SEPSE PRECOCE PRESUMIDA</t>
  </si>
  <si>
    <t>AMPICILINA, GENTAMICINA, DOBUTAMINA</t>
  </si>
  <si>
    <t>ICTERÍCIA NEONATAL, INFECÇÃO NEONATAL INESPECÍFICA</t>
  </si>
  <si>
    <t>SEPSE NEONATAL PRECOCE PRESUMIDA</t>
  </si>
  <si>
    <t>AMPICILINA+GENTAMICINA+CEFEPIME+TEICOPLANINA</t>
  </si>
  <si>
    <t>DR PRECOCE, CALCIFICAÇÃO DE ADRENAL, FALÊNCIA PANCREÁTICA, INSUFICIÊNCIA RENAL</t>
  </si>
  <si>
    <t>AMPICILINA+GENTAMICINA+CEFEPIME+VANCOMICINA+PIPERACILINA+TAZOBACTAM</t>
  </si>
  <si>
    <t>INSUFICIÊNCIA RESPIRATÓRIA, PNEUMOTÓRAX A D., TOCOTRAUMA, PCR</t>
  </si>
  <si>
    <t xml:space="preserve">PIG, ASFIXIA PERINATAL, ICTERÍCIA, ATELECTASIA, </t>
  </si>
  <si>
    <t>DR PRECOCE,ICTERÍCIA, MENINGITE, HIDROCEFALIA</t>
  </si>
  <si>
    <t>PIG, DR, ICTERÍCIA, CONJUNTIVITE</t>
  </si>
  <si>
    <t>ASFIXIA PERINATAL GRAVE, SDR, ICTERÍCIA, ANEMIA, DERIVAÇÃO VENTRÍCULO SUBGALEAL (CIRURGIA), FÁCIES SINDRÔMICA</t>
  </si>
  <si>
    <t>GIG, FRÊNULO LINGUAL CURTO, ICTERÍCIA</t>
  </si>
  <si>
    <t>PIG, FOP</t>
  </si>
  <si>
    <t>AMPICILINA+GENTAMICINA+VANCOMICINA+CEFEPIME+TAZOCIN</t>
  </si>
  <si>
    <t>DR, ICTERÍCIA, FOP, ATELECTASIA LSD, LEUCOMALÁCEA, CONJUNTIVITE</t>
  </si>
  <si>
    <t>ICTERÍCIA POR INCOMPATIBILIDADE ABO</t>
  </si>
  <si>
    <t>BAIXO PESO, AMNIORREXE DE 98 DIAS, TOCOTRAUMATISMO</t>
  </si>
  <si>
    <t>RASTREAMENTO PRA TOXOPLASMOSE</t>
  </si>
  <si>
    <t xml:space="preserve">2° GEMELAR: </t>
  </si>
  <si>
    <t>VANCOMICINA + CEFEPIME</t>
  </si>
  <si>
    <t>VANCOMICINA E CEFEPIME</t>
  </si>
  <si>
    <t>OBITO</t>
  </si>
  <si>
    <t>PNEUMOMEDIASTINO, SDR, ICTERICIA COM INCOMPATIBILIDADE, ALTERAÇÃO NO TESTE DO CORAÇÃO</t>
  </si>
  <si>
    <t xml:space="preserve">TAZOCIN + VANCOMICINA </t>
  </si>
  <si>
    <t>FUNGEMICIA, PCA, ANEMIA, PLAQUETOPENIA, DISPLASIA BRONCOPULMONAR, HIPOMAGNESEMIA, HIPOALBUMINEMIA, SARA, FPP, BDP, SEPSE FUNGICA</t>
  </si>
  <si>
    <t>SDR, PIU, DISTÚRBIO DE COAGULAÇÃO GRAVE, DOENÇA HEMORRÁGICA DO RN, LESÃO DE DIEULAFOY, HEMORRAGIA GÁSTRICA, HEMOFILIA TIPO B</t>
  </si>
  <si>
    <t xml:space="preserve">ICTERÍCIA </t>
  </si>
  <si>
    <t>TEICOPLANINA + CEFEPIME + AMPICILINA + VANCOMICINA + GENTAMICINA</t>
  </si>
  <si>
    <t>ASFIXIA PERINATAL, SDR, HIPOTONIA, ICTERÍCIA, CHOQUE HEMODINÂMICO, ACIDOSE MISTA RESISTÊNTE, INSUFICIÊNCIA RENAL, DISTURBIOS HIDROELETROLÍTICOS, HIPOGLICEMIA, COMA ARRESPONSIVO</t>
  </si>
  <si>
    <t>SDR, PNEUMOMEDIASTINO, ICTERÍCIA</t>
  </si>
  <si>
    <t>AMPICILINA + GENTAMICINA + CEFEPIME + VANCOMICINA</t>
  </si>
  <si>
    <t>SDR, ICTERÍCIA, MENINGITE, DRGE, DMO, FOP</t>
  </si>
  <si>
    <t>2° GEMELAR ÓBITO INTRAUTERINO, SDR, HIPOGLICEMIA, ICTERÍCIA COM INCOMPATIBILIDADE ABO</t>
  </si>
  <si>
    <t>HIPOGLICEMIA, HEMORRAGIA DIGESTIVA</t>
  </si>
  <si>
    <t>PENINCILINA CRISTALINA + AMPICILINA + GENTAMICINA</t>
  </si>
  <si>
    <t>SDR, HIPOGLICEMIA, ICTERÍCIA COM INCOMPATIBILIDADE RH, ATELECTASIA, VÔMITOS</t>
  </si>
  <si>
    <t xml:space="preserve">AMPICILINA + GENTAMICINA + CEFEPIME </t>
  </si>
  <si>
    <t>SARRN, ICTERÍCIA, PCR, CHOQUE SÉPTICO/CARDIOGÊNICO, TAQUICARDIA SUSTENTADA, INSUFICIÊNCIA RENAL, ANEMIA, DESNUTRIÇÃO, DRGE, FOP</t>
  </si>
  <si>
    <t>SDR, ICTERÍCIA, MENINGITE, VÔMITOS</t>
  </si>
  <si>
    <t>SDR, HIPOGLICEMIA, ICTERÍCIA COM INCOMPATIBILIDADE RH</t>
  </si>
  <si>
    <t>FM DIABÉTICA TIPO 1, HIPOGLICEMIA, ICTERÍCIA, FOP</t>
  </si>
  <si>
    <t>PNEUMONIA INTRA-UTERINO, FOP</t>
  </si>
  <si>
    <t>PIU, SDR, ICTERÍCIA</t>
  </si>
  <si>
    <t>INSUFICIÊNCIA RESPIRATÓRIA</t>
  </si>
  <si>
    <t xml:space="preserve">SDR, ICTERÍCIA, FOP, VÔMITOS, </t>
  </si>
  <si>
    <t>CIANOSE, DR, HIPOGLICEMIA, ICTERÍCIA</t>
  </si>
  <si>
    <t>HIPOGLICEMIA, SÍFILIS CONGÊNITA, POLICITEMIA</t>
  </si>
  <si>
    <t>TPP, DRP, ICTERÍCIA, DIFICULDADE NA AMAMENTAÇÃO</t>
  </si>
  <si>
    <t>TPP, DRP, ICTERÍCIA</t>
  </si>
  <si>
    <t>DESCONFORTO RESPIRATÓRIO, PNEUMOMEDIASTINO A ESQUERDA, TAQUICARDIA, LESÃO DE SEPTO NASAL, HIPERTENSÃO ARTERIAL, VÔMITO</t>
  </si>
  <si>
    <t>ASFIXIA PERINATAL, TOCOTRAUMATISMO EXTENSO, AMNIORREXE PROLONGADA, CHOQUE SÉPTICO</t>
  </si>
  <si>
    <t xml:space="preserve">AMPICILINA + GENTAMICINA, TEICOPLANINA, VANCOMICINA, </t>
  </si>
  <si>
    <t>INSUFICIÊNCIA RESPIRATÓRIA, ASDIXIA PERINATAL, ICTERÍCIA, INSUFICIÊNCIA RENAL, ANEMIA, DISTURBIOS HIDROELETROLITICOS, HIPERGLICEMIA, EQUIVALENTE CONVULSIVO, LESÃO TIPO QUEIMADURA EM REGIÃO ABDOMINAL E MALÉOLO ESQUERDO</t>
  </si>
  <si>
    <t>DESCONFORTO RESPIRATÓRIO, 2° GEMELAR</t>
  </si>
  <si>
    <t>VANCOMICINA, GENTAMICINA,  AMPICILINA,  CEFEPIME</t>
  </si>
  <si>
    <t>SDR, SEPSE TARDIA, ASFIXIA PERINATAL, HIPOTENSÃO ARTERIAL, INSUFICIÊNCIA RENAL, CHOQUE REFRATÁRIO, ACIDOSE MISTA</t>
  </si>
  <si>
    <t>ICTERÍCIA NEONATAL, DESCONFORTO RESPIRATÓRIO, INFECÇÃO NEONATAL PRESUMIDA</t>
  </si>
  <si>
    <t xml:space="preserve">INSUFICIÊNCIA RESPIRATÓRIA, TOCOTRAUMATISMO, ACIDOSE METABÓLICA GRAVE, </t>
  </si>
  <si>
    <t>PARTO DOMICILIAR, TOCOTRAUMA, ASFIXIA PERINATAL, SDR, SEPSE PRESUMIDA, CRISE CONVULSIVA, INSUFICIÊNCIA RESPIRATÓRIA</t>
  </si>
  <si>
    <t>SDR RESOLVIDO, VÔMITOS AE</t>
  </si>
  <si>
    <t>AMPICILINA, GENTAMICINA, CEFEPIME, AMICACINA</t>
  </si>
  <si>
    <t>DESCONFORTO RESPIRATÓRIO, INFECÇÃO PRESUMIDA, PIU, ICTERÍCIA, SEPSE TARDIA+PNEUMONIA,  HIPOCALEMIA RESOLVIDA</t>
  </si>
  <si>
    <t>SEPSE NEONATAL, CHOQUE SÉPTICO, ACIDOSE MISTA GRAVE, HEMORRAGIA PULMONAR, ANEMIA, CORPO ESTRANHO EM BEXIGA, HPIV GRAU III</t>
  </si>
  <si>
    <t>AMPICILINA,  GENTAMICINA</t>
  </si>
  <si>
    <t xml:space="preserve">DESCONFORTO RESPIRATÓRIO, ICITERÍCIA, SEPESE PRECOCE PRESUMIDA </t>
  </si>
  <si>
    <t xml:space="preserve">DESCONFORTO RESPIRATÓRIO PRECOCE, SEPSE PRESUMIDA, </t>
  </si>
  <si>
    <t>ASFIXIA PERINATAL, DESCONFORTO RESPIRATÓRIO, SEPSE PRESUMIDA, ICTERÍCIA, DIFICULDADE NA AMAMENTAÇÃO</t>
  </si>
  <si>
    <t>SÍNDORME DO DESCONFORTO RESPIRATORIO, RISCOPARA ANEMIA HEMOLÍTICA</t>
  </si>
  <si>
    <t>AMPICILINA, GENTAMICINA, VANCOMICINA, CEFEPIMA</t>
  </si>
  <si>
    <t>SDR, INFECÇÃO PRESUMIDA, ICTERÍCIA, SEPSE TARDIA, HIPOGLICEMIA</t>
  </si>
  <si>
    <t>INFECÇÃO PRESUMIDA, POLICITEMIA, HIPOGLICEMIA, ICTERÍCIA NEONATAL</t>
  </si>
  <si>
    <t>SEPSE PRECOCE, TRABALHO DE PARTO PREMATURO SEM CAUSA APARENTE, ANEMIA, APNEIA</t>
  </si>
  <si>
    <t>TOCOTRAUMATISMO, PCR 20 MINUTOS COM 6 HORAS DE VIDA</t>
  </si>
  <si>
    <t xml:space="preserve">OXACILINA, AMICACINA, </t>
  </si>
  <si>
    <t>ICTERICIA, SDR, INFECÇÃO TARDIA TRATADA</t>
  </si>
  <si>
    <t>DESNUTRIÇÃO, HIPOGLICEMIA SEVERA, HIPOXEMIA PERSISTENTE</t>
  </si>
  <si>
    <t>AMPICILINA, GENTAMICINA, VANCOMICINA, AMICACINA</t>
  </si>
  <si>
    <t>SDR LEVE, FOP, CONJUNTIVITE, ICTERÍCIA</t>
  </si>
  <si>
    <t>INSUFICIÊNCIA RESPIRATÓRIA, ICTERÍCIA, MÁSCARA EQUIMÓTICA</t>
  </si>
  <si>
    <t>AMPICILINA+GENTAMICINA+TEICOPLAMINA+VANCOMICINA</t>
  </si>
  <si>
    <t>ICTERÍCIA, INSUFICIÊNCIA RENAL, CHOQUE, PCA, SDR, PCR</t>
  </si>
  <si>
    <t>PIG, SDR, ICTERÍCIA, CONVULSÃO</t>
  </si>
  <si>
    <t>DR, VÔMITOS C/ HEMORRAGIA DIGESTIVA, FOP</t>
  </si>
  <si>
    <t>PIG,ICTERÍCIA</t>
  </si>
  <si>
    <t>SDR, LEUCOPENIA, ICTERÍCIA, FLEBITE EM MSD</t>
  </si>
  <si>
    <t>GENTAMICINA+PENICILINA CRISTALINA</t>
  </si>
  <si>
    <t>AMICACINA+OXACILINA</t>
  </si>
  <si>
    <t>ICTERÍCIA, SEPSE</t>
  </si>
  <si>
    <t xml:space="preserve">SEPSE, ICTERÍCIA E DESCONFORTO RESPIRATÓRIO </t>
  </si>
  <si>
    <t xml:space="preserve">ASFIXIA PERINATAL. DESCONFORTO RESPIRATÓRIO PRECOCE, CIUR HIPOGLIVEMIA, INFECÇÃO PREOCOCE E ICTERÍTICA </t>
  </si>
  <si>
    <t>AMPICILINA+GENTAMICINA +VANCOMICINA</t>
  </si>
  <si>
    <t>HIPOGLICEMIA,ICTERÍCIA NEONATAL TARDIA E POLICITEMIA</t>
  </si>
  <si>
    <t xml:space="preserve">AMPICILINA+GENTAMICINA+VANCOMICINA </t>
  </si>
  <si>
    <t>1° GEMELAR,PNEUMATOSE INTESTINAL, ALTA PARA UTI PED HMIB</t>
  </si>
  <si>
    <t>VANCOMICINA+AMICACINA</t>
  </si>
  <si>
    <t>2° GEMELAR,PNEUMATOSE INTESTINAL, ALTA PARA UTI PED HMIB</t>
  </si>
  <si>
    <t>POLICITEMIA</t>
  </si>
  <si>
    <t>CONJUTIVITE (S. AUREUS + E. FAECALIS)</t>
  </si>
  <si>
    <t>AMPICILINA +GENTAMICINA</t>
  </si>
  <si>
    <t>HIPOGLICEMIA NEONATAL, SDR, SOPRO CARDÍACO, ICTERÍCIA</t>
  </si>
  <si>
    <t>1° GEMELAR, SDR, ICTERÍCIA</t>
  </si>
  <si>
    <t>HIPOGLICEMIA, POLICITEMIA</t>
  </si>
  <si>
    <t>SDR, CONJUTIVITE, ICTERÍCIA SEM INCOMPATIBILIDADE, VÔMITOS</t>
  </si>
  <si>
    <t>ICTERÍCIA, PCA, ANEMIA, DBP COM DEPÊNDENCIA DE O2, ICTERÍCIA, RGE, SDR, PAUSAS RESÍRATÓRIAS</t>
  </si>
  <si>
    <t>SDR, ICTERÍCIA, APNEIA, DBP, PCA + FOP, ANEMIA</t>
  </si>
  <si>
    <t>VANCOMICINA + AMPICILINA + GENTAMICINA + CEFEPIME</t>
  </si>
  <si>
    <t>IR, CHOQUE SÉPTICO, CONVULSÃO, HIPERGLICEMIA, DHE, HIPERPOTASSEMIA, HIPONATREMIA, SÍNDROME DE ABSTINÊNCIA</t>
  </si>
  <si>
    <t>INFECÇÃO INESPECÍFICA- CORIOAMNIONITE, ICTERÍCIA RESOLVIDA</t>
  </si>
  <si>
    <t>SDR, HPIV GRAU I E II À DIREITA, INFECÇÃO NEONTAL INESPECÍFICA</t>
  </si>
  <si>
    <t>SDR RESOLVIDO,ICTERÍCIA NEONATAL, LARINGOMALÁCEA, DERMATITE PERIANAL</t>
  </si>
  <si>
    <t>POLICETEMIA</t>
  </si>
  <si>
    <t>PNICILINA, GENTAMICINA, AMPICILINA</t>
  </si>
  <si>
    <t>DRP, SEPSE PRESUMIDA,, PNEUMONIA INTRA-ÚTERO, PNEUMOMEDIASTINO BILATERAL E RETRO-CARDÍACO</t>
  </si>
  <si>
    <t xml:space="preserve">PNEUMONIA INTRA-ÚTERO, SDR RESOLVIDO, ICTERÍCIA NEONATAL SEM INCOMPATIBILIDADE </t>
  </si>
  <si>
    <t>HPIV GRAU III, SEPSE PRESUMIDA, ICTERÍCIA NEONATAL, DRP, PCA COM REPERCUSSÃO, CRISE CONVULSIVA</t>
  </si>
  <si>
    <t xml:space="preserve">VANCOMICINA, ANFOTERICINA B, CEFEPIME, </t>
  </si>
  <si>
    <t>DR PRECOCE, SEPSE TARDIA, CHOQUE SÉPTICO, ANEMIA, ATELECTASIA, DERRAME PLEURAL A DIREITA</t>
  </si>
  <si>
    <t>SEPSE PRESUMIDA TRATADA, DIFICULDADE DE AMAMENTAÇÃO</t>
  </si>
  <si>
    <t>ICTERÍCIA NEONATAL</t>
  </si>
  <si>
    <t xml:space="preserve">ICTERÍCIA NEONATAL, DERMATITE PERIANAL </t>
  </si>
  <si>
    <t xml:space="preserve">DESCOLAMENTO PREMATURO DE PLACENTA, ASFIXIA PERINATAL, CHOQUE SÉPTICO, CONVULSÃO, </t>
  </si>
  <si>
    <t>GIG, SDR, ASFIXIA PERINATAL, ICTERÍCIA</t>
  </si>
  <si>
    <t>DR, HEMORRAGIA DIGESTIVA, ICTERÍCIA</t>
  </si>
  <si>
    <t>ASFIXIA PERINATAL, TOCOTRAUMA, INSUFICIÊNCIA RESPURATÓRIA, ICTERÍCIA</t>
  </si>
  <si>
    <t>DR PRECOCE, PNEUMOTÓRAX, ICTERÍCIA, ITU</t>
  </si>
  <si>
    <t>DR PRECOCE, PNEUMOMEDIASTINO, FOP</t>
  </si>
  <si>
    <t>GIG, ASFIXIA PERINATAL, CONVULSÃO, ICTERÍCIA</t>
  </si>
  <si>
    <t>ASFIXIA PERINATAL, SDR, INSUFICIÊNCIA RENAL, ATELECTASIA EM LSD, FOP</t>
  </si>
  <si>
    <t xml:space="preserve">PIG, SDR, ICTERÍCIA, DESNUTRIÇÃO </t>
  </si>
  <si>
    <t>TOCOTRAUMA, CRISE CONVULSIVA</t>
  </si>
  <si>
    <t>SDR, FOP, ICTERÍCIA</t>
  </si>
  <si>
    <t xml:space="preserve">SDR, FOP </t>
  </si>
  <si>
    <t>AMPICILINA +GENTAMICINA + FENTANIL + DOBUTAMINA</t>
  </si>
  <si>
    <t>CHOQUE HIPOVOLEMICO, GASTROPARESIA E LESÃO RENAL AGUDA.</t>
  </si>
  <si>
    <t xml:space="preserve">PENICILINA CRISTALINA </t>
  </si>
  <si>
    <t>GENTALICINA +AMPICILINA</t>
  </si>
  <si>
    <t>TOBRAMICINA COLÍRIO</t>
  </si>
  <si>
    <t>CENTRALIZAÇÃO FETAL</t>
  </si>
  <si>
    <t>VANCOMICINA, AMPICILINA, GENTAMICINA, TAZOCIN</t>
  </si>
  <si>
    <t>DRP, ICTERÍCIA, VÔMITOS, ANEMIA, HIPOMAGNESEMIA</t>
  </si>
  <si>
    <t>VANCOMICINA, AMPICILINA, GENTAMICINA, OXACILINA</t>
  </si>
  <si>
    <t>INSUFICIÊNCIA RESPIRATÓRIA AGUDA, LESÃO EM QUEIMADURA QUÍMICA EM AXILA D POR OCITOCINA VETERINÁRIA</t>
  </si>
  <si>
    <t>DHEG GRAVE, DRP, CENTRALIZAÇÃO FETAL, APNÉIA, FEBRE, HIPOGLICEMIA REFRATÁRIA, DERMATITE DE FRALDAS, FOP, CONJUNTIVITE</t>
  </si>
  <si>
    <t>DRP, INSUFICIÊNCIA RESPIRATÓRIA, ASFIXIA PERINATAL</t>
  </si>
  <si>
    <t>AMNIORREXE PREMATURA, ICTERÍCIA NEONATAL, SEPSE PRECOCE PRESUMIDA, INSUFICIÊNCIAS RESPIRATÓRIAS, HIPERECOGENICIDADE EM SULCO CAUDO-TALÂMICO, DRGE PROVÁVEL</t>
  </si>
  <si>
    <t>SOPRO, ICTERÍCIA NEONATAL, LIMÍTROFE PARA MICROCEFALIA (PC 29,5CM), DERMATITE DE FRALDA, HIPERGLICEMIA</t>
  </si>
  <si>
    <t>ICTERÍCIA TARDIA, DISTÚRBIO DE SUCÇÃO, ENTERORRAGIA, DESCONFORTO RESPIRATÓRIO RESOLVIDO</t>
  </si>
  <si>
    <t>DR PRECOCE, RASTREAMENTO INFECCIOSO, LESÃO SEPTO NASAL, INFECCÇÃO RELACIONADA A CATETER</t>
  </si>
  <si>
    <t>PARTO VAGINAL EM HOSPITAL EM SAD, FILHO DE DIABÉTICA DESCOMPENSADA, FILHO DE TABAGISTA, LIMÍTROFE PARA MICROCEFALIA, ICTERÍCIA NEONATAL, SOPRO</t>
  </si>
  <si>
    <t>SEPSE, ICTERÍCIA NEONATAL, DESCONFORTO RESPIRATÓRIO PRECOCE, DISTENSÃO ABDOMINAL, HIPOGLICEMIA CORRIGIDA</t>
  </si>
  <si>
    <t xml:space="preserve">RN 1° GEMELAR TRANSFERIDO PARA UTIN DO HMIB COM SDR, INFECÇÃO NEONATAL PRESUMIDA, ATRESIA DE ESOFAGO, </t>
  </si>
  <si>
    <t>AMPICILINA, GENTAMICINA, VANCOMICINA E CEFEPIME</t>
  </si>
  <si>
    <t xml:space="preserve">RN 2° GEMELAR COM SDR, PAV+CHOQUE SÉPTICO, ANEMIA DE HEMÁCIAS, HIPOGLICEMIA CORRIGIDA, PCA COM REPERCUSSÃO, INFECÇÃO NEONATAL PRESUMIDA, CRISE CONVULSIVA, BRONCODISPLASIA PULMONAR GRAVE, CONJUNTIVITE, OSTEOPENIA DO PT, </t>
  </si>
  <si>
    <t>INFECÇÃO NEONATAL INESPECÍFICA, ICITERÍCIA, ANEMIA, PNEUMOMEDIASTINO</t>
  </si>
  <si>
    <t xml:space="preserve"> DHEG, SEPSE SUSPEITA TRATADA, DESCONFORTO RESPIRATÓRIO PRECOCE. </t>
  </si>
  <si>
    <t>VANCOMICINA, AMPICILINA, GENTAMICINA, CEFEPIME</t>
  </si>
  <si>
    <t>SEPSE PRESUMIDA, LESAÕ DE SEPTO NASAL, ICTERÍCIA, HEMORRAGIA PERI-VENTRICULAR, SEPSE TARDIA, ANEMIA</t>
  </si>
  <si>
    <t xml:space="preserve">ASFIXIA PERINATAL, CRISE CONVULSIVA, ANEMIA, DIFICULDADE NA AMAMENTAÇÃO, SEPSE PRECOCE PRESUMIDA. </t>
  </si>
  <si>
    <t xml:space="preserve">DR  </t>
  </si>
  <si>
    <t>PIG, DR, ICTERÍCIA</t>
  </si>
  <si>
    <t xml:space="preserve">PIG  </t>
  </si>
  <si>
    <t>PIG, DR PRECOCE</t>
  </si>
  <si>
    <t>SDR, ICTERÍCIA, LESÃO DE SEPTO NASAL</t>
  </si>
  <si>
    <t xml:space="preserve">AMPICILINA+GENTAMICINA+TAZOCIN+VANCOMICINA </t>
  </si>
  <si>
    <t>AMPICILINA+CEFEPIME+AMPICILINA</t>
  </si>
  <si>
    <t>SÍFLIS CONGÊNITA</t>
  </si>
  <si>
    <t>AMIPICILINA+GENTAMICINA</t>
  </si>
  <si>
    <t xml:space="preserve">TOCOTRAUMA,SDR,SEPSE PRECOCE,CHOQUE SÉPTICO REFRATÁRIO HPP GRAVE E INSUFICIÊNCIA RENAL </t>
  </si>
  <si>
    <t>AMIPICILINA+GENTAMICINA+ DOBUTAMINA+FENTANIL</t>
  </si>
  <si>
    <t>PIU, ICTERÍCIA NEONATAL</t>
  </si>
  <si>
    <t>AMIPICILINA+GENTAMICINA+PENICILINA</t>
  </si>
  <si>
    <t>MONILIASE ORAL EM TRATAMENTO</t>
  </si>
  <si>
    <t>AMIPICILINA+GENTAMICINA+ DOBUTAMINA+ FENTANIL</t>
  </si>
  <si>
    <t>ASFIXIA PERINATAL, TOCOTRAUMA E DEPENDENCIA DE O2 CM&gt;34S</t>
  </si>
  <si>
    <t>AMPICILINA-SULBACTAM+FENTANIL+ GENTAMICINA</t>
  </si>
  <si>
    <t>PNM PELO VIRUS RESPIRATORIO SINCICIAL, 2 PCR.</t>
  </si>
  <si>
    <t>AMPICILINA-SULBACTAM+AZITROMICINA+ GENTAMICINA</t>
  </si>
  <si>
    <t>ICTERICIA, DERMATITE NAS AXILAS, HPP+CIV+PCA</t>
  </si>
  <si>
    <t>AMPICILINA+FENTANIL+ GENTAMICINA</t>
  </si>
  <si>
    <t>DR PRECOCE, PIU TRATADA, ICTERICIA E SANGRAMENTO NASAL</t>
  </si>
  <si>
    <t>SEPSE E APNEIA RESOLVIDOS</t>
  </si>
  <si>
    <t>MÃE DIABETICA</t>
  </si>
  <si>
    <t>GENTAMICINA+ PENICILINA CRISTALINA</t>
  </si>
  <si>
    <t>ICTERICIA, LUES CONGENITA, APNEIA</t>
  </si>
  <si>
    <t>ICTERÍCIA NEONATAL PRECOCE, SEPSE SUSPEITA, MÂE SEM PRÉ-NATAL</t>
  </si>
  <si>
    <t>SDR PRECOCE RESOLVIDA, ICTERÍCIA, DISTENSÃO ABDOMINAL+HIPEREMIA UMBILICAL</t>
  </si>
  <si>
    <t>HEMORRAGIA PULMONAR, SEPSE TARDIA, CHOQUE SÉPTICO, SDR, ENTEROCOLITE NECROTIZANTE</t>
  </si>
  <si>
    <t>SDR RESOLVIDO, INFECÇÃO INESPECÍFICA, BOLSA ROTA PROLONGADA, 2° GEMELAR</t>
  </si>
  <si>
    <t>SDR RESOLVIDO, CIUR GRAVE+CENTRALIZAÇÃO FETAL, PAUSAS RESPIRATÓRIAS RESOLVIDAS, ICTERÍCIA NEONATAL, HIPERCALCEMIA/HIPERMAGNESEMIA</t>
  </si>
  <si>
    <t>DESCONFORTO RESPIRATÓRIO RESOLVIDO</t>
  </si>
  <si>
    <t>DESCONFORTO RESPIRATÓRIO RESOLVIDO, ICTERÍCIA NEONATAL, SANGRAMENTO EM FEZES, HIPERFOSFATEMIA, ANEMIA NEONATAL, HIPERECOGENICIDADE EM SULCO CAUDO-TALÂMICO A DIREITA</t>
  </si>
  <si>
    <t>DRP, ICTERÍCIA, DISTENSÃO ABDOMINAL</t>
  </si>
  <si>
    <t xml:space="preserve">AMPICILINA </t>
  </si>
  <si>
    <t>SIFÍLIS CONGENITA, ICTERÍCIA, PLAQUETOPENIA, DRP</t>
  </si>
  <si>
    <t>HEMOTRANSFUSÃO COM HEMÁCIAS</t>
  </si>
  <si>
    <t>AMPICILINA + AZITROMICINA+OSELTAMIVIR+ AMOXICILINA + VANCOMICINA</t>
  </si>
  <si>
    <t>CIUR GRAVE, ICTERICIA, VOMITOS, FALHA DA EXTUBAÇÃO, CONGESTAO PULMONAR,DBP GRAVE</t>
  </si>
  <si>
    <t>OBITO POR HEMORRAGIA PULMONAR</t>
  </si>
  <si>
    <t>2° GEMELAR, FLEBITE, CIUR</t>
  </si>
  <si>
    <t>1° GEMELAR, ICTERICIA</t>
  </si>
  <si>
    <t>VANCOMICINA+CEFOTAXIMA+ANFOTERICINA B</t>
  </si>
  <si>
    <t>SEPSE, VOMITOS, APNEIA, ANEMIA, ATELECTASIA, HIPOPOTASSEMIA, DMP GRAVE, DMO</t>
  </si>
  <si>
    <t>FENTANIL+ VANCOMICINA+ AMPICILINA + GENTAMICINA</t>
  </si>
  <si>
    <t>LAPAROTOMIA E ANEMIA</t>
  </si>
  <si>
    <t>AMPICILINA, GENTAMICINA, FENTANIL</t>
  </si>
  <si>
    <t>ISQUEMIA DE EXTREMIDADES, TROMBOSE INTRACARDIACA, ANEMIA, DERMATITE PERINEAL, RISCO SOCIAL</t>
  </si>
  <si>
    <t xml:space="preserve">AMPICILINA SULBACTAM + AZITROMICINA </t>
  </si>
  <si>
    <t>DMO,DREG,SDR RESOLVIDA</t>
  </si>
  <si>
    <t>SDR, PIU, FOTOTERAPIA</t>
  </si>
  <si>
    <t>SDR, ICTERÍCIA, SEPSE PRECOCE TRATADA</t>
  </si>
  <si>
    <t>SDR, ICTERÍCIA, SOPRO CARDÍACO</t>
  </si>
  <si>
    <t xml:space="preserve">ICTERÍCIA  </t>
  </si>
  <si>
    <t>ANEMIA, ICTERÍCIA, SOPRO A/E</t>
  </si>
  <si>
    <t>SDR, ICTERÍCIA, VÔMITOS</t>
  </si>
  <si>
    <t xml:space="preserve">AMPICILINA + GENTAMICINA + OXACILINA + AMICACINA + VANCOMICINA + </t>
  </si>
  <si>
    <t>SDR, ANEMIA, SEPSE TARDIA, DERMATITE PERIANAL, DISTENSÃO ABDOMINAL</t>
  </si>
  <si>
    <t>SDR, INFECÇÃO NEONATAL INESPECÍFICA</t>
  </si>
  <si>
    <t>AMPICILINA + GENTAMICINA D8</t>
  </si>
  <si>
    <t>SDR, INFECÇÃO NEONATAL INESPECÍFICA, RISCO SOCIAL, SEPSE PRECOCE, POLICITEMIA</t>
  </si>
  <si>
    <t xml:space="preserve">SDR, SEPSE PRESUMIDA, ICTERÍCIA, VÔMITOS, </t>
  </si>
  <si>
    <t xml:space="preserve"> VANCOMICINA + AMICACINA + AMPICILINA + GENTAMICINA</t>
  </si>
  <si>
    <t>ÓBITO POR DISTENSÃO ABDOMINAL SÚBITA, COM PIORA CLÍNICA E CHOQUE. APRESENTAVA ICTERÍCIA, PNEUMOPERITÔNIO, CONJUNTIVITE E DERMATITE PERI-ANAL</t>
  </si>
  <si>
    <t>ICTERÍCIA NEONATAL,  USO DE POLIVITAMÍNICO</t>
  </si>
  <si>
    <t xml:space="preserve">AMPILICINA + GENTAMICINA </t>
  </si>
  <si>
    <t>SDRP, ICTERÍCIA NEONATAL, HIPERECOGENICIDADE PERIVENTRICULAR LATERAL, ANEMIA NEONATAL, CONJUNTIVITE BILATERAL, SANGRAMENTO NAS FEZES</t>
  </si>
  <si>
    <t>GEMELARES DISCORDANTES, MAL FORMAÇÃO DE CORDÃO UMBILICAL, DMH, ANEMIA GRAVE AO NASCER, ATELECTASIA, INFECÇÃO FÚNGICA PRESUMIDA, DESNUTRIÇÃO PROTEICO CALÓRICA, DMO, COLECTASE, HÉRNIA INGUINO-ESCROTAL A D E HÉRNIA UMBILICAL, RGE</t>
  </si>
  <si>
    <t>BOSSA SEROSANGUÍNEA, ICTERÍCIA DO PREMATURO, POLICITEMIA, DILATAÇÃO VENTRICULAR LEVE</t>
  </si>
  <si>
    <t>POLICETEMIA, HIPERBILIRRUBINA NEONATAL, MICROCEFALIA (EM RASTREAMENTO)</t>
  </si>
  <si>
    <t>AMPILICINA + GENTAMICINA</t>
  </si>
  <si>
    <t>DESCONFORTO RESPIRATÓRIO PRECOCE RESOLVIDO, PIU TRATADA, HIPEREMIA DE COTO UMBILICAL, ICTERÍCIA NEONATAL, APNÉIA OBSTRUTIVA</t>
  </si>
  <si>
    <t>SEPSE TARDIA, ANEMIA, SÍNDROME DESCONFORTO RESPIRATORIO</t>
  </si>
  <si>
    <t>HIPIV GRAU I</t>
  </si>
  <si>
    <t>SARA, ICTERÍCIA NEONATAL, INSUFICIÊNCIA RESPIRATÓRIA, SEPSE TARDIA</t>
  </si>
  <si>
    <t>SEPSE PREOCE PRESUMIDA TRATADA, ICTERÍCIA, ANEMIA</t>
  </si>
  <si>
    <t>VANCOMICINA, CEFOTAXIMA</t>
  </si>
  <si>
    <t>SOPRO</t>
  </si>
  <si>
    <t>ICTERÍCIA, RECUPERAÇÃO NUTRICIONAL</t>
  </si>
  <si>
    <t>ICTERÍCIA, HEPATOMEGALIA, SESPSE PRECOCE TRATADA, DESCONFORTO RESPIRATÓRIO</t>
  </si>
  <si>
    <t>SEPSE PRECOCE, DIFICULDADE DE AMAMENTAÇÃO, RECUPERAÇÃO NUTRICIONAL</t>
  </si>
  <si>
    <t>VANCOMICINA+CEFEPIME+</t>
  </si>
  <si>
    <t>FOP, INSUFICIÊNCIA RESPIRATÓRIA AGUDA, ICTERÍCIA, DERRAME PERICÁRDICO, ENDOCARTITE INFECCIOSA, TROMBOSE DE CEIA CAVA, LESÃO HEPÁTICA, CITOMEGALIVIROSE COM LESÃO CEREBRAL</t>
  </si>
  <si>
    <t xml:space="preserve">FOP, HEMORRAGIA DIGESTIVA, CONJUNTIVITE </t>
  </si>
  <si>
    <t>ARTÉRIA UMBILICAL ÚNICA</t>
  </si>
  <si>
    <t>ASFIXIA PERINATAL, TOCOTRAUMA, FOP, ICTERÍCIA, FRENULECTOMIA</t>
  </si>
  <si>
    <t xml:space="preserve">AMPICILINA+GENTAMICINA
</t>
  </si>
  <si>
    <t xml:space="preserve">HIPOTERMIA, TOCOTRAUMA E HIPERGLICEMIA. </t>
  </si>
  <si>
    <t>PLECTORICO, DMO</t>
  </si>
  <si>
    <t>OXACILINA+CEFEPIME+VANCOMICINA</t>
  </si>
  <si>
    <t>ICTERICIA</t>
  </si>
  <si>
    <t>AMPICILINA+GENTAMICINA+OXACILINA+CEFEPIME+VANCOMICINA</t>
  </si>
  <si>
    <t xml:space="preserve">APNEIA DE REPETIÇÃO, SEPSE POR S. EDPIDERMIDIS </t>
  </si>
  <si>
    <t>HIPOGLICEMIA, POLICITEMIA, ICTERICIA</t>
  </si>
  <si>
    <t>APNEIAS, GRANULOMA UMBILICAL E ICTERICIA</t>
  </si>
  <si>
    <t>SEPSE PRECOCE, CHOQUE SÉPTICO</t>
  </si>
  <si>
    <t>ICTERÍCIA, SDR RESOLVIDO</t>
  </si>
  <si>
    <t>ICTERÍCIA, DBP, ANEMIA, HIPONATREMIA</t>
  </si>
  <si>
    <t>AMPICILINA+GENTAMICINA/CEFOTAXIMA</t>
  </si>
  <si>
    <t>APNEIAS, DESNUTRIÇÃO, CRISE CONVULSIVA</t>
  </si>
  <si>
    <t>ICTERÍCIA, DESCONFORTO RESPIRATÓRIO PRECOCE</t>
  </si>
  <si>
    <t>SM+CHUCA</t>
  </si>
  <si>
    <t>ICTERÍCIA NEONATAL, HPIV GRAU II, HIPERNATREMIA, DESNUTRIÇÃO, INSUFICIÊNCIA RESPIRATÓRIA, PNM A D, FLEBITE EM MIE, ANEMIA COM VÁRIAS TRANSFUSÕES, ATELECTASIA, LSD, 1 EP.CONVULSÃO, DMO, DRGE</t>
  </si>
  <si>
    <t>AMPICILINA+GENTAMICINA+PENICILINA CRISTALINA</t>
  </si>
  <si>
    <t>INFECÇÃO NEONATAL INESPECÍFICA, AMINIORREXE PROLONGADA, INVESTIGAÇÃO DE SÍFILIS, ICTERÍCIA NEONATAL SEM INCOMPATIBILIDADE</t>
  </si>
  <si>
    <t>AMPICILIA+GENTAMICINA</t>
  </si>
  <si>
    <t xml:space="preserve">ICTERÍCIA NEONATAL, SDR. </t>
  </si>
  <si>
    <t>AMICACINA+AMPICILINA+GENTAMICINA+VANCOMICINA+CEFEPIME</t>
  </si>
  <si>
    <t>DRP, ICTERÍCIA, CRIPTORQUIDIA A D</t>
  </si>
  <si>
    <t xml:space="preserve">DRP, ICTERÍCIA </t>
  </si>
  <si>
    <t>AMPICILCINA+GENTAMICINA+VANCOMICINA+CEFEPIME</t>
  </si>
  <si>
    <t>INSUFICIÊNCIA RESPIRATÓRIA, PCA SEM REPERCUSSÃO, DBP GRAVE, FUNÇÃO HEPÁTICA ALTERADA</t>
  </si>
  <si>
    <t>AMPICILINA+GENTAMICINA+VANCOMICINA+TAZOCIN+UNASYN</t>
  </si>
  <si>
    <t>DPB, HIDROCELE À D, PNEUMOPERITÔNIO, DPO DE RECONSTRUÇÃO DE TRÂNSITO INSTESTINAL, POT DE ILEOSTOMIA, ICTERÍCIA</t>
  </si>
  <si>
    <t>ASFIXIA PERINATAL AGUDA, SDR</t>
  </si>
  <si>
    <t>SDR, SANGRAMENTO GÁSTRICO, ICTERÍCIA</t>
  </si>
  <si>
    <t>CONJUNTIVITE</t>
  </si>
  <si>
    <t>SDR, FRENULOTOMIA</t>
  </si>
  <si>
    <t>FOP, ICTERÍCIA</t>
  </si>
  <si>
    <t>DRP, ICTERÍCIA NEONATAL, PNEUMONIA IU</t>
  </si>
  <si>
    <t>SDR, DISTENSÃO ABDOMINAL, APNEIA</t>
  </si>
  <si>
    <t xml:space="preserve">ICTERÍCIA NEONATAL, POLICITEMIA </t>
  </si>
  <si>
    <t>INSUFICIÊNCIA RESPIRATÓRIA, ICTERÍCIA NEONATAL</t>
  </si>
  <si>
    <t>PENICILINA CRISTALINA D11</t>
  </si>
  <si>
    <t>SDR, PNEUMOMEDIASTINO</t>
  </si>
  <si>
    <t>PC POR SFA, ICTERÍCIA NEONATAL SEM INCOMPATIBILIDADE</t>
  </si>
  <si>
    <t>BENZILPENICILINA POTASSICA, GENTAMICINA</t>
  </si>
  <si>
    <t>ICTERÍCIA NEONATAL, DESNUTRIÇÃO, DHE, ANEMIA</t>
  </si>
  <si>
    <t>INSUFICIÊNCIA RESPIRATÓRIA AGUDA, DMH, HEPATOMEGALIA + COLESTASE, ENFISEMA PULMONAR INTERSTICIAL, CONVULSÃO NEONATAL, ANEMIA, PLAQUETOPENIA</t>
  </si>
  <si>
    <t>DESCONFORTO RESPIRATÓRIO PRECOCE, APNÉIAS</t>
  </si>
  <si>
    <t>DESCONFORTO RESPIRATÓRIO PRECOCE, ICTERÍCIA NEONATAL, APNÉIA, ENTERORRAGIA</t>
  </si>
  <si>
    <t>AMINIORREXE PROLONGADA, ICTERÍCIA NEONATAL</t>
  </si>
  <si>
    <t>ICTERÍCIA NEONATAL, TOCOTRAUMATISMO</t>
  </si>
  <si>
    <t>CIUR SIMÉTRICO, HIPOGLICEMIA PRECOCE, FLEBITE MID, ARTRITE SÉPTICA DA COXA DIREITA</t>
  </si>
  <si>
    <t xml:space="preserve">SARRN, ICTERÍCIA NEONATAL PRECOCE, ANEMIA, APNÉIAS, HIPERGLICEMIA, LEUCOMALÁCIA BILATERAL, DILATAÇÃO VENTRICULAR BILATERAL </t>
  </si>
  <si>
    <t>ICTERÍCIA NEONTAL, INSUFICIÊNCIA RESPIRATÓRIA MODERADA, APNÉIAS , PNEUMONIA IU</t>
  </si>
  <si>
    <t xml:space="preserve">DRP RESOLVIDO, </t>
  </si>
  <si>
    <t xml:space="preserve">ASFIXIA PERINATAL GRAVE, SARRN, TOCOTRAUMA GRAVE, ICTERÍCIA NEONATAL, HPIV GRAU II, HEMORRAGIA PULMONAR, SEPSE TARDIA, IRA COM HIPERPOTASEMIA, EXTUBAÇÃO ACIDENTAL, ATELECTASIA DE PULMÃO D, ANEMIA, APNEIAS, HERNIA INGUINAL ESQUERDA REDUTÍVEL, FALHAS DE EXTUBAÇÃO, DMO, DBP GRAVE, HIPONATREMIA, </t>
  </si>
  <si>
    <t>PENICILINA, GENTAMICINA</t>
  </si>
  <si>
    <t>SIFÍLIS CONGENITA, INSUFICIÊNCIA RESPIRATÓRIA GRAVE, ANEMIA, PNEUMOMEDIASTINO, PNEUMOTÓRAX HIPERTENSIVO, HEMORRAGIA GRAU IV</t>
  </si>
  <si>
    <t xml:space="preserve">ASFIXIA, CIANÓTICO, ANICTÉRICO, TÔNUS FLACIDO, FONTANELA PLANA, </t>
  </si>
  <si>
    <t>SEPSE PRECOCE NEONATAL TRATADA, CMV CONGENITA, DESCONFORTO RESPIRATÓRIO RESOLVIDO</t>
  </si>
  <si>
    <t>SEPSE PRESUMIDA, PNEUMONIA, DESCONFORTO RESPIRATÓRIO RESOLVIDO, HEMORRAGIA PULMONAR RESOLVIDO, TROMBO CARDÍACO EM AE, DBP</t>
  </si>
  <si>
    <t>1° GEMELAR, SDR, PTX HIPERTENSIVO, SEPSE PRECOCE PRESUMÍVEL</t>
  </si>
  <si>
    <t>AMPICILINA, VANCOMICINA, GENTAMICINA</t>
  </si>
  <si>
    <t>2° GEMELAR, ANEMIA NEONATAL, SDR, SANGRAMENTO PULMONAR, SEPSE PRECOCE PRESUMÍVEL, SEPSE TARDIA, MELENA, ENDOCARDITE, PLAQUETOPENIA, INSUFICIENCIA RESPIRATORIA</t>
  </si>
  <si>
    <t>INSUFICIENCIA RESPIRATORIA, PREMATURIDADE EXTREMA, MEMBRANA HIALINA</t>
  </si>
  <si>
    <t>HIPOGLICEMIA,ICTERÍCIA</t>
  </si>
  <si>
    <t>DISPLASIA BRONCOPULMONAR, ITU, REFLUXO GASTROESOFAGICO,DMO GRAVE, PNEUMONIA</t>
  </si>
  <si>
    <t>ANEMIA, DESMAME P-RECOCE</t>
  </si>
  <si>
    <t>INSUFICIÊNCIA RESPIRATÓRIA AGUDA</t>
  </si>
  <si>
    <t>HEMORRAGIA PULMONAR GRAVE, HEMORRAGIA PERI E INTRAVENTRICULAR GRAU 1, ANEMIA, DMO, SEPSE TARDIA</t>
  </si>
  <si>
    <t>SEPSE PRESUMIDA, PNEUMONIA IU TRATADA, ICTERÍCIA, TESTE DO CORAÇÃOZINHO ALTERADO</t>
  </si>
  <si>
    <t>SDR, LESÃO DE SEPTO , CEFALOHEMATOMA, ICTERÍCIA</t>
  </si>
  <si>
    <t xml:space="preserve">SDR  </t>
  </si>
  <si>
    <t>INSUFICIÊNCIA RESPIRATÓRIA, FENÔMENOS MICRO TROMBOEMBÓLICOS, ICTERÍCIA, CHOQUE SÉPTICO, FOP, SEPSE FÚNGICA</t>
  </si>
  <si>
    <t>ASFIXIA PERINATAL, SDR, INSUFICIÊNCIA RESPIRATÓRIA, ATELECTASIA, ICTERÍCIA</t>
  </si>
  <si>
    <t>AMPICILINA+GENTAMICINA+OXACILINA+VANCOMICINA+CEFEPIME+TAZOCIN</t>
  </si>
  <si>
    <t>SDR, INSUFICIÊNCIA RESPIRATÓRIA, ICTERÍCIA, FOP, HÉRNIA INGUINAL BILATERAL</t>
  </si>
  <si>
    <t>AMPICILINA+GENTAMICINA+CEFEPIME+VANCOMICINA+TAZOCIN</t>
  </si>
  <si>
    <t>INSUFICIÊNCIA RESPIRATÓRIA GRAVE, FOP+PCA, INSUFICIÊNCIA RENAL AGUDA, CHOQUE SÉPTICO</t>
  </si>
  <si>
    <t>ASFIXIA PERINATAL, SDR, ICTERÍCIA, HIPOATIVIDADE</t>
  </si>
  <si>
    <t>DR, ICTERÍCIA, HIPOGLICEMIA, EXSANGUÍNEO</t>
  </si>
  <si>
    <t>ICTERÍCIA, FOP</t>
  </si>
  <si>
    <t>POLICITEMIA, ICTERICIA, EXSANGUINEO PARCIAL</t>
  </si>
  <si>
    <t>MICAFUNGINA+ TAZOCIN+LINEZOLIDA</t>
  </si>
  <si>
    <t>ANEMIA, ICTERICIA, DOENÇA METABOLICA OSSEA</t>
  </si>
  <si>
    <t>FOP</t>
  </si>
  <si>
    <t>ICTERICIA, QUEIMADURA QUIMICA DE AVP NO PÉ ESQUERDO</t>
  </si>
  <si>
    <t>AMPICILINA+GENTAMICINA+VANCOMICINA+AMICACINA+TAZOCIN</t>
  </si>
  <si>
    <t>ICTERICIA, HIPERCALEMIA, HIPERMAGNESEMIA, ANEMIA, MONILIASE CULTANEA, APNEIA, DISPLASIA BRONCOPULMONAR, LEUCOMALACIA, HIPOTIREOIDISMO</t>
  </si>
  <si>
    <t>VANCOMICINA, PIPERACILINA+TAZOBACTAM</t>
  </si>
  <si>
    <t>VOMITOS, HIPEREMIA, MA DIGESTÃO, HIPOATIVIDADE, FOP</t>
  </si>
  <si>
    <t>TAZOCIN+VANCOMICINA+MICAFUNGINA+CEFEPIME+VANCOMICINA+AMPICILINA+GENTAMICINA</t>
  </si>
  <si>
    <t>SDR, ICTERÍCIA, FOP, ANEMIA, APNÉIA</t>
  </si>
  <si>
    <t>GIG, SDR</t>
  </si>
  <si>
    <t xml:space="preserve">SDR, ICTERÍCIA, FOP, ANEMIA  </t>
  </si>
  <si>
    <t>SDR, CHOQUE HEMORRÁGICO, CONVULSÃO, ANEMIA, ICTERÍCIA</t>
  </si>
  <si>
    <t>SDR, CONVULSÃO, FOP</t>
  </si>
  <si>
    <t>ICTERÍCIA, ANEMIA, SDR</t>
  </si>
  <si>
    <t>FOP, ICTERÍCIA, RISCO SOCIAL</t>
  </si>
  <si>
    <t>ICTERÍCIA PRECOCE, ANEMIA, DESCONFORTO RESPIRATÓRIO PRECOCE</t>
  </si>
  <si>
    <t>PNEUMOMEDIASTINO BILATERAL, DESCONFORTO RESPIRATORIO</t>
  </si>
  <si>
    <t>ASFIXIA PERINATAL LEVE, SDR RESOLVIDO, PNEUMOMEDIASTINO BILATERAL</t>
  </si>
  <si>
    <t>ICTERICIA NEONATAL, POLICITEMIA</t>
  </si>
  <si>
    <t>ATRESIA INTESTINAL TIPO 1 (CIRURGIA)</t>
  </si>
  <si>
    <t>INSUFICIÊNCIA RESPIRTÓRIA, SDR</t>
  </si>
  <si>
    <t>SDR, PNEUMOTÓRAX, ATELECTASIA</t>
  </si>
  <si>
    <t>FOP, INSUFICIÊNCIA RESPIRATÓRIA GRAVE</t>
  </si>
  <si>
    <t xml:space="preserve">DRP  </t>
  </si>
  <si>
    <t>AMPICILINA+GENTAMICINA+ CEFEPIME+ TEICOPLANINA+ VANCOMICINA+ AMICACINA</t>
  </si>
  <si>
    <t>SDR, ICTERÍCIA, FOP, CONJUNTIVITE, TRAUMA NASAL, CRISE CONVULSIVA</t>
  </si>
  <si>
    <t>HIPOGLICEMIA, ICTERÍCIA POR INCOMPATIBILIDADE</t>
  </si>
  <si>
    <t>FOP, SEPSE TARDIA</t>
  </si>
  <si>
    <t>ICTERÍCIA, TTRN</t>
  </si>
  <si>
    <t>RISCO SOCIAL, ADOÇÃO</t>
  </si>
  <si>
    <t xml:space="preserve">CO </t>
  </si>
  <si>
    <t>DIAS_CO</t>
  </si>
  <si>
    <t>D.NASC</t>
  </si>
  <si>
    <t>UTIN 1</t>
  </si>
  <si>
    <t>UTIN 2</t>
  </si>
  <si>
    <t>UTIN 3</t>
  </si>
  <si>
    <t>UCINCO 1</t>
  </si>
  <si>
    <t>UCINCO 2</t>
  </si>
  <si>
    <t>UCINCO 3</t>
  </si>
  <si>
    <t>UCINCA 1</t>
  </si>
  <si>
    <t>UCINCA 2</t>
  </si>
  <si>
    <t>UCINCA 3</t>
  </si>
  <si>
    <t>ENF/ALCON</t>
  </si>
  <si>
    <t>D.ALTA.H</t>
  </si>
  <si>
    <t>D.ÓBITO</t>
  </si>
  <si>
    <t>UTIN</t>
  </si>
  <si>
    <t>UCINCO</t>
  </si>
  <si>
    <t>UCINCA</t>
  </si>
  <si>
    <t>PED-LAC</t>
  </si>
  <si>
    <t>trocar ano</t>
  </si>
  <si>
    <t>de lugar</t>
  </si>
  <si>
    <t>2018-31-05</t>
  </si>
  <si>
    <t>n_neonato</t>
  </si>
  <si>
    <t>dt_entrada</t>
  </si>
  <si>
    <t>dt_saida</t>
  </si>
  <si>
    <t>nivel_assistencia</t>
  </si>
  <si>
    <t>ALTA</t>
  </si>
  <si>
    <t xml:space="preserve">UCINCA </t>
  </si>
  <si>
    <t xml:space="preserve">OBITO </t>
  </si>
  <si>
    <t xml:space="preserve">ALTA </t>
  </si>
  <si>
    <t>arquivo</t>
  </si>
  <si>
    <t>Data_adm</t>
  </si>
  <si>
    <t>Data_alta</t>
  </si>
  <si>
    <t>Data_óbito</t>
  </si>
  <si>
    <t>P_nasc</t>
  </si>
  <si>
    <t>Custo_total_AIH</t>
  </si>
  <si>
    <t>Diárias</t>
  </si>
  <si>
    <t>serviços hospitalares</t>
  </si>
  <si>
    <t>serviços profissionais</t>
  </si>
  <si>
    <t>Exames</t>
  </si>
  <si>
    <t>Material</t>
  </si>
  <si>
    <t>Tratamentos</t>
  </si>
  <si>
    <t>Consultas</t>
  </si>
  <si>
    <t>Ass.Fisio</t>
  </si>
  <si>
    <t>Serv/Trat</t>
  </si>
  <si>
    <t>AIH_1</t>
  </si>
  <si>
    <t>AIH_2</t>
  </si>
  <si>
    <t>AIH_3</t>
  </si>
  <si>
    <t>AIH_4</t>
  </si>
  <si>
    <t>AIH_5</t>
  </si>
  <si>
    <t>AIH_6</t>
  </si>
  <si>
    <t>AIH_7</t>
  </si>
  <si>
    <t>AIH_8</t>
  </si>
  <si>
    <t>AIH_9</t>
  </si>
  <si>
    <t>AIH_10</t>
  </si>
  <si>
    <t>AIH_11</t>
  </si>
  <si>
    <t>AIH_12</t>
  </si>
  <si>
    <t>AIH_13</t>
  </si>
  <si>
    <t>AIH_14</t>
  </si>
  <si>
    <t>AIH_15</t>
  </si>
  <si>
    <t>AIH_16</t>
  </si>
  <si>
    <t>AIH_17</t>
  </si>
  <si>
    <t>AIH_18</t>
  </si>
  <si>
    <t>AIH_19</t>
  </si>
  <si>
    <t>AIH_20</t>
  </si>
  <si>
    <t>AIH_21</t>
  </si>
  <si>
    <t>AIH_22</t>
  </si>
  <si>
    <t>AIH_23</t>
  </si>
  <si>
    <t>AIH_24</t>
  </si>
  <si>
    <t>AIH_25</t>
  </si>
  <si>
    <t>AIH_26</t>
  </si>
  <si>
    <t>AIH_27</t>
  </si>
  <si>
    <t>AIH_28</t>
  </si>
  <si>
    <t>AIH_29</t>
  </si>
  <si>
    <t>AIH_30</t>
  </si>
  <si>
    <t>AIH_31</t>
  </si>
  <si>
    <t>AIH_32</t>
  </si>
  <si>
    <t>AIH_33</t>
  </si>
  <si>
    <t>AIH_34</t>
  </si>
  <si>
    <t>AIH_35</t>
  </si>
  <si>
    <t>AIH_36</t>
  </si>
  <si>
    <t>AIH_37</t>
  </si>
  <si>
    <t>AIH_38</t>
  </si>
  <si>
    <t>AIH_39</t>
  </si>
  <si>
    <t>AIH_40</t>
  </si>
  <si>
    <t>AIH_41</t>
  </si>
  <si>
    <t>AIH_42</t>
  </si>
  <si>
    <t>AIH_43</t>
  </si>
  <si>
    <t>AIH_44</t>
  </si>
  <si>
    <t>AIH_45</t>
  </si>
  <si>
    <t>AIH_46</t>
  </si>
  <si>
    <t>AIH_47</t>
  </si>
  <si>
    <t>AIH_48</t>
  </si>
  <si>
    <t>AIH_49</t>
  </si>
  <si>
    <t>AIH_50</t>
  </si>
  <si>
    <t>AIH_51</t>
  </si>
  <si>
    <t>AIH_52</t>
  </si>
  <si>
    <t>AIH_53</t>
  </si>
  <si>
    <t>AIH_54</t>
  </si>
  <si>
    <t>AIH_55</t>
  </si>
  <si>
    <t>AIH_56</t>
  </si>
  <si>
    <t>AIH_57</t>
  </si>
  <si>
    <t>AIH_58</t>
  </si>
  <si>
    <t>AIH_59</t>
  </si>
  <si>
    <t>AIH_60</t>
  </si>
  <si>
    <t>AIH_61</t>
  </si>
  <si>
    <t>AIH_62</t>
  </si>
  <si>
    <t>AIH_63</t>
  </si>
  <si>
    <t>AIH_64</t>
  </si>
  <si>
    <t>AIH_65</t>
  </si>
  <si>
    <t>AIH_66</t>
  </si>
  <si>
    <t>AIH_67</t>
  </si>
  <si>
    <t>AIH_68</t>
  </si>
  <si>
    <t>AIH_69</t>
  </si>
  <si>
    <t>AIH_70</t>
  </si>
  <si>
    <t>AIH_71</t>
  </si>
  <si>
    <t>AIH_72</t>
  </si>
  <si>
    <t>AIH_73</t>
  </si>
  <si>
    <t>AIH_74</t>
  </si>
  <si>
    <t>AIH_75</t>
  </si>
  <si>
    <t>AIH_76</t>
  </si>
  <si>
    <t>AIH_77</t>
  </si>
  <si>
    <t>AIH_78</t>
  </si>
  <si>
    <t>AIH_79</t>
  </si>
  <si>
    <t>AIH_80</t>
  </si>
  <si>
    <t>AIH_81</t>
  </si>
  <si>
    <t>AIH_82</t>
  </si>
  <si>
    <t>AIH_83</t>
  </si>
  <si>
    <t>AIH_84</t>
  </si>
  <si>
    <t>AIH_85</t>
  </si>
  <si>
    <t>AIH_86</t>
  </si>
  <si>
    <t>AIH_87</t>
  </si>
  <si>
    <t>AIH_88</t>
  </si>
  <si>
    <t>AIH_89</t>
  </si>
  <si>
    <t>AIH_90</t>
  </si>
  <si>
    <t>AIH_91</t>
  </si>
  <si>
    <t>AIH_92</t>
  </si>
  <si>
    <t>AIH_93</t>
  </si>
  <si>
    <t>AIH_94</t>
  </si>
  <si>
    <t>AIH_95</t>
  </si>
  <si>
    <t>AIH_96</t>
  </si>
  <si>
    <t>AIH_97</t>
  </si>
  <si>
    <t>AIH_98</t>
  </si>
  <si>
    <t>AIH_99</t>
  </si>
  <si>
    <t>AIH_100</t>
  </si>
  <si>
    <t>AIH_101</t>
  </si>
  <si>
    <t>AIH_102</t>
  </si>
  <si>
    <t>AIH_103</t>
  </si>
  <si>
    <t>AIH_104</t>
  </si>
  <si>
    <t>AIH_105</t>
  </si>
  <si>
    <t>AIH_106</t>
  </si>
  <si>
    <t>AIH_107</t>
  </si>
  <si>
    <t>AIH_108</t>
  </si>
  <si>
    <t>AIH_109</t>
  </si>
  <si>
    <t>AIH_110</t>
  </si>
  <si>
    <t>AIH_111</t>
  </si>
  <si>
    <t>AIH_112</t>
  </si>
  <si>
    <t>AIH_113</t>
  </si>
  <si>
    <t>AIH_114</t>
  </si>
  <si>
    <t>AIH_115</t>
  </si>
  <si>
    <t>AIH_116</t>
  </si>
  <si>
    <t>AIH_117</t>
  </si>
  <si>
    <t>AIH_118</t>
  </si>
  <si>
    <t>AIH_119</t>
  </si>
  <si>
    <t>AIH_120</t>
  </si>
  <si>
    <t>AIH_121</t>
  </si>
  <si>
    <t>AIH_122</t>
  </si>
  <si>
    <t>AIH_123</t>
  </si>
  <si>
    <t>AIH_124</t>
  </si>
  <si>
    <t>AIH_125</t>
  </si>
  <si>
    <t>AIH_126</t>
  </si>
  <si>
    <t>AIH_127</t>
  </si>
  <si>
    <t>AIH_128</t>
  </si>
  <si>
    <t>AIH_129</t>
  </si>
  <si>
    <t>AIH_130</t>
  </si>
  <si>
    <t>AIH_131</t>
  </si>
  <si>
    <t>AIH_132</t>
  </si>
  <si>
    <t>AIH_133</t>
  </si>
  <si>
    <t>AIH_134</t>
  </si>
  <si>
    <t>AIH_135</t>
  </si>
  <si>
    <t>AIH_136</t>
  </si>
  <si>
    <t>AIH_137</t>
  </si>
  <si>
    <t>AIH_138</t>
  </si>
  <si>
    <t>AIH_139</t>
  </si>
  <si>
    <t>AIH_140</t>
  </si>
  <si>
    <t>AIH_141</t>
  </si>
  <si>
    <t>AIH_142</t>
  </si>
  <si>
    <t>AIH_143</t>
  </si>
  <si>
    <t>AIH_144</t>
  </si>
  <si>
    <t>AIH_145</t>
  </si>
  <si>
    <t>AIH_146</t>
  </si>
  <si>
    <t>AIH_147</t>
  </si>
  <si>
    <t>AIH_148</t>
  </si>
  <si>
    <t>AIH_149</t>
  </si>
  <si>
    <t>AIH_150</t>
  </si>
  <si>
    <t>AIH_151</t>
  </si>
  <si>
    <t>AIH_152</t>
  </si>
  <si>
    <t>AIH_153</t>
  </si>
  <si>
    <t>AIH_154</t>
  </si>
  <si>
    <t>AIH_155</t>
  </si>
  <si>
    <t>AIH_156</t>
  </si>
  <si>
    <t>AIH_157</t>
  </si>
  <si>
    <t>AIH_158</t>
  </si>
  <si>
    <t>AIH_159</t>
  </si>
  <si>
    <t>AIH_160</t>
  </si>
  <si>
    <t>AIH_161</t>
  </si>
  <si>
    <t>AIH_162</t>
  </si>
  <si>
    <t>AIH_163</t>
  </si>
  <si>
    <t>AIH_164</t>
  </si>
  <si>
    <t>AIH_165</t>
  </si>
  <si>
    <t>AIH_166</t>
  </si>
  <si>
    <t>AIH_167</t>
  </si>
  <si>
    <t>AIH_168</t>
  </si>
  <si>
    <t>AIH_169</t>
  </si>
  <si>
    <t>AIH_170</t>
  </si>
  <si>
    <t>AIH_171</t>
  </si>
  <si>
    <t>AIH_172</t>
  </si>
  <si>
    <t>AIH_173</t>
  </si>
  <si>
    <t>AIH_174</t>
  </si>
  <si>
    <t>AIH_175</t>
  </si>
  <si>
    <t>AIH_176</t>
  </si>
  <si>
    <t>AIH_177</t>
  </si>
  <si>
    <t>AIH_178</t>
  </si>
  <si>
    <t>AIH_179</t>
  </si>
  <si>
    <t>AIH_180</t>
  </si>
  <si>
    <t>AIH_181</t>
  </si>
  <si>
    <t>AIH_182</t>
  </si>
  <si>
    <t>AIH_183</t>
  </si>
  <si>
    <t>AIH_184</t>
  </si>
  <si>
    <t>AIH_185</t>
  </si>
  <si>
    <t>AIH_186</t>
  </si>
  <si>
    <t>AIH_187</t>
  </si>
  <si>
    <t>AIH_188</t>
  </si>
  <si>
    <t>AIH_189</t>
  </si>
  <si>
    <t>AIH_190</t>
  </si>
  <si>
    <t>AIH_191</t>
  </si>
  <si>
    <t>AIH_192</t>
  </si>
  <si>
    <t>AIH_193</t>
  </si>
  <si>
    <t>AIH_194</t>
  </si>
  <si>
    <t>AIH_195</t>
  </si>
  <si>
    <t>AIH_196</t>
  </si>
  <si>
    <t>AIH_197</t>
  </si>
  <si>
    <t>AIH_198</t>
  </si>
  <si>
    <t>AIH_199</t>
  </si>
  <si>
    <t>AIH_200</t>
  </si>
  <si>
    <t>AIH_201</t>
  </si>
  <si>
    <t>AIH_202</t>
  </si>
  <si>
    <t>AIH_203</t>
  </si>
  <si>
    <t>AIH_204</t>
  </si>
  <si>
    <t>AIH_205</t>
  </si>
  <si>
    <t>AIH_206</t>
  </si>
  <si>
    <t>AIH_207</t>
  </si>
  <si>
    <t>AIH_208</t>
  </si>
  <si>
    <t>AIH_209</t>
  </si>
  <si>
    <t>AIH_210</t>
  </si>
  <si>
    <t>AIH_211</t>
  </si>
  <si>
    <t>AIH_212</t>
  </si>
  <si>
    <t>AIH_213</t>
  </si>
  <si>
    <t>AIH_214</t>
  </si>
  <si>
    <t>AIH_215</t>
  </si>
  <si>
    <t>AIH_216</t>
  </si>
  <si>
    <t>AIH_217</t>
  </si>
  <si>
    <t>AIH_218</t>
  </si>
  <si>
    <t>AIH_219</t>
  </si>
  <si>
    <t>AIH_220</t>
  </si>
  <si>
    <t>AIH_221</t>
  </si>
  <si>
    <t>AIH_222</t>
  </si>
  <si>
    <t>AIH_223</t>
  </si>
  <si>
    <t>AIH_224</t>
  </si>
  <si>
    <t>AIH_225</t>
  </si>
  <si>
    <t>AIH_226</t>
  </si>
  <si>
    <t>AIH_227</t>
  </si>
  <si>
    <t>AIH_228</t>
  </si>
  <si>
    <t>AIH_229</t>
  </si>
  <si>
    <t>AIH_230</t>
  </si>
  <si>
    <t>AIH_231</t>
  </si>
  <si>
    <t>AIH_232</t>
  </si>
  <si>
    <t>AIH_233</t>
  </si>
  <si>
    <t>AIH_234</t>
  </si>
  <si>
    <t>AIH_235</t>
  </si>
  <si>
    <t>AIH_236</t>
  </si>
  <si>
    <t>AIH_237</t>
  </si>
  <si>
    <t>AIH_238</t>
  </si>
  <si>
    <t>AIH_239</t>
  </si>
  <si>
    <t>AIH_240</t>
  </si>
  <si>
    <t>AIH_241</t>
  </si>
  <si>
    <t>AIH_242</t>
  </si>
  <si>
    <t>AIH_243</t>
  </si>
  <si>
    <t>AIH_244</t>
  </si>
  <si>
    <t>AH_245</t>
  </si>
  <si>
    <t>AIH_246</t>
  </si>
  <si>
    <t>AIH_247</t>
  </si>
  <si>
    <t>AIH_248</t>
  </si>
  <si>
    <t>AIH_249</t>
  </si>
  <si>
    <t>AIH_250</t>
  </si>
  <si>
    <t>AIH_251</t>
  </si>
  <si>
    <t>AIH_252</t>
  </si>
  <si>
    <t>AIH_253</t>
  </si>
  <si>
    <t>AIH_254</t>
  </si>
  <si>
    <t>AIH_255</t>
  </si>
  <si>
    <t>AIH_256</t>
  </si>
  <si>
    <t>AIH_257</t>
  </si>
  <si>
    <t>AIH_258</t>
  </si>
  <si>
    <t>AIH_259</t>
  </si>
  <si>
    <t>AIH_260</t>
  </si>
  <si>
    <t>AIH_261</t>
  </si>
  <si>
    <t>AIH_262</t>
  </si>
  <si>
    <t>AIH_263</t>
  </si>
  <si>
    <t>AIH_264</t>
  </si>
  <si>
    <t>AIH_265</t>
  </si>
  <si>
    <t>AIH_266</t>
  </si>
  <si>
    <t>AIH_267</t>
  </si>
  <si>
    <t>AIH_268</t>
  </si>
  <si>
    <t>AIH_269</t>
  </si>
  <si>
    <t>AIH_270</t>
  </si>
  <si>
    <t>AIH_271</t>
  </si>
  <si>
    <t>AIH_272</t>
  </si>
  <si>
    <t>AIH_273</t>
  </si>
  <si>
    <t>AIH_274</t>
  </si>
  <si>
    <t>AIH_275</t>
  </si>
  <si>
    <t>AIH_276</t>
  </si>
  <si>
    <t>AIH_277</t>
  </si>
  <si>
    <t>AIH_278</t>
  </si>
  <si>
    <t>AIH_279</t>
  </si>
  <si>
    <t>AIH_280</t>
  </si>
  <si>
    <t>AIH_281</t>
  </si>
  <si>
    <t>AIH_282</t>
  </si>
  <si>
    <t>AIH_283</t>
  </si>
  <si>
    <t>AIH_284</t>
  </si>
  <si>
    <t>AIH_285</t>
  </si>
  <si>
    <t>AIH_286</t>
  </si>
  <si>
    <t>AIH_287</t>
  </si>
  <si>
    <t>AIH_288</t>
  </si>
  <si>
    <t>AIH_289</t>
  </si>
  <si>
    <t>AIH_290</t>
  </si>
  <si>
    <t>AIH_291</t>
  </si>
  <si>
    <t>AIH_292</t>
  </si>
  <si>
    <t>AIH_293</t>
  </si>
  <si>
    <t>AIH_294</t>
  </si>
  <si>
    <t>AIH_295</t>
  </si>
  <si>
    <t>AIH_296</t>
  </si>
  <si>
    <t>AIH_297</t>
  </si>
  <si>
    <t>AIH_298</t>
  </si>
  <si>
    <t>AIH_299</t>
  </si>
  <si>
    <t>AIH_300</t>
  </si>
  <si>
    <t>AIH_401</t>
  </si>
  <si>
    <t>AIH_402</t>
  </si>
  <si>
    <t>AIH_403</t>
  </si>
  <si>
    <t>AIH_404</t>
  </si>
  <si>
    <t>AIH_405</t>
  </si>
  <si>
    <t>AIH_406</t>
  </si>
  <si>
    <t>AIH_407</t>
  </si>
  <si>
    <t>AIH_408</t>
  </si>
  <si>
    <t>AIH_409</t>
  </si>
  <si>
    <t>AIH_410</t>
  </si>
  <si>
    <t>AIH_411</t>
  </si>
  <si>
    <t>AIH_412</t>
  </si>
  <si>
    <t>AIH_413</t>
  </si>
  <si>
    <t>AIH_414</t>
  </si>
  <si>
    <t>AIH_415</t>
  </si>
  <si>
    <t>AIH_416</t>
  </si>
  <si>
    <t>AIH_417</t>
  </si>
  <si>
    <t>AIH_418</t>
  </si>
  <si>
    <t>AIH_419</t>
  </si>
  <si>
    <t>AIH_420</t>
  </si>
  <si>
    <t>AIH_421</t>
  </si>
  <si>
    <t>AIH_422</t>
  </si>
  <si>
    <t>AIH_423</t>
  </si>
  <si>
    <t>AIH_424</t>
  </si>
  <si>
    <t>AIH_425</t>
  </si>
  <si>
    <t>AIH_426</t>
  </si>
  <si>
    <t>AIH_427</t>
  </si>
  <si>
    <t>AIH_428</t>
  </si>
  <si>
    <t>AIH_429</t>
  </si>
  <si>
    <t>AIH_430</t>
  </si>
  <si>
    <t>AIH_431</t>
  </si>
  <si>
    <t>AIH_432</t>
  </si>
  <si>
    <t>AIH_433</t>
  </si>
  <si>
    <t>AIH_434</t>
  </si>
  <si>
    <t>AIH_435</t>
  </si>
  <si>
    <t>AIH_436</t>
  </si>
  <si>
    <t>AIH_437</t>
  </si>
  <si>
    <t>AIH_438</t>
  </si>
  <si>
    <t>AIH_439</t>
  </si>
  <si>
    <t>AIH_440</t>
  </si>
  <si>
    <t>AIH_441</t>
  </si>
  <si>
    <t>AIH_442</t>
  </si>
  <si>
    <t>AIH_443</t>
  </si>
  <si>
    <t>AIH_444</t>
  </si>
  <si>
    <t>AIH_445</t>
  </si>
  <si>
    <t>AIH_446</t>
  </si>
  <si>
    <t>AIH_447</t>
  </si>
  <si>
    <t>AIH_448</t>
  </si>
  <si>
    <t>AIH_449</t>
  </si>
  <si>
    <t>AIH_450</t>
  </si>
  <si>
    <t>-</t>
  </si>
  <si>
    <t>AIH_451</t>
  </si>
  <si>
    <t>AIH_452</t>
  </si>
  <si>
    <t>AIH_453</t>
  </si>
  <si>
    <t>AIH_454</t>
  </si>
  <si>
    <t>AIH_455</t>
  </si>
  <si>
    <t>AIH_456</t>
  </si>
  <si>
    <t>AIH_457</t>
  </si>
  <si>
    <t>AIH_458</t>
  </si>
  <si>
    <t>AIH_459</t>
  </si>
  <si>
    <t>AIH_460</t>
  </si>
  <si>
    <t>AIH_461</t>
  </si>
  <si>
    <t>AIH_462</t>
  </si>
  <si>
    <t>AIH_463</t>
  </si>
  <si>
    <t>AIH_464</t>
  </si>
  <si>
    <t>AIH_465</t>
  </si>
  <si>
    <t>AIH_466</t>
  </si>
  <si>
    <t>AIH_467</t>
  </si>
  <si>
    <t>AIH_468</t>
  </si>
  <si>
    <t>19,92+20,25</t>
  </si>
  <si>
    <t>AIH_469</t>
  </si>
  <si>
    <t>38,99+34,21</t>
  </si>
  <si>
    <t>AIH_470</t>
  </si>
  <si>
    <t>50,73+20,25</t>
  </si>
  <si>
    <t>AIH_471</t>
  </si>
  <si>
    <t>AIH_472</t>
  </si>
  <si>
    <t>AIH_473</t>
  </si>
  <si>
    <t>AIH_474</t>
  </si>
  <si>
    <t>AIH_475</t>
  </si>
  <si>
    <t>AIH_476</t>
  </si>
  <si>
    <t>AIH_477</t>
  </si>
  <si>
    <t>AIH_478</t>
  </si>
  <si>
    <t>AIH_479</t>
  </si>
  <si>
    <t>AIH_480</t>
  </si>
  <si>
    <t>AIH_481</t>
  </si>
  <si>
    <t>AIH_482</t>
  </si>
  <si>
    <t>AIH_483</t>
  </si>
  <si>
    <t>AIH_484</t>
  </si>
  <si>
    <t>AIH_485</t>
  </si>
  <si>
    <t>AIH_486</t>
  </si>
  <si>
    <t>AIH_487</t>
  </si>
  <si>
    <t>AIH_488</t>
  </si>
  <si>
    <t>AIH_489</t>
  </si>
  <si>
    <t>AIH_490</t>
  </si>
  <si>
    <t>AIH_491</t>
  </si>
  <si>
    <t>AIH_492</t>
  </si>
  <si>
    <t>AIH_493</t>
  </si>
  <si>
    <t>AIH_494</t>
  </si>
  <si>
    <t>AIH_495</t>
  </si>
  <si>
    <t>AIH_496</t>
  </si>
  <si>
    <t>AIH_497</t>
  </si>
  <si>
    <t>AIH_498</t>
  </si>
  <si>
    <t>AIH_499</t>
  </si>
  <si>
    <t>AIH_500</t>
  </si>
  <si>
    <t>AIH_501</t>
  </si>
  <si>
    <t>AIH_502</t>
  </si>
  <si>
    <t>AIH_503</t>
  </si>
  <si>
    <t>AIH_504</t>
  </si>
  <si>
    <t>AIH_505</t>
  </si>
  <si>
    <t>AIH_506</t>
  </si>
  <si>
    <t>AIH_507</t>
  </si>
  <si>
    <t>AIH_508</t>
  </si>
  <si>
    <t>AIH_509</t>
  </si>
  <si>
    <t>AIH_510</t>
  </si>
  <si>
    <t>AIH_511</t>
  </si>
  <si>
    <t>AIH_512</t>
  </si>
  <si>
    <t>AIH_513</t>
  </si>
  <si>
    <t>AIH_514</t>
  </si>
  <si>
    <t>AIH_515</t>
  </si>
  <si>
    <t>AIH_516</t>
  </si>
  <si>
    <t>AIH_517</t>
  </si>
  <si>
    <t>AIH_518</t>
  </si>
  <si>
    <t>AIH_519</t>
  </si>
  <si>
    <t>AIH_520</t>
  </si>
  <si>
    <t>AIH_521</t>
  </si>
  <si>
    <t>AIH_522</t>
  </si>
  <si>
    <t>AIH_523</t>
  </si>
  <si>
    <t>AIH_524</t>
  </si>
  <si>
    <t>AIH_525</t>
  </si>
  <si>
    <t>AIH_526</t>
  </si>
  <si>
    <t>AIH_527</t>
  </si>
  <si>
    <t>AIH_528</t>
  </si>
  <si>
    <t>AIH_529</t>
  </si>
  <si>
    <t>AIH_530</t>
  </si>
  <si>
    <t>AIH_531</t>
  </si>
  <si>
    <t>AIH_532</t>
  </si>
  <si>
    <t>AIH_533</t>
  </si>
  <si>
    <t>AIH_534</t>
  </si>
  <si>
    <t>AIH_535</t>
  </si>
  <si>
    <t>AIH_536</t>
  </si>
  <si>
    <t>AIH_537</t>
  </si>
  <si>
    <t>AIH_538</t>
  </si>
  <si>
    <t>AIH_539</t>
  </si>
  <si>
    <t>AIH_540</t>
  </si>
  <si>
    <t>AIH_541</t>
  </si>
  <si>
    <t>AIH_542</t>
  </si>
  <si>
    <t>AIH_543</t>
  </si>
  <si>
    <t>AIH_544</t>
  </si>
  <si>
    <t>AIH_545</t>
  </si>
  <si>
    <t>AIH_546</t>
  </si>
  <si>
    <t>AIH_547</t>
  </si>
  <si>
    <t>AIH_548</t>
  </si>
  <si>
    <t>AIH_549</t>
  </si>
  <si>
    <t>AIH_550</t>
  </si>
  <si>
    <t>AIH_551</t>
  </si>
  <si>
    <t>AIH_552</t>
  </si>
  <si>
    <t>AIH_553</t>
  </si>
  <si>
    <t>AIH_554</t>
  </si>
  <si>
    <t>AIH_555</t>
  </si>
  <si>
    <t>AIH_556</t>
  </si>
  <si>
    <t>AIH_557</t>
  </si>
  <si>
    <t>AIH_558</t>
  </si>
  <si>
    <t>AIH_559</t>
  </si>
  <si>
    <t>AIH_560</t>
  </si>
  <si>
    <t>AIH_561</t>
  </si>
  <si>
    <t>AIH_562</t>
  </si>
  <si>
    <t>AIH_563</t>
  </si>
  <si>
    <t>AIH_564</t>
  </si>
  <si>
    <t>AIH_565</t>
  </si>
  <si>
    <t>AIH_566</t>
  </si>
  <si>
    <t>AIH_567</t>
  </si>
  <si>
    <t>AIH_568</t>
  </si>
  <si>
    <t>AIH_569</t>
  </si>
  <si>
    <t>AIH_570</t>
  </si>
  <si>
    <t>AIH_571</t>
  </si>
  <si>
    <t>AIH_572</t>
  </si>
  <si>
    <t>AIH_573</t>
  </si>
  <si>
    <t>AIH_574</t>
  </si>
  <si>
    <t>AIH_575</t>
  </si>
  <si>
    <t>AIH_576</t>
  </si>
  <si>
    <t>AIH_577</t>
  </si>
  <si>
    <t>AIH_578</t>
  </si>
  <si>
    <t>AIH_579</t>
  </si>
  <si>
    <t>AIH_580</t>
  </si>
  <si>
    <t>AIH_581</t>
  </si>
  <si>
    <t>AIH_582</t>
  </si>
  <si>
    <t>AIH_583</t>
  </si>
  <si>
    <t>AIH_584</t>
  </si>
  <si>
    <t>AIH_585</t>
  </si>
  <si>
    <t>AIH_586</t>
  </si>
  <si>
    <t>AIH_587</t>
  </si>
  <si>
    <t>AIH_588</t>
  </si>
  <si>
    <t>AIH_589</t>
  </si>
  <si>
    <t>AIH_590</t>
  </si>
  <si>
    <t>AIH_591</t>
  </si>
  <si>
    <t>AIH_592</t>
  </si>
  <si>
    <t>AIH_594</t>
  </si>
  <si>
    <t>AIH_595</t>
  </si>
  <si>
    <t>AIH_596</t>
  </si>
  <si>
    <t>AIH_597</t>
  </si>
  <si>
    <t>AIH_598</t>
  </si>
  <si>
    <t>AIH_599</t>
  </si>
  <si>
    <t>AIH_600</t>
  </si>
  <si>
    <t>AIH_601</t>
  </si>
  <si>
    <t>AIH_602</t>
  </si>
  <si>
    <t>AIH_603</t>
  </si>
  <si>
    <t>AIH_604</t>
  </si>
  <si>
    <t>AIH_605</t>
  </si>
  <si>
    <t>AIH_606</t>
  </si>
  <si>
    <t>AIH_607</t>
  </si>
  <si>
    <t>AIH_608</t>
  </si>
  <si>
    <t>AIH_609</t>
  </si>
  <si>
    <t>AIH_610</t>
  </si>
  <si>
    <t>AIH_611</t>
  </si>
  <si>
    <t>AIH_612</t>
  </si>
  <si>
    <t>AIH_613</t>
  </si>
  <si>
    <t>AIH_614</t>
  </si>
  <si>
    <t>AIH_615</t>
  </si>
  <si>
    <t>AIH_617</t>
  </si>
  <si>
    <t>AIH_618</t>
  </si>
  <si>
    <t>AIH_619</t>
  </si>
  <si>
    <t>AIH_620</t>
  </si>
  <si>
    <t>AIH_621</t>
  </si>
  <si>
    <t>AIH_622</t>
  </si>
  <si>
    <t>AIH_623</t>
  </si>
  <si>
    <t>AIH_624</t>
  </si>
  <si>
    <t>AIH_625</t>
  </si>
  <si>
    <t>AIH_626</t>
  </si>
  <si>
    <t>AIH_627</t>
  </si>
  <si>
    <t>AIH_628</t>
  </si>
  <si>
    <t>AIH_629</t>
  </si>
  <si>
    <t>AIH_630</t>
  </si>
  <si>
    <t>AIH_631</t>
  </si>
  <si>
    <t>AIH_632</t>
  </si>
  <si>
    <t>AIH_633</t>
  </si>
  <si>
    <t>AIH_634</t>
  </si>
  <si>
    <t>AIH_635</t>
  </si>
  <si>
    <t>AIH_636</t>
  </si>
  <si>
    <t>AIH_637</t>
  </si>
  <si>
    <t>AIH_638</t>
  </si>
  <si>
    <t>AIH_639</t>
  </si>
  <si>
    <t>AIH_640</t>
  </si>
  <si>
    <t>AIH_641</t>
  </si>
  <si>
    <t>AIH_642</t>
  </si>
  <si>
    <t>AIH_643</t>
  </si>
  <si>
    <t>AIH_644</t>
  </si>
  <si>
    <t>AIH_645</t>
  </si>
  <si>
    <t>AIH_646</t>
  </si>
  <si>
    <t>AIH_647</t>
  </si>
  <si>
    <t>AIH_648</t>
  </si>
  <si>
    <t>AIH_649</t>
  </si>
  <si>
    <t>AIH_650</t>
  </si>
  <si>
    <t>AIH_651</t>
  </si>
  <si>
    <t>AIH_653</t>
  </si>
  <si>
    <t>AIH_654</t>
  </si>
  <si>
    <t>AIH_655</t>
  </si>
  <si>
    <t>AIH_656</t>
  </si>
  <si>
    <t>AIH_657</t>
  </si>
  <si>
    <t>AIH_658</t>
  </si>
  <si>
    <t>AIH_659</t>
  </si>
  <si>
    <t>AIH_660</t>
  </si>
  <si>
    <t>AIH_661</t>
  </si>
  <si>
    <t>AIH_662</t>
  </si>
  <si>
    <t>AIH_663</t>
  </si>
  <si>
    <t>AIH_664</t>
  </si>
  <si>
    <t>AIH_665</t>
  </si>
  <si>
    <t>AIH_667</t>
  </si>
  <si>
    <t>AIH_668</t>
  </si>
  <si>
    <t>AIH_669</t>
  </si>
  <si>
    <t>AIH_670</t>
  </si>
  <si>
    <t>AIH_671</t>
  </si>
  <si>
    <t>AIH_672</t>
  </si>
  <si>
    <t>AIH_673</t>
  </si>
  <si>
    <t>AIH_674</t>
  </si>
  <si>
    <t>AIH_676</t>
  </si>
  <si>
    <t>AIH_677</t>
  </si>
  <si>
    <t>AIH_678</t>
  </si>
  <si>
    <t>AIH_683</t>
  </si>
  <si>
    <t>AIH_684</t>
  </si>
  <si>
    <t>AIH_685</t>
  </si>
  <si>
    <t>AIH_686</t>
  </si>
  <si>
    <t>AIH_688</t>
  </si>
  <si>
    <t>AIH_689</t>
  </si>
  <si>
    <t>AIH_690</t>
  </si>
  <si>
    <t>AIH_691</t>
  </si>
  <si>
    <t>AIH_692</t>
  </si>
  <si>
    <t>AIH_693</t>
  </si>
  <si>
    <t>AIH_694</t>
  </si>
  <si>
    <t>AIH_695</t>
  </si>
  <si>
    <t>AIH_696</t>
  </si>
  <si>
    <t>AIH_697</t>
  </si>
  <si>
    <t>AIH_698</t>
  </si>
  <si>
    <t>AIH_699</t>
  </si>
  <si>
    <t>AIH_700</t>
  </si>
  <si>
    <t>AIH_831</t>
  </si>
  <si>
    <t>AIH_832</t>
  </si>
  <si>
    <t>AIH_833</t>
  </si>
  <si>
    <t>AIH_834</t>
  </si>
  <si>
    <t>AIH_835</t>
  </si>
  <si>
    <t>AIH_836</t>
  </si>
  <si>
    <t>AIH_837</t>
  </si>
  <si>
    <t>AIH_838</t>
  </si>
  <si>
    <t>AIH_839</t>
  </si>
  <si>
    <t>AIH_840</t>
  </si>
  <si>
    <t>AIH_841</t>
  </si>
  <si>
    <t>AIH_842</t>
  </si>
  <si>
    <t>AIH_843</t>
  </si>
  <si>
    <t>AIH_844</t>
  </si>
  <si>
    <t>AIH_845</t>
  </si>
  <si>
    <t>AIH_846</t>
  </si>
  <si>
    <t>AIH_847</t>
  </si>
  <si>
    <t>AIH_848</t>
  </si>
  <si>
    <t>AIH_849</t>
  </si>
  <si>
    <t>AIH_850</t>
  </si>
  <si>
    <t>AIH_851</t>
  </si>
  <si>
    <t>AIH_852</t>
  </si>
  <si>
    <t>AIH_853</t>
  </si>
  <si>
    <t>AIH_854</t>
  </si>
  <si>
    <t>AIH_855</t>
  </si>
  <si>
    <t>AIH_856</t>
  </si>
  <si>
    <t>AIH_857</t>
  </si>
  <si>
    <t>AIH_858</t>
  </si>
  <si>
    <t>AIH_859</t>
  </si>
  <si>
    <t>AIH_860</t>
  </si>
  <si>
    <t>AIH_861</t>
  </si>
  <si>
    <t>AIH_862</t>
  </si>
  <si>
    <t>AIH_863</t>
  </si>
  <si>
    <t>AIH_864</t>
  </si>
  <si>
    <t>AIH_865</t>
  </si>
  <si>
    <t>AIH_866</t>
  </si>
  <si>
    <t>AIH_867</t>
  </si>
  <si>
    <t>AIH_868</t>
  </si>
  <si>
    <t>AIH_869</t>
  </si>
  <si>
    <t>AIH_870</t>
  </si>
  <si>
    <t>AIH_871</t>
  </si>
  <si>
    <t>AIH_872</t>
  </si>
  <si>
    <t>AIH_873</t>
  </si>
  <si>
    <t>AIH_874</t>
  </si>
  <si>
    <t>AIH_875</t>
  </si>
  <si>
    <t>AIH_876</t>
  </si>
  <si>
    <t>AIH_877</t>
  </si>
  <si>
    <t>AIH_878</t>
  </si>
  <si>
    <t>AIH_879</t>
  </si>
  <si>
    <t>AIH_880</t>
  </si>
  <si>
    <t>AIH_881</t>
  </si>
  <si>
    <t>AIH_882</t>
  </si>
  <si>
    <t>AIH_883</t>
  </si>
  <si>
    <t>AIH_884</t>
  </si>
  <si>
    <t>AIH_885</t>
  </si>
  <si>
    <t>AIH_887</t>
  </si>
  <si>
    <t>AIH_888</t>
  </si>
  <si>
    <t>AIH_889</t>
  </si>
  <si>
    <t>AIH_890</t>
  </si>
  <si>
    <t>AIH_891</t>
  </si>
  <si>
    <t>AIH_892</t>
  </si>
  <si>
    <t>AIH_893</t>
  </si>
  <si>
    <t>AIH_894</t>
  </si>
  <si>
    <t>AIH_896</t>
  </si>
  <si>
    <t>AIH_897</t>
  </si>
  <si>
    <t>AIH_898</t>
  </si>
  <si>
    <t>AIH_899</t>
  </si>
  <si>
    <t>AIH_900</t>
  </si>
  <si>
    <t>AIH_901</t>
  </si>
  <si>
    <t>AIH_902</t>
  </si>
  <si>
    <t>AIH_903</t>
  </si>
  <si>
    <t>AIH_904</t>
  </si>
  <si>
    <t>AIH_905</t>
  </si>
  <si>
    <t>AIH_906</t>
  </si>
  <si>
    <t>AIH_907</t>
  </si>
  <si>
    <t>AIH_908</t>
  </si>
  <si>
    <t>AIH_909</t>
  </si>
  <si>
    <t>AIH_910</t>
  </si>
  <si>
    <t>AIH_911</t>
  </si>
  <si>
    <t>AIH_912</t>
  </si>
  <si>
    <t>AIH_913</t>
  </si>
  <si>
    <t>AIH_914</t>
  </si>
  <si>
    <t>AIH_915</t>
  </si>
  <si>
    <t>AIH_916</t>
  </si>
  <si>
    <t>AIH_917</t>
  </si>
  <si>
    <t>AIH_918</t>
  </si>
  <si>
    <t>AIH_919</t>
  </si>
  <si>
    <t>AIH_920</t>
  </si>
  <si>
    <t>AIH_921</t>
  </si>
  <si>
    <t>AIH_922</t>
  </si>
  <si>
    <t>AIH_923</t>
  </si>
  <si>
    <t>AIH_925</t>
  </si>
  <si>
    <t>AIH_926</t>
  </si>
  <si>
    <t>AIH_928</t>
  </si>
  <si>
    <t>AIH_929</t>
  </si>
  <si>
    <t>AIH_930</t>
  </si>
  <si>
    <t>AIH_931</t>
  </si>
  <si>
    <t>AIH_954</t>
  </si>
  <si>
    <t>AIH_955</t>
  </si>
  <si>
    <t>AIH_956</t>
  </si>
  <si>
    <t>AIH_957</t>
  </si>
  <si>
    <t>AIH_958</t>
  </si>
  <si>
    <t>AIH_959</t>
  </si>
  <si>
    <t>AIH_960</t>
  </si>
  <si>
    <t>AIH_961</t>
  </si>
  <si>
    <t>AIH_962</t>
  </si>
  <si>
    <t>AIH_963</t>
  </si>
  <si>
    <t>AIH_964</t>
  </si>
  <si>
    <t>AIH_965</t>
  </si>
  <si>
    <t>AIH_966</t>
  </si>
  <si>
    <t>AIH_967</t>
  </si>
  <si>
    <t>AIH_968</t>
  </si>
  <si>
    <t>AIH_969</t>
  </si>
  <si>
    <t>AIH_970</t>
  </si>
  <si>
    <t>AIH_971</t>
  </si>
  <si>
    <t>AIH_972</t>
  </si>
  <si>
    <t>AIH_973</t>
  </si>
  <si>
    <t>AIH_974</t>
  </si>
  <si>
    <t>AIH_975</t>
  </si>
  <si>
    <t>AIH_976</t>
  </si>
  <si>
    <t>AIH_977</t>
  </si>
  <si>
    <t>AIH_978</t>
  </si>
  <si>
    <t>469.08</t>
  </si>
  <si>
    <t>AIH_979</t>
  </si>
  <si>
    <t>AIH_980</t>
  </si>
  <si>
    <t>AIH_981</t>
  </si>
  <si>
    <t>AIH_982</t>
  </si>
  <si>
    <t>AIH_983</t>
  </si>
  <si>
    <t>AIH_984</t>
  </si>
  <si>
    <t>AIH_985</t>
  </si>
  <si>
    <t>AIH_986</t>
  </si>
  <si>
    <t>AIH_987</t>
  </si>
  <si>
    <t>AIH_988</t>
  </si>
  <si>
    <t>AIH_989</t>
  </si>
  <si>
    <t>AIH_990</t>
  </si>
  <si>
    <t>AIH_991</t>
  </si>
  <si>
    <t>AIH_992</t>
  </si>
  <si>
    <t>AIH_993</t>
  </si>
  <si>
    <t>AIH_994</t>
  </si>
  <si>
    <t>AIH_995</t>
  </si>
  <si>
    <t>AIH_996</t>
  </si>
  <si>
    <t>AIH_997</t>
  </si>
  <si>
    <t>AIH_998</t>
  </si>
  <si>
    <t>AIH_999</t>
  </si>
  <si>
    <t>AIH_1000</t>
  </si>
  <si>
    <t>AIH_1001</t>
  </si>
  <si>
    <t>AIH_1002</t>
  </si>
  <si>
    <t>AIH_1003</t>
  </si>
  <si>
    <t>AIH_1004</t>
  </si>
  <si>
    <t>AIH_1005</t>
  </si>
  <si>
    <t>AIH_1006</t>
  </si>
  <si>
    <t>AIH_1007</t>
  </si>
  <si>
    <t>AIH_1008</t>
  </si>
  <si>
    <t>AIH_1011</t>
  </si>
  <si>
    <t>AIH_1012</t>
  </si>
  <si>
    <t>AIH_1013</t>
  </si>
  <si>
    <t>AIH_1014</t>
  </si>
  <si>
    <t>AIH_1015</t>
  </si>
  <si>
    <t>AIH_1016</t>
  </si>
  <si>
    <t>AIH_1017</t>
  </si>
  <si>
    <t>AIH_1018</t>
  </si>
  <si>
    <t>AIH_1019</t>
  </si>
  <si>
    <t>AIH_1020</t>
  </si>
  <si>
    <t>AIH_1021</t>
  </si>
  <si>
    <t>AIH_1022</t>
  </si>
  <si>
    <t>AIH_1023</t>
  </si>
  <si>
    <t>AIH_1024</t>
  </si>
  <si>
    <t>AIH_1025</t>
  </si>
  <si>
    <t>AIH_1026</t>
  </si>
  <si>
    <t>AIH_1027</t>
  </si>
  <si>
    <t>AIH_1028</t>
  </si>
  <si>
    <t>AIH_1029</t>
  </si>
  <si>
    <t>AIH_1030</t>
  </si>
  <si>
    <t>AIH_1031</t>
  </si>
  <si>
    <t>AIH_1032</t>
  </si>
  <si>
    <t>AIH_1033</t>
  </si>
  <si>
    <t>AIH_1034</t>
  </si>
  <si>
    <t>AIH_1035</t>
  </si>
  <si>
    <t>AIH_1036</t>
  </si>
  <si>
    <t>AIH_1037</t>
  </si>
  <si>
    <t>AIH_1038</t>
  </si>
  <si>
    <t>AIH_1039</t>
  </si>
  <si>
    <t>AIH_1040</t>
  </si>
  <si>
    <t>AIH_1041</t>
  </si>
  <si>
    <t>AIH_1042</t>
  </si>
  <si>
    <t>AIH_1043</t>
  </si>
  <si>
    <t>AIH_1044</t>
  </si>
  <si>
    <t>AIH_1045</t>
  </si>
  <si>
    <t>AIH_1046</t>
  </si>
  <si>
    <t>AIH_1047</t>
  </si>
  <si>
    <t>AIH_1048</t>
  </si>
  <si>
    <t>AIH_1049</t>
  </si>
  <si>
    <t>AIH_1050</t>
  </si>
  <si>
    <t>AIH_1051</t>
  </si>
  <si>
    <t>AIH_1052</t>
  </si>
  <si>
    <t>AIH_1053</t>
  </si>
  <si>
    <t>AIH_1054</t>
  </si>
  <si>
    <t>AIH-1055</t>
  </si>
  <si>
    <t>AIH_1056</t>
  </si>
  <si>
    <t>AIH_1057</t>
  </si>
  <si>
    <t>AIH_1058</t>
  </si>
  <si>
    <t>AIH_1059</t>
  </si>
  <si>
    <t>AIH_1060</t>
  </si>
  <si>
    <t>AIH_1315</t>
  </si>
  <si>
    <t>AIH_1316</t>
  </si>
  <si>
    <t>AIH_1317</t>
  </si>
  <si>
    <t>AIH_1318</t>
  </si>
  <si>
    <t>AIH_1319</t>
  </si>
  <si>
    <t>s/ AIH</t>
  </si>
  <si>
    <t>ñ encont</t>
  </si>
  <si>
    <t>ok aih</t>
  </si>
  <si>
    <t>S/ AIH</t>
  </si>
  <si>
    <t>não encont</t>
  </si>
  <si>
    <t>Descrever aqui todas as variáveis e as possíveis respostas de cada uma (ex: sim/nao); data internaça; data alta; etc</t>
  </si>
  <si>
    <t>Legendas de cores da tabela QUALINEO</t>
  </si>
  <si>
    <t>Coletado</t>
  </si>
  <si>
    <t>Aba</t>
  </si>
  <si>
    <t>Variável</t>
  </si>
  <si>
    <t>Descrição</t>
  </si>
  <si>
    <t>Respostas</t>
  </si>
  <si>
    <t>Histórico incompleto OU alta depois de 12-30-2023</t>
  </si>
  <si>
    <t>CondMaternas</t>
  </si>
  <si>
    <t>Idade</t>
  </si>
  <si>
    <t>Bebês com anomalias</t>
  </si>
  <si>
    <t>Escolaridade</t>
  </si>
  <si>
    <t>Fundamental Incompleto, fund comp, médio inc, médio comp, superior inc, superior comp</t>
  </si>
  <si>
    <t>1/2/3/4/5/6</t>
  </si>
  <si>
    <t>Bebês a termo</t>
  </si>
  <si>
    <t>Profissão</t>
  </si>
  <si>
    <t>Citar qual profissão consta no prontuário</t>
  </si>
  <si>
    <t>Descritiva</t>
  </si>
  <si>
    <t>número de Gestação, Partos e Abortos</t>
  </si>
  <si>
    <t>G = nº / P = nº / A = nº</t>
  </si>
  <si>
    <t>número de consultas de pré-natal</t>
  </si>
  <si>
    <t>Numérica</t>
  </si>
  <si>
    <t>Álcool</t>
  </si>
  <si>
    <t>Uso ou não de alcool</t>
  </si>
  <si>
    <t>Sim/Não</t>
  </si>
  <si>
    <t>Tabagismo</t>
  </si>
  <si>
    <t>Uso ou não de cigarro</t>
  </si>
  <si>
    <t>Drogas</t>
  </si>
  <si>
    <t>Uso ou não de drogas</t>
  </si>
  <si>
    <t>Doenças</t>
  </si>
  <si>
    <t>Citar qual consta, em caso de não descrito, assinalar "mão informado"</t>
  </si>
  <si>
    <t>Descrever / Não-informado</t>
  </si>
  <si>
    <t>CondRN/Nascimento</t>
  </si>
  <si>
    <t>Data de nascimento</t>
  </si>
  <si>
    <t>Dia/Mês/Ano</t>
  </si>
  <si>
    <t>T.Parto</t>
  </si>
  <si>
    <t>Tipo de parto - vaginal/cesária</t>
  </si>
  <si>
    <t>V/G</t>
  </si>
  <si>
    <t>Idade gestacional</t>
  </si>
  <si>
    <t>Nº de semanas</t>
  </si>
  <si>
    <t>Peso de nascimento</t>
  </si>
  <si>
    <t>Numérica - gramas</t>
  </si>
  <si>
    <t>GEN</t>
  </si>
  <si>
    <t>Gênero - feminino/masculino</t>
  </si>
  <si>
    <t>F/M</t>
  </si>
  <si>
    <t>APGAR1</t>
  </si>
  <si>
    <t>Índice de APGAR no 1º minuto de vida</t>
  </si>
  <si>
    <t>APGAR5</t>
  </si>
  <si>
    <t>Índice de APGAR no 5º minuto de vida</t>
  </si>
  <si>
    <t>REANIM</t>
  </si>
  <si>
    <t>Reanimação</t>
  </si>
  <si>
    <t>GEM</t>
  </si>
  <si>
    <t>Gemelaridade</t>
  </si>
  <si>
    <t>Nutricao Parenteral</t>
  </si>
  <si>
    <t>CondHospitalização</t>
  </si>
  <si>
    <t>CO</t>
  </si>
  <si>
    <t>Esteve internado no CO ou em leito improvisado</t>
  </si>
  <si>
    <t>DIAS CO</t>
  </si>
  <si>
    <t>Quantos dias esteve no CO</t>
  </si>
  <si>
    <t>Esteve internado na UTIN</t>
  </si>
  <si>
    <t>UTIN 1 (INT)</t>
  </si>
  <si>
    <t>Data da entrada/internação</t>
  </si>
  <si>
    <t>UTIN 1 (TRANSF)</t>
  </si>
  <si>
    <t>Data da saída/transferência</t>
  </si>
  <si>
    <t>UTIN 2 (INT)</t>
  </si>
  <si>
    <t>Se houve re-internação UTIN / data</t>
  </si>
  <si>
    <t>UTIN 2 (TRANSF)</t>
  </si>
  <si>
    <t>Data da saída/transferência re-internação</t>
  </si>
  <si>
    <t>UNCINCO</t>
  </si>
  <si>
    <t>Esteve internado na UCINCo</t>
  </si>
  <si>
    <t>UCINCO 1 (INT)</t>
  </si>
  <si>
    <t>Data da entrada/internação UCINCO</t>
  </si>
  <si>
    <t>UCINCO 1 (TRANSF)</t>
  </si>
  <si>
    <t>UCINCO 2 (INT)</t>
  </si>
  <si>
    <t>Se houve re-internação UCINCO/data</t>
  </si>
  <si>
    <t>UCINCO 2 (TRANSF)</t>
  </si>
  <si>
    <t>Esteve internado na UCINCA</t>
  </si>
  <si>
    <t>UCINCA (INT)</t>
  </si>
  <si>
    <t>Data da entrada/internação UCINCA</t>
  </si>
  <si>
    <t>UCINCA (TRANSF)</t>
  </si>
  <si>
    <t>UCINCA 2 (INT)</t>
  </si>
  <si>
    <t>Se houve re-internação UCINCA/data</t>
  </si>
  <si>
    <t>UCINCA 2 (TRANSF)</t>
  </si>
  <si>
    <t>Data da alta hopsitalar</t>
  </si>
  <si>
    <t>Sim/Não/Sem informação</t>
  </si>
  <si>
    <t>Realizou contato pele a pele</t>
  </si>
  <si>
    <t>Quantitativo de horas</t>
  </si>
  <si>
    <t>Tempo de contato pele a pele</t>
  </si>
  <si>
    <t>Necessidade de suporte de assistência ventilatória</t>
  </si>
  <si>
    <t>Usou Ventilação Mecânica</t>
  </si>
  <si>
    <t>Quantitativo</t>
  </si>
  <si>
    <t>Dias de uso da ventilação mecânica</t>
  </si>
  <si>
    <t>Usou ventilação não-invasiva</t>
  </si>
  <si>
    <t>Dias de uso da ventilação não-invasiva</t>
  </si>
  <si>
    <t>Usou cateter nasal de alto fluxo</t>
  </si>
  <si>
    <t>Dias de cateter nasal de alto fluxo</t>
  </si>
  <si>
    <t>Usou o dispositivo de pressão positiva contínua em vias aéreas</t>
  </si>
  <si>
    <t>Dias de uso do CPAP</t>
  </si>
  <si>
    <t>CAT.O2</t>
  </si>
  <si>
    <t>Usou o cateter de oxigênio</t>
  </si>
  <si>
    <t>CondAssociadas</t>
  </si>
  <si>
    <t>DIAS CAT.O2</t>
  </si>
  <si>
    <t>?</t>
  </si>
  <si>
    <t>Teve hemorragia pulmonar</t>
  </si>
  <si>
    <t>Não/Grau I, II, III ou IV</t>
  </si>
  <si>
    <t>Teve hemorragia intra craniana</t>
  </si>
  <si>
    <t>Teve hipertensão pulmonar</t>
  </si>
  <si>
    <t>Teve pneumonia congênita</t>
  </si>
  <si>
    <t>Teve pneumonia adquirida</t>
  </si>
  <si>
    <t>Teve enterocolite necrosante</t>
  </si>
  <si>
    <t>INFEC_PREC</t>
  </si>
  <si>
    <t>Teve infecção presumida</t>
  </si>
  <si>
    <t>Teve infecção tardia</t>
  </si>
  <si>
    <t>Teve sepse</t>
  </si>
  <si>
    <t>Usou antibióticos</t>
  </si>
  <si>
    <t>Tempo (dias) de uso do ATB</t>
  </si>
  <si>
    <t>Nominal</t>
  </si>
  <si>
    <t>Tipo de ATB</t>
  </si>
  <si>
    <t>Teve sífilis</t>
  </si>
  <si>
    <t>Usou cateter umbilical venoso</t>
  </si>
  <si>
    <t>Usou Nutrição parenteral</t>
  </si>
  <si>
    <t>Seio materno exclusivo/fórmula/copo</t>
  </si>
  <si>
    <t>Qual foi a dieta da alta</t>
  </si>
  <si>
    <t>ANOM_GEN</t>
  </si>
  <si>
    <t>Presença de anomalia genética</t>
  </si>
  <si>
    <t>ANM_GEN_QUAL</t>
  </si>
  <si>
    <t>Qual anomalia genética foi diagnosticada ou suspeita</t>
  </si>
  <si>
    <t>OBS</t>
  </si>
  <si>
    <t>Anotações relevantes</t>
  </si>
  <si>
    <t>CUSTOS HOSPITALARES</t>
  </si>
  <si>
    <t>PESO NA ALTA</t>
  </si>
  <si>
    <t>Peso na alta referente a unidade neonatal (não considerar ALCON)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</si>
</sst>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quot;-&quot;mm&quot;-&quot;dd"/>
    <numFmt numFmtId="165" formatCode="d/m"/>
    <numFmt numFmtId="166" formatCode="yyyy-mm-dd"/>
    <numFmt numFmtId="167" formatCode="dd/mm/yy"/>
    <numFmt numFmtId="168" formatCode="dd/mm/yyyy"/>
    <numFmt numFmtId="169" formatCode="dd-mm-yyyy"/>
    <numFmt numFmtId="170" formatCode="d/m/yyyy"/>
    <numFmt numFmtId="171" formatCode="yyyy-mm"/>
  </numFmts>
  <fonts count="23">
    <font>
      <sz val="10.0"/>
      <color rgb="FF000000"/>
      <name val="Arial"/>
      <scheme val="minor"/>
    </font>
    <font>
      <b/>
      <color theme="1"/>
      <name val="Arial"/>
      <scheme val="minor"/>
    </font>
    <font>
      <b/>
      <color theme="1"/>
      <name val="Arial"/>
    </font>
    <font/>
    <font>
      <sz val="10.0"/>
      <color theme="1"/>
      <name val="Arial"/>
      <scheme val="minor"/>
    </font>
    <font>
      <color theme="1"/>
      <name val="Arial"/>
      <scheme val="minor"/>
    </font>
    <font>
      <color rgb="FF000000"/>
      <name val="Arial"/>
      <scheme val="minor"/>
    </font>
    <font>
      <color theme="1"/>
      <name val="Arial"/>
    </font>
    <font>
      <color rgb="FF000000"/>
      <name val="Arial"/>
    </font>
    <font>
      <color rgb="FF434343"/>
      <name val="Arial"/>
    </font>
    <font>
      <color theme="1"/>
      <name val="Verdana"/>
    </font>
    <font>
      <sz val="8.0"/>
      <color rgb="FF000000"/>
      <name val="Verdana"/>
    </font>
    <font>
      <b/>
      <sz val="10.0"/>
      <color theme="1"/>
      <name val="Arial"/>
      <scheme val="minor"/>
    </font>
    <font>
      <sz val="10.0"/>
      <color rgb="FF1F1F1F"/>
      <name val="Arial"/>
      <scheme val="minor"/>
    </font>
    <font>
      <sz val="9.0"/>
      <color rgb="FF1F1F1F"/>
      <name val="Arial"/>
      <scheme val="minor"/>
    </font>
    <font>
      <sz val="10.0"/>
      <color rgb="FF434343"/>
      <name val="Arial"/>
      <scheme val="minor"/>
    </font>
    <font>
      <sz val="11.0"/>
      <color rgb="FF000000"/>
      <name val="Arial"/>
      <scheme val="minor"/>
    </font>
    <font>
      <b/>
      <sz val="10.0"/>
      <color rgb="FF000000"/>
      <name val="Arial"/>
      <scheme val="minor"/>
    </font>
    <font>
      <b/>
      <sz val="11.0"/>
      <color rgb="FF000000"/>
      <name val="Calibri"/>
    </font>
    <font>
      <sz val="10.0"/>
      <color rgb="FF000000"/>
      <name val="Arial"/>
    </font>
    <font>
      <sz val="11.0"/>
      <color rgb="FFFFFFFF"/>
      <name val="Calibri"/>
    </font>
    <font>
      <sz val="11.0"/>
      <color theme="1"/>
      <name val="Calibri"/>
    </font>
    <font>
      <b/>
      <sz val="11.0"/>
      <color rgb="FF222222"/>
      <name val="&quot;Google Sans&quot;"/>
    </font>
  </fonts>
  <fills count="24">
    <fill>
      <patternFill patternType="none"/>
    </fill>
    <fill>
      <patternFill patternType="lightGray"/>
    </fill>
    <fill>
      <patternFill patternType="solid">
        <fgColor rgb="FFCFE2F3"/>
        <bgColor rgb="FFCFE2F3"/>
      </patternFill>
    </fill>
    <fill>
      <patternFill patternType="solid">
        <fgColor rgb="FFFF00FF"/>
        <bgColor rgb="FFFF00FF"/>
      </patternFill>
    </fill>
    <fill>
      <patternFill patternType="solid">
        <fgColor rgb="FFFFFFFF"/>
        <bgColor rgb="FFFFFFFF"/>
      </patternFill>
    </fill>
    <fill>
      <patternFill patternType="solid">
        <fgColor theme="0"/>
        <bgColor theme="0"/>
      </patternFill>
    </fill>
    <fill>
      <patternFill patternType="solid">
        <fgColor rgb="FFD9D2E9"/>
        <bgColor rgb="FFD9D2E9"/>
      </patternFill>
    </fill>
    <fill>
      <patternFill patternType="solid">
        <fgColor rgb="FFEA9999"/>
        <bgColor rgb="FFEA9999"/>
      </patternFill>
    </fill>
    <fill>
      <patternFill patternType="solid">
        <fgColor rgb="FFEFEFEF"/>
        <bgColor rgb="FFEFEFEF"/>
      </patternFill>
    </fill>
    <fill>
      <patternFill patternType="solid">
        <fgColor rgb="FF00FFFF"/>
        <bgColor rgb="FF00FFFF"/>
      </patternFill>
    </fill>
    <fill>
      <patternFill patternType="solid">
        <fgColor rgb="FF674EA7"/>
        <bgColor rgb="FF674EA7"/>
      </patternFill>
    </fill>
    <fill>
      <patternFill patternType="solid">
        <fgColor rgb="FF6D9EEB"/>
        <bgColor rgb="FF6D9EEB"/>
      </patternFill>
    </fill>
    <fill>
      <patternFill patternType="solid">
        <fgColor rgb="FFFFFF00"/>
        <bgColor rgb="FFFFFF00"/>
      </patternFill>
    </fill>
    <fill>
      <patternFill patternType="solid">
        <fgColor rgb="FFFF9900"/>
        <bgColor rgb="FFFF9900"/>
      </patternFill>
    </fill>
    <fill>
      <patternFill patternType="solid">
        <fgColor rgb="FF93C47D"/>
        <bgColor rgb="FF93C47D"/>
      </patternFill>
    </fill>
    <fill>
      <patternFill patternType="solid">
        <fgColor rgb="FFD9D9D9"/>
        <bgColor rgb="FFD9D9D9"/>
      </patternFill>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
      <patternFill patternType="solid">
        <fgColor rgb="FFED5DA4"/>
        <bgColor rgb="FFED5DA4"/>
      </patternFill>
    </fill>
    <fill>
      <patternFill patternType="solid">
        <fgColor rgb="FFFFE599"/>
        <bgColor rgb="FFFFE599"/>
      </patternFill>
    </fill>
    <fill>
      <patternFill patternType="solid">
        <fgColor rgb="FFF1C232"/>
        <bgColor rgb="FFF1C232"/>
      </patternFill>
    </fill>
    <fill>
      <patternFill patternType="solid">
        <fgColor theme="9"/>
        <bgColor theme="9"/>
      </patternFill>
    </fill>
    <fill>
      <patternFill patternType="solid">
        <fgColor rgb="FF8E7CC3"/>
        <bgColor rgb="FF8E7CC3"/>
      </patternFill>
    </fill>
  </fills>
  <borders count="15">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bottom style="thin">
        <color rgb="FFB7B7B7"/>
      </bottom>
    </border>
    <border>
      <right style="thin">
        <color rgb="FFB7B7B7"/>
      </right>
      <bottom style="thin">
        <color rgb="FFB7B7B7"/>
      </bottom>
    </border>
    <border>
      <left style="thin">
        <color rgb="FFB7B7B7"/>
      </left>
      <right style="thin">
        <color rgb="FFB7B7B7"/>
      </right>
      <top style="thin">
        <color rgb="FFB7B7B7"/>
      </top>
    </border>
    <border>
      <left style="thin">
        <color rgb="FF999999"/>
      </left>
      <right style="thin">
        <color rgb="FF999999"/>
      </right>
      <top style="thin">
        <color rgb="FF999999"/>
      </top>
      <bottom style="thin">
        <color rgb="FF999999"/>
      </bottom>
    </border>
    <border>
      <left style="thin">
        <color rgb="FFB7B7B7"/>
      </left>
      <right style="thin">
        <color rgb="FFB7B7B7"/>
      </right>
      <bottom style="thin">
        <color rgb="FFB7B7B7"/>
      </bottom>
    </border>
  </borders>
  <cellStyleXfs count="1">
    <xf borderId="0" fillId="0" fontId="0" numFmtId="0" applyAlignment="1" applyFont="1"/>
  </cellStyleXfs>
  <cellXfs count="408">
    <xf borderId="0" fillId="0" fontId="0" numFmtId="0" xfId="0" applyAlignment="1" applyFont="1">
      <alignment readingOrder="0" shrinkToFit="0" vertical="bottom" wrapText="0"/>
    </xf>
    <xf borderId="1" fillId="2" fontId="1" numFmtId="0" xfId="0" applyAlignment="1" applyBorder="1" applyFill="1" applyFont="1">
      <alignment horizontal="right" readingOrder="0" vertical="center"/>
    </xf>
    <xf borderId="1" fillId="2" fontId="1" numFmtId="164" xfId="0" applyAlignment="1" applyBorder="1" applyFont="1" applyNumberFormat="1">
      <alignment horizontal="right" readingOrder="0" vertical="center"/>
    </xf>
    <xf borderId="1" fillId="2" fontId="1" numFmtId="0" xfId="0" applyAlignment="1" applyBorder="1" applyFont="1">
      <alignment horizontal="left" readingOrder="0" vertical="center"/>
    </xf>
    <xf borderId="2" fillId="3" fontId="2" numFmtId="0" xfId="0" applyAlignment="1" applyBorder="1" applyFill="1" applyFont="1">
      <alignment horizontal="center" readingOrder="0"/>
    </xf>
    <xf borderId="3" fillId="0" fontId="3" numFmtId="0" xfId="0" applyBorder="1" applyFont="1"/>
    <xf borderId="4" fillId="0" fontId="3" numFmtId="0" xfId="0" applyBorder="1" applyFont="1"/>
    <xf borderId="1" fillId="0" fontId="4" numFmtId="0" xfId="0" applyAlignment="1" applyBorder="1" applyFont="1">
      <alignment horizontal="right" readingOrder="0" vertical="center"/>
    </xf>
    <xf borderId="1" fillId="0" fontId="5" numFmtId="164" xfId="0" applyAlignment="1" applyBorder="1" applyFont="1" applyNumberFormat="1">
      <alignment horizontal="right"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right" readingOrder="0" vertical="center"/>
    </xf>
    <xf borderId="1" fillId="0" fontId="5" numFmtId="165" xfId="0" applyAlignment="1" applyBorder="1" applyFont="1" applyNumberFormat="1">
      <alignment horizontal="left" readingOrder="0" vertical="center"/>
    </xf>
    <xf borderId="1" fillId="4" fontId="6" numFmtId="0" xfId="0" applyAlignment="1" applyBorder="1" applyFill="1" applyFont="1">
      <alignment horizontal="right" readingOrder="0" vertical="center"/>
    </xf>
    <xf borderId="1" fillId="0" fontId="0" numFmtId="0" xfId="0" applyAlignment="1" applyBorder="1" applyFont="1">
      <alignment horizontal="right" readingOrder="0" vertical="center"/>
    </xf>
    <xf borderId="1" fillId="4" fontId="4" numFmtId="0" xfId="0" applyAlignment="1" applyBorder="1" applyFont="1">
      <alignment horizontal="right" readingOrder="0" vertical="center"/>
    </xf>
    <xf borderId="1" fillId="4" fontId="5" numFmtId="164" xfId="0" applyAlignment="1" applyBorder="1" applyFont="1" applyNumberFormat="1">
      <alignment horizontal="right" readingOrder="0" vertical="center"/>
    </xf>
    <xf borderId="1" fillId="4" fontId="5" numFmtId="0" xfId="0" applyAlignment="1" applyBorder="1" applyFont="1">
      <alignment horizontal="left" readingOrder="0" vertical="center"/>
    </xf>
    <xf borderId="1" fillId="0" fontId="6" numFmtId="0" xfId="0" applyAlignment="1" applyBorder="1" applyFont="1">
      <alignment horizontal="right" readingOrder="0" shrinkToFit="0" vertical="center" wrapText="0"/>
    </xf>
    <xf borderId="1" fillId="0" fontId="6" numFmtId="0" xfId="0" applyAlignment="1" applyBorder="1" applyFont="1">
      <alignment horizontal="right" readingOrder="0" vertical="center"/>
    </xf>
    <xf borderId="1" fillId="0" fontId="4" numFmtId="0" xfId="0" applyAlignment="1" applyBorder="1" applyFont="1">
      <alignment horizontal="center" readingOrder="0" vertical="center"/>
    </xf>
    <xf borderId="1" fillId="4" fontId="6" numFmtId="0" xfId="0" applyAlignment="1" applyBorder="1" applyFont="1">
      <alignment horizontal="center" readingOrder="0" vertical="center"/>
    </xf>
    <xf borderId="1" fillId="0" fontId="5" numFmtId="164" xfId="0" applyAlignment="1" applyBorder="1" applyFont="1" applyNumberFormat="1">
      <alignment horizontal="center" readingOrder="0" vertical="center"/>
    </xf>
    <xf borderId="1" fillId="0" fontId="5" numFmtId="0" xfId="0" applyAlignment="1" applyBorder="1" applyFont="1">
      <alignment horizontal="center" readingOrder="0" vertical="center"/>
    </xf>
    <xf borderId="2" fillId="3" fontId="1" numFmtId="0" xfId="0" applyAlignment="1" applyBorder="1" applyFont="1">
      <alignment horizontal="center" readingOrder="0" vertical="center"/>
    </xf>
    <xf borderId="1" fillId="0" fontId="5" numFmtId="0" xfId="0" applyAlignment="1" applyBorder="1" applyFont="1">
      <alignment horizontal="right" vertical="center"/>
    </xf>
    <xf borderId="1" fillId="0" fontId="5" numFmtId="0" xfId="0" applyAlignment="1" applyBorder="1" applyFont="1">
      <alignment horizontal="right" vertical="center"/>
    </xf>
    <xf borderId="1" fillId="4" fontId="6" numFmtId="0" xfId="0" applyAlignment="1" applyBorder="1" applyFont="1">
      <alignment horizontal="right" readingOrder="0" shrinkToFit="0" vertical="center" wrapText="0"/>
    </xf>
    <xf borderId="1" fillId="0" fontId="4" numFmtId="0" xfId="0" applyAlignment="1" applyBorder="1" applyFont="1">
      <alignment horizontal="right" vertical="center"/>
    </xf>
    <xf borderId="0" fillId="0" fontId="5" numFmtId="0" xfId="0" applyAlignment="1" applyFont="1">
      <alignment horizontal="right" vertical="center"/>
    </xf>
    <xf borderId="1" fillId="0" fontId="5" numFmtId="166" xfId="0" applyAlignment="1" applyBorder="1" applyFont="1" applyNumberFormat="1">
      <alignment horizontal="right" readingOrder="0" vertical="center"/>
    </xf>
    <xf borderId="0" fillId="0" fontId="5" numFmtId="0" xfId="0" applyAlignment="1" applyFont="1">
      <alignment horizontal="right" readingOrder="0" vertical="center"/>
    </xf>
    <xf borderId="1" fillId="0" fontId="5" numFmtId="0" xfId="0" applyAlignment="1" applyBorder="1" applyFont="1">
      <alignment horizontal="right" vertical="bottom"/>
    </xf>
    <xf borderId="0" fillId="0" fontId="5" numFmtId="164" xfId="0" applyAlignment="1" applyFont="1" applyNumberFormat="1">
      <alignment horizontal="right" readingOrder="0" vertical="center"/>
    </xf>
    <xf borderId="0" fillId="4" fontId="5" numFmtId="0" xfId="0" applyAlignment="1" applyFont="1">
      <alignment horizontal="left" readingOrder="0" vertical="center"/>
    </xf>
    <xf borderId="0" fillId="0" fontId="5" numFmtId="0" xfId="0" applyAlignment="1" applyFont="1">
      <alignment horizontal="left" readingOrder="0" vertical="center"/>
    </xf>
    <xf borderId="0" fillId="0" fontId="0" numFmtId="0" xfId="0" applyAlignment="1" applyFont="1">
      <alignment horizontal="left" readingOrder="0" vertical="center"/>
    </xf>
    <xf borderId="1" fillId="4" fontId="5" numFmtId="0" xfId="0" applyAlignment="1" applyBorder="1" applyFont="1">
      <alignment horizontal="right" readingOrder="0" vertical="center"/>
    </xf>
    <xf borderId="1" fillId="4" fontId="5" numFmtId="0" xfId="0" applyAlignment="1" applyBorder="1" applyFont="1">
      <alignment horizontal="right" vertical="center"/>
    </xf>
    <xf borderId="1" fillId="5" fontId="5" numFmtId="0" xfId="0" applyAlignment="1" applyBorder="1" applyFill="1" applyFont="1">
      <alignment horizontal="right" readingOrder="0" vertical="center"/>
    </xf>
    <xf borderId="1" fillId="0" fontId="0" numFmtId="0" xfId="0" applyAlignment="1" applyBorder="1" applyFont="1">
      <alignment horizontal="left" readingOrder="0" vertical="center"/>
    </xf>
    <xf borderId="1" fillId="4" fontId="0" numFmtId="0" xfId="0" applyAlignment="1" applyBorder="1" applyFont="1">
      <alignment horizontal="left" readingOrder="0" vertical="center"/>
    </xf>
    <xf borderId="0" fillId="0" fontId="7" numFmtId="0" xfId="0" applyAlignment="1" applyFont="1">
      <alignment horizontal="right" vertical="center"/>
    </xf>
    <xf borderId="0" fillId="4" fontId="7" numFmtId="0" xfId="0" applyAlignment="1" applyFont="1">
      <alignment horizontal="right" vertical="center"/>
    </xf>
    <xf borderId="0" fillId="4" fontId="8" numFmtId="0" xfId="0" applyAlignment="1" applyFont="1">
      <alignment horizontal="right" vertical="center"/>
    </xf>
    <xf borderId="0" fillId="4" fontId="9" numFmtId="0" xfId="0" applyAlignment="1" applyFont="1">
      <alignment horizontal="right" vertical="center"/>
    </xf>
    <xf borderId="0" fillId="4" fontId="10" numFmtId="0" xfId="0" applyAlignment="1" applyFont="1">
      <alignment horizontal="right" vertical="center"/>
    </xf>
    <xf borderId="0" fillId="4" fontId="7" numFmtId="0" xfId="0" applyAlignment="1" applyFont="1">
      <alignment horizontal="right" vertical="center"/>
    </xf>
    <xf borderId="0" fillId="0" fontId="9" numFmtId="0" xfId="0" applyAlignment="1" applyFont="1">
      <alignment horizontal="right" vertical="center"/>
    </xf>
    <xf borderId="0" fillId="0" fontId="7" numFmtId="164" xfId="0" applyAlignment="1" applyFont="1" applyNumberFormat="1">
      <alignment horizontal="right" readingOrder="0" vertical="center"/>
    </xf>
    <xf borderId="0" fillId="4" fontId="11" numFmtId="0" xfId="0" applyAlignment="1" applyFont="1">
      <alignment horizontal="right" vertical="center"/>
    </xf>
    <xf borderId="1" fillId="0" fontId="4" numFmtId="0" xfId="0" applyAlignment="1" applyBorder="1" applyFont="1">
      <alignment horizontal="left" readingOrder="0" vertical="center"/>
    </xf>
    <xf borderId="1" fillId="6" fontId="0" numFmtId="0" xfId="0" applyAlignment="1" applyBorder="1" applyFill="1" applyFont="1">
      <alignment horizontal="left" readingOrder="0" vertical="center"/>
    </xf>
    <xf borderId="1" fillId="0" fontId="0" numFmtId="164" xfId="0" applyAlignment="1" applyBorder="1" applyFont="1" applyNumberFormat="1">
      <alignment horizontal="right" readingOrder="0" vertical="center"/>
    </xf>
    <xf borderId="0" fillId="0" fontId="7" numFmtId="0" xfId="0" applyAlignment="1" applyFont="1">
      <alignment horizontal="right" readingOrder="0" vertical="center"/>
    </xf>
    <xf borderId="0" fillId="4" fontId="7" numFmtId="0" xfId="0" applyAlignment="1" applyFont="1">
      <alignment horizontal="right" readingOrder="0" vertical="center"/>
    </xf>
    <xf borderId="0" fillId="0" fontId="6" numFmtId="164" xfId="0" applyAlignment="1" applyFont="1" applyNumberFormat="1">
      <alignment horizontal="right" readingOrder="0" vertical="center"/>
    </xf>
    <xf borderId="0" fillId="0" fontId="7" numFmtId="0" xfId="0" applyAlignment="1" applyFont="1">
      <alignment horizontal="right" vertical="center"/>
    </xf>
    <xf borderId="1" fillId="0" fontId="7" numFmtId="0" xfId="0" applyAlignment="1" applyBorder="1" applyFont="1">
      <alignment horizontal="right" readingOrder="0" vertical="center"/>
    </xf>
    <xf borderId="1" fillId="0" fontId="7" numFmtId="0" xfId="0" applyAlignment="1" applyBorder="1" applyFont="1">
      <alignment horizontal="right" vertical="center"/>
    </xf>
    <xf borderId="0" fillId="4" fontId="5" numFmtId="0" xfId="0" applyAlignment="1" applyFont="1">
      <alignment horizontal="right" readingOrder="0" vertical="center"/>
    </xf>
    <xf borderId="0" fillId="0" fontId="5" numFmtId="0" xfId="0" applyAlignment="1" applyFont="1">
      <alignment horizontal="right" readingOrder="0"/>
    </xf>
    <xf borderId="0" fillId="4" fontId="5" numFmtId="0" xfId="0" applyAlignment="1" applyFont="1">
      <alignment horizontal="right" readingOrder="0"/>
    </xf>
    <xf borderId="0" fillId="0" fontId="5" numFmtId="0" xfId="0" applyAlignment="1" applyFont="1">
      <alignment horizontal="right" readingOrder="0" shrinkToFit="0" vertical="center" wrapText="1"/>
    </xf>
    <xf borderId="1" fillId="0" fontId="7" numFmtId="0" xfId="0" applyAlignment="1" applyBorder="1" applyFont="1">
      <alignment horizontal="right" readingOrder="0"/>
    </xf>
    <xf borderId="0" fillId="7" fontId="5" numFmtId="0" xfId="0" applyAlignment="1" applyFill="1" applyFont="1">
      <alignment horizontal="right" readingOrder="0" shrinkToFit="0" vertical="center" wrapText="1"/>
    </xf>
    <xf borderId="1" fillId="7" fontId="4" numFmtId="0" xfId="0" applyAlignment="1" applyBorder="1" applyFont="1">
      <alignment horizontal="right" readingOrder="0" vertical="center"/>
    </xf>
    <xf borderId="0" fillId="4" fontId="5" numFmtId="0" xfId="0" applyAlignment="1" applyFont="1">
      <alignment horizontal="right" readingOrder="0" shrinkToFit="0" vertical="center" wrapText="1"/>
    </xf>
    <xf borderId="1" fillId="4" fontId="7" numFmtId="0" xfId="0" applyAlignment="1" applyBorder="1" applyFont="1">
      <alignment horizontal="right" readingOrder="0"/>
    </xf>
    <xf borderId="0" fillId="0" fontId="7" numFmtId="0" xfId="0" applyAlignment="1" applyFont="1">
      <alignment horizontal="right" readingOrder="0"/>
    </xf>
    <xf borderId="0" fillId="4" fontId="7" numFmtId="0" xfId="0" applyAlignment="1" applyFont="1">
      <alignment horizontal="right" readingOrder="0"/>
    </xf>
    <xf borderId="0" fillId="4" fontId="5" numFmtId="164" xfId="0" applyAlignment="1" applyFont="1" applyNumberFormat="1">
      <alignment horizontal="right" readingOrder="0" vertical="center"/>
    </xf>
    <xf borderId="0" fillId="4" fontId="0" numFmtId="0" xfId="0" applyAlignment="1" applyFont="1">
      <alignment horizontal="left" readingOrder="0" vertical="center"/>
    </xf>
    <xf borderId="0" fillId="0" fontId="5" numFmtId="166" xfId="0" applyAlignment="1" applyFont="1" applyNumberFormat="1">
      <alignment horizontal="right" readingOrder="0" vertical="center"/>
    </xf>
    <xf borderId="0" fillId="0" fontId="5" numFmtId="0" xfId="0" applyAlignment="1" applyFont="1">
      <alignment horizontal="left" vertical="center"/>
    </xf>
    <xf borderId="0" fillId="4" fontId="5" numFmtId="166" xfId="0" applyAlignment="1" applyFont="1" applyNumberFormat="1">
      <alignment horizontal="right" readingOrder="0" vertical="center"/>
    </xf>
    <xf borderId="0" fillId="0" fontId="4" numFmtId="0" xfId="0" applyAlignment="1" applyFont="1">
      <alignment horizontal="right" readingOrder="0" vertical="center"/>
    </xf>
    <xf borderId="0" fillId="0" fontId="0" numFmtId="0" xfId="0" applyAlignment="1" applyFont="1">
      <alignment horizontal="right" readingOrder="0" vertical="center"/>
    </xf>
    <xf borderId="0" fillId="4" fontId="4" numFmtId="0" xfId="0" applyAlignment="1" applyFont="1">
      <alignment horizontal="right" readingOrder="0" vertical="center"/>
    </xf>
    <xf borderId="1" fillId="2" fontId="5" numFmtId="0" xfId="0" applyAlignment="1" applyBorder="1" applyFont="1">
      <alignment horizontal="right" readingOrder="0" vertical="center"/>
    </xf>
    <xf borderId="1" fillId="2" fontId="12" numFmtId="0" xfId="0" applyAlignment="1" applyBorder="1" applyFont="1">
      <alignment horizontal="right" readingOrder="0" vertical="center"/>
    </xf>
    <xf borderId="1" fillId="2" fontId="12" numFmtId="0" xfId="0" applyAlignment="1" applyBorder="1" applyFont="1">
      <alignment horizontal="left" readingOrder="0" vertical="center"/>
    </xf>
    <xf borderId="1" fillId="2" fontId="2" numFmtId="0" xfId="0" applyBorder="1" applyFont="1"/>
    <xf borderId="1" fillId="2" fontId="12" numFmtId="0" xfId="0" applyAlignment="1" applyBorder="1" applyFont="1">
      <alignment horizontal="left" readingOrder="0" shrinkToFit="0" vertical="center" wrapText="0"/>
    </xf>
    <xf borderId="2" fillId="3" fontId="7" numFmtId="0" xfId="0" applyAlignment="1" applyBorder="1" applyFont="1">
      <alignment horizontal="center" readingOrder="0"/>
    </xf>
    <xf borderId="1" fillId="0" fontId="7" numFmtId="0" xfId="0" applyBorder="1" applyFont="1"/>
    <xf borderId="1" fillId="0" fontId="4" numFmtId="0" xfId="0" applyAlignment="1" applyBorder="1" applyFont="1">
      <alignment horizontal="left" readingOrder="0" shrinkToFit="0" vertical="center" wrapText="0"/>
    </xf>
    <xf borderId="1" fillId="0" fontId="4" numFmtId="0" xfId="0" applyAlignment="1" applyBorder="1" applyFont="1">
      <alignment horizontal="left" vertical="center"/>
    </xf>
    <xf borderId="1" fillId="0" fontId="4" numFmtId="0" xfId="0" applyAlignment="1" applyBorder="1" applyFont="1">
      <alignment horizontal="left" shrinkToFit="0" vertical="center" wrapText="0"/>
    </xf>
    <xf borderId="1" fillId="4" fontId="13" numFmtId="0" xfId="0" applyAlignment="1" applyBorder="1" applyFont="1">
      <alignment horizontal="left" readingOrder="0" vertical="center"/>
    </xf>
    <xf borderId="1" fillId="0" fontId="7" numFmtId="0" xfId="0" applyAlignment="1" applyBorder="1" applyFont="1">
      <alignment readingOrder="0"/>
    </xf>
    <xf borderId="1" fillId="0" fontId="5" numFmtId="0" xfId="0" applyAlignment="1" applyBorder="1" applyFont="1">
      <alignment horizontal="left" readingOrder="0" shrinkToFit="0" vertical="center" wrapText="0"/>
    </xf>
    <xf borderId="1" fillId="0" fontId="5" numFmtId="0" xfId="0" applyAlignment="1" applyBorder="1" applyFont="1">
      <alignment horizontal="left" vertical="center"/>
    </xf>
    <xf borderId="1" fillId="8" fontId="4" numFmtId="0" xfId="0" applyAlignment="1" applyBorder="1" applyFill="1" applyFont="1">
      <alignment horizontal="right" readingOrder="0" vertical="center"/>
    </xf>
    <xf borderId="1" fillId="8" fontId="4" numFmtId="0" xfId="0" applyAlignment="1" applyBorder="1" applyFont="1">
      <alignment horizontal="left" readingOrder="0" vertical="center"/>
    </xf>
    <xf borderId="1" fillId="8" fontId="7" numFmtId="0" xfId="0" applyBorder="1" applyFont="1"/>
    <xf borderId="1" fillId="8" fontId="4" numFmtId="0" xfId="0" applyAlignment="1" applyBorder="1" applyFont="1">
      <alignment horizontal="left" shrinkToFit="0" vertical="center" wrapText="0"/>
    </xf>
    <xf borderId="1" fillId="8" fontId="5" numFmtId="0" xfId="0" applyAlignment="1" applyBorder="1" applyFont="1">
      <alignment horizontal="left" readingOrder="0" vertical="center"/>
    </xf>
    <xf borderId="1" fillId="0" fontId="5" numFmtId="0" xfId="0" applyAlignment="1" applyBorder="1" applyFont="1">
      <alignment horizontal="left" shrinkToFit="0" vertical="center" wrapText="0"/>
    </xf>
    <xf borderId="1" fillId="4" fontId="4" numFmtId="0" xfId="0" applyAlignment="1" applyBorder="1" applyFont="1">
      <alignment horizontal="left" readingOrder="0" vertical="center"/>
    </xf>
    <xf borderId="1" fillId="0" fontId="14" numFmtId="0" xfId="0" applyAlignment="1" applyBorder="1" applyFont="1">
      <alignment horizontal="left" readingOrder="0" shrinkToFit="0" vertical="center" wrapText="0"/>
    </xf>
    <xf borderId="0" fillId="0" fontId="5" numFmtId="0" xfId="0" applyAlignment="1" applyFont="1">
      <alignment readingOrder="0"/>
    </xf>
    <xf borderId="0" fillId="0" fontId="5" numFmtId="0" xfId="0" applyAlignment="1" applyFont="1">
      <alignment horizontal="left" readingOrder="0"/>
    </xf>
    <xf borderId="0" fillId="0" fontId="5" numFmtId="0" xfId="0" applyAlignment="1" applyFont="1">
      <alignment readingOrder="0" shrinkToFit="0" wrapText="0"/>
    </xf>
    <xf borderId="0" fillId="0" fontId="15" numFmtId="0" xfId="0" applyAlignment="1" applyFont="1">
      <alignment horizontal="left" readingOrder="0"/>
    </xf>
    <xf borderId="0" fillId="4" fontId="4" numFmtId="0" xfId="0" applyAlignment="1" applyFont="1">
      <alignment horizontal="left" readingOrder="0" vertical="center"/>
    </xf>
    <xf borderId="0" fillId="4" fontId="7" numFmtId="0" xfId="0" applyAlignment="1" applyFont="1">
      <alignment readingOrder="0"/>
    </xf>
    <xf borderId="0" fillId="4" fontId="4" numFmtId="0" xfId="0" applyAlignment="1" applyFont="1">
      <alignment horizontal="left" shrinkToFit="0" vertical="center" wrapText="0"/>
    </xf>
    <xf borderId="0" fillId="0" fontId="16" numFmtId="0" xfId="0" applyAlignment="1" applyFont="1">
      <alignment horizontal="left" readingOrder="0"/>
    </xf>
    <xf borderId="1" fillId="4" fontId="7" numFmtId="0" xfId="0" applyBorder="1" applyFont="1"/>
    <xf borderId="1" fillId="4" fontId="4" numFmtId="0" xfId="0" applyAlignment="1" applyBorder="1" applyFont="1">
      <alignment horizontal="left" shrinkToFit="0" vertical="center" wrapText="0"/>
    </xf>
    <xf borderId="1" fillId="4" fontId="4" numFmtId="0" xfId="0" applyAlignment="1" applyBorder="1" applyFont="1">
      <alignment horizontal="left" readingOrder="0" shrinkToFit="0" vertical="center" wrapText="0"/>
    </xf>
    <xf borderId="1" fillId="4" fontId="7" numFmtId="0" xfId="0" applyAlignment="1" applyBorder="1" applyFont="1">
      <alignment readingOrder="0"/>
    </xf>
    <xf borderId="1" fillId="4" fontId="4" numFmtId="0" xfId="0" applyAlignment="1" applyBorder="1" applyFont="1">
      <alignment horizontal="left" vertical="center"/>
    </xf>
    <xf borderId="1" fillId="0" fontId="8" numFmtId="0" xfId="0" applyAlignment="1" applyBorder="1" applyFont="1">
      <alignment readingOrder="0"/>
    </xf>
    <xf borderId="1" fillId="0" fontId="0" numFmtId="0" xfId="0" applyAlignment="1" applyBorder="1" applyFont="1">
      <alignment horizontal="left" shrinkToFit="0" vertical="center" wrapText="0"/>
    </xf>
    <xf borderId="0" fillId="0" fontId="4" numFmtId="0" xfId="0" applyAlignment="1" applyFont="1">
      <alignment horizontal="left" readingOrder="0" vertical="center"/>
    </xf>
    <xf borderId="0" fillId="0" fontId="7" numFmtId="0" xfId="0" applyAlignment="1" applyFont="1">
      <alignment readingOrder="0"/>
    </xf>
    <xf borderId="0" fillId="0" fontId="4" numFmtId="0" xfId="0" applyAlignment="1" applyFont="1">
      <alignment horizontal="left" shrinkToFit="0" vertical="center" wrapText="0"/>
    </xf>
    <xf borderId="0" fillId="0" fontId="4" numFmtId="0" xfId="0" applyAlignment="1" applyFont="1">
      <alignment horizontal="left" readingOrder="0" shrinkToFit="0" vertical="center" wrapText="0"/>
    </xf>
    <xf borderId="0" fillId="0" fontId="4" numFmtId="0" xfId="0" applyAlignment="1" applyFont="1">
      <alignment horizontal="left" vertical="center"/>
    </xf>
    <xf borderId="0" fillId="4" fontId="4" numFmtId="0" xfId="0" applyAlignment="1" applyFont="1">
      <alignment horizontal="left" readingOrder="0" shrinkToFit="0" vertical="center" wrapText="0"/>
    </xf>
    <xf borderId="0" fillId="4" fontId="4" numFmtId="0" xfId="0" applyAlignment="1" applyFont="1">
      <alignment horizontal="left" vertical="center"/>
    </xf>
    <xf borderId="1" fillId="7" fontId="1" numFmtId="164" xfId="0" applyAlignment="1" applyBorder="1" applyFont="1" applyNumberFormat="1">
      <alignment horizontal="right" readingOrder="0" vertical="center"/>
    </xf>
    <xf borderId="0" fillId="2" fontId="1" numFmtId="0" xfId="0" applyAlignment="1" applyFont="1">
      <alignment horizontal="left" readingOrder="0" vertical="center"/>
    </xf>
    <xf borderId="2" fillId="3" fontId="7" numFmtId="0" xfId="0" applyAlignment="1" applyBorder="1" applyFont="1">
      <alignment horizontal="center" vertical="bottom"/>
    </xf>
    <xf borderId="1" fillId="3" fontId="5" numFmtId="0" xfId="0" applyAlignment="1" applyBorder="1" applyFont="1">
      <alignment horizontal="left" readingOrder="0" vertical="center"/>
    </xf>
    <xf borderId="1" fillId="3" fontId="5" numFmtId="0" xfId="0" applyAlignment="1" applyBorder="1" applyFont="1">
      <alignment horizontal="left" vertical="center"/>
    </xf>
    <xf borderId="0" fillId="3" fontId="5" numFmtId="0" xfId="0" applyAlignment="1" applyFont="1">
      <alignment horizontal="left" readingOrder="0" vertical="center"/>
    </xf>
    <xf borderId="1" fillId="7" fontId="5" numFmtId="164" xfId="0" applyAlignment="1" applyBorder="1" applyFont="1" applyNumberFormat="1">
      <alignment horizontal="right" readingOrder="0" vertical="center"/>
    </xf>
    <xf borderId="1" fillId="7" fontId="5" numFmtId="164" xfId="0" applyAlignment="1" applyBorder="1" applyFont="1" applyNumberFormat="1">
      <alignment horizontal="right" vertical="center"/>
    </xf>
    <xf borderId="1" fillId="0" fontId="5" numFmtId="167" xfId="0" applyAlignment="1" applyBorder="1" applyFont="1" applyNumberFormat="1">
      <alignment horizontal="right" readingOrder="0" vertical="center"/>
    </xf>
    <xf borderId="1" fillId="7" fontId="6" numFmtId="164" xfId="0" applyAlignment="1" applyBorder="1" applyFont="1" applyNumberFormat="1">
      <alignment horizontal="right" readingOrder="0" vertical="center"/>
    </xf>
    <xf borderId="1" fillId="0" fontId="5" numFmtId="168" xfId="0" applyAlignment="1" applyBorder="1" applyFont="1" applyNumberFormat="1">
      <alignment horizontal="right" readingOrder="0" vertical="center"/>
    </xf>
    <xf borderId="1" fillId="7" fontId="5" numFmtId="166" xfId="0" applyAlignment="1" applyBorder="1" applyFont="1" applyNumberFormat="1">
      <alignment horizontal="right" readingOrder="0" vertical="center"/>
    </xf>
    <xf borderId="1" fillId="0" fontId="5" numFmtId="169" xfId="0" applyAlignment="1" applyBorder="1" applyFont="1" applyNumberFormat="1">
      <alignment horizontal="right" readingOrder="0" vertical="center"/>
    </xf>
    <xf borderId="0" fillId="7" fontId="5" numFmtId="164" xfId="0" applyAlignment="1" applyFont="1" applyNumberFormat="1">
      <alignment horizontal="right" readingOrder="0" vertical="center"/>
    </xf>
    <xf borderId="1" fillId="4" fontId="5" numFmtId="0" xfId="0" applyAlignment="1" applyBorder="1" applyFont="1">
      <alignment horizontal="left" vertical="center"/>
    </xf>
    <xf borderId="1" fillId="7" fontId="4" numFmtId="164" xfId="0" applyAlignment="1" applyBorder="1" applyFont="1" applyNumberFormat="1">
      <alignment horizontal="right" readingOrder="0" vertical="center"/>
    </xf>
    <xf borderId="0" fillId="3" fontId="5" numFmtId="0" xfId="0" applyAlignment="1" applyFont="1">
      <alignment horizontal="right" readingOrder="0" vertical="center"/>
    </xf>
    <xf borderId="1" fillId="4" fontId="5" numFmtId="169" xfId="0" applyAlignment="1" applyBorder="1" applyFont="1" applyNumberFormat="1">
      <alignment horizontal="right" readingOrder="0" vertical="center"/>
    </xf>
    <xf borderId="0" fillId="4" fontId="5" numFmtId="0" xfId="0" applyAlignment="1" applyFont="1">
      <alignment horizontal="right" vertical="center"/>
    </xf>
    <xf borderId="0" fillId="4" fontId="5" numFmtId="0" xfId="0" applyAlignment="1" applyFont="1">
      <alignment horizontal="left" vertical="center"/>
    </xf>
    <xf borderId="0" fillId="7" fontId="5" numFmtId="164" xfId="0" applyAlignment="1" applyFont="1" applyNumberFormat="1">
      <alignment horizontal="right" vertical="center"/>
    </xf>
    <xf borderId="0" fillId="0" fontId="5" numFmtId="169" xfId="0" applyAlignment="1" applyFont="1" applyNumberFormat="1">
      <alignment horizontal="right" readingOrder="0" vertical="center"/>
    </xf>
    <xf borderId="1" fillId="0" fontId="5" numFmtId="164" xfId="0" applyAlignment="1" applyBorder="1" applyFont="1" applyNumberFormat="1">
      <alignment horizontal="right" readingOrder="0"/>
    </xf>
    <xf borderId="0" fillId="7" fontId="4" numFmtId="164" xfId="0" applyAlignment="1" applyFont="1" applyNumberFormat="1">
      <alignment horizontal="right" readingOrder="0" vertical="center"/>
    </xf>
    <xf borderId="0" fillId="7" fontId="5" numFmtId="0" xfId="0" applyAlignment="1" applyFont="1">
      <alignment horizontal="right" readingOrder="0" vertical="center"/>
    </xf>
    <xf borderId="0" fillId="7" fontId="5" numFmtId="0" xfId="0" applyAlignment="1" applyFont="1">
      <alignment horizontal="right" vertical="center"/>
    </xf>
    <xf borderId="0" fillId="7" fontId="7" numFmtId="0" xfId="0" applyAlignment="1" applyFont="1">
      <alignment readingOrder="0"/>
    </xf>
    <xf borderId="0" fillId="7" fontId="5" numFmtId="0" xfId="0" applyAlignment="1" applyFont="1">
      <alignment horizontal="left" readingOrder="0" vertical="center"/>
    </xf>
    <xf borderId="0" fillId="7" fontId="5" numFmtId="0" xfId="0" applyAlignment="1" applyFont="1">
      <alignment horizontal="left" vertical="center"/>
    </xf>
    <xf borderId="0" fillId="7" fontId="5" numFmtId="164" xfId="0" applyFont="1" applyNumberFormat="1"/>
    <xf borderId="1" fillId="2" fontId="17" numFmtId="0" xfId="0" applyAlignment="1" applyBorder="1" applyFont="1">
      <alignment horizontal="right" readingOrder="0" vertical="center"/>
    </xf>
    <xf borderId="1" fillId="2" fontId="0" numFmtId="0" xfId="0" applyAlignment="1" applyBorder="1" applyFont="1">
      <alignment horizontal="right" readingOrder="0" vertical="center"/>
    </xf>
    <xf borderId="1" fillId="2" fontId="0" numFmtId="0" xfId="0" applyAlignment="1" applyBorder="1" applyFont="1">
      <alignment horizontal="left" readingOrder="0" vertical="center"/>
    </xf>
    <xf borderId="1" fillId="2" fontId="17" numFmtId="0" xfId="0" applyAlignment="1" applyBorder="1" applyFont="1">
      <alignment horizontal="left" readingOrder="0" vertical="center"/>
    </xf>
    <xf borderId="0" fillId="2" fontId="17" numFmtId="0" xfId="0" applyAlignment="1" applyFont="1">
      <alignment horizontal="left" readingOrder="0" vertical="center"/>
    </xf>
    <xf borderId="0" fillId="3" fontId="2" numFmtId="0" xfId="0" applyAlignment="1" applyFont="1">
      <alignment horizontal="center" readingOrder="0"/>
    </xf>
    <xf borderId="1" fillId="0" fontId="0" numFmtId="0" xfId="0" applyAlignment="1" applyBorder="1" applyFont="1">
      <alignment horizontal="left" vertical="center"/>
    </xf>
    <xf borderId="0" fillId="0" fontId="0" numFmtId="0" xfId="0" applyAlignment="1" applyFont="1">
      <alignment horizontal="left" vertical="center"/>
    </xf>
    <xf borderId="1" fillId="8" fontId="0" numFmtId="0" xfId="0" applyAlignment="1" applyBorder="1" applyFont="1">
      <alignment horizontal="left" readingOrder="0" vertical="center"/>
    </xf>
    <xf borderId="1" fillId="8" fontId="0" numFmtId="0" xfId="0" applyAlignment="1" applyBorder="1" applyFont="1">
      <alignment horizontal="left" vertical="center"/>
    </xf>
    <xf borderId="0" fillId="8" fontId="0" numFmtId="0" xfId="0" applyAlignment="1" applyFont="1">
      <alignment horizontal="left" readingOrder="0" vertical="center"/>
    </xf>
    <xf borderId="0" fillId="8" fontId="0" numFmtId="0" xfId="0" applyAlignment="1" applyFont="1">
      <alignment horizontal="left" vertical="center"/>
    </xf>
    <xf quotePrefix="1" borderId="1" fillId="0" fontId="0" numFmtId="0" xfId="0" applyAlignment="1" applyBorder="1" applyFont="1">
      <alignment horizontal="left" readingOrder="0" vertical="center"/>
    </xf>
    <xf borderId="2" fillId="3" fontId="17" numFmtId="0" xfId="0" applyAlignment="1" applyBorder="1" applyFont="1">
      <alignment horizontal="center" readingOrder="0" vertical="center"/>
    </xf>
    <xf borderId="0" fillId="3" fontId="17" numFmtId="0" xfId="0" applyAlignment="1" applyFont="1">
      <alignment horizontal="center" readingOrder="0" vertical="center"/>
    </xf>
    <xf borderId="1" fillId="4" fontId="0" numFmtId="0" xfId="0" applyAlignment="1" applyBorder="1" applyFont="1">
      <alignment horizontal="left" vertical="center"/>
    </xf>
    <xf borderId="0" fillId="4" fontId="0" numFmtId="0" xfId="0" applyAlignment="1" applyFont="1">
      <alignment horizontal="left" vertical="center"/>
    </xf>
    <xf borderId="0" fillId="4" fontId="5" numFmtId="0" xfId="0" applyAlignment="1" applyFont="1">
      <alignment readingOrder="0"/>
    </xf>
    <xf borderId="1" fillId="0" fontId="7" numFmtId="0" xfId="0" applyBorder="1" applyFont="1"/>
    <xf borderId="0" fillId="3" fontId="1" numFmtId="0" xfId="0" applyAlignment="1" applyFont="1">
      <alignment horizontal="center" readingOrder="0" vertical="center"/>
    </xf>
    <xf borderId="0" fillId="0" fontId="0" numFmtId="0" xfId="0" applyAlignment="1" applyFont="1">
      <alignment horizontal="left" readingOrder="0" shrinkToFit="0" textRotation="0" vertical="center" wrapText="0"/>
    </xf>
    <xf borderId="0" fillId="0" fontId="0" numFmtId="0" xfId="0" applyAlignment="1" applyFont="1">
      <alignment horizontal="left" shrinkToFit="0" textRotation="0" vertical="center" wrapText="0"/>
    </xf>
    <xf borderId="1" fillId="2" fontId="12" numFmtId="164" xfId="0" applyAlignment="1" applyBorder="1" applyFont="1" applyNumberFormat="1">
      <alignment horizontal="right" readingOrder="0" vertical="center"/>
    </xf>
    <xf borderId="0" fillId="2" fontId="1" numFmtId="0" xfId="0" applyAlignment="1" applyFont="1">
      <alignment horizontal="right" readingOrder="0" vertical="center"/>
    </xf>
    <xf borderId="0" fillId="2" fontId="1" numFmtId="164" xfId="0" applyAlignment="1" applyFont="1" applyNumberFormat="1">
      <alignment horizontal="right" readingOrder="0" vertical="center"/>
    </xf>
    <xf borderId="5" fillId="2" fontId="18" numFmtId="0" xfId="0" applyAlignment="1" applyBorder="1" applyFont="1">
      <alignment horizontal="center" readingOrder="0" shrinkToFit="0" vertical="top" wrapText="0"/>
    </xf>
    <xf borderId="0" fillId="2" fontId="18" numFmtId="0" xfId="0" applyAlignment="1" applyFont="1">
      <alignment horizontal="center" readingOrder="0" shrinkToFit="0" vertical="top" wrapText="0"/>
    </xf>
    <xf borderId="1" fillId="0" fontId="4" numFmtId="164" xfId="0" applyAlignment="1" applyBorder="1" applyFont="1" applyNumberFormat="1">
      <alignment horizontal="right" readingOrder="0" vertical="center"/>
    </xf>
    <xf borderId="1" fillId="0" fontId="5" numFmtId="164" xfId="0" applyAlignment="1" applyBorder="1" applyFont="1" applyNumberFormat="1">
      <alignment horizontal="right" vertical="center"/>
    </xf>
    <xf borderId="1" fillId="0" fontId="4" numFmtId="164" xfId="0" applyAlignment="1" applyBorder="1" applyFont="1" applyNumberFormat="1">
      <alignment horizontal="right" readingOrder="0" vertical="center"/>
    </xf>
    <xf borderId="0" fillId="0" fontId="0" numFmtId="0" xfId="0" applyAlignment="1" applyFont="1">
      <alignment horizontal="center" readingOrder="0" vertical="center"/>
    </xf>
    <xf borderId="1" fillId="0" fontId="5" numFmtId="164" xfId="0" applyAlignment="1" applyBorder="1" applyFont="1" applyNumberFormat="1">
      <alignment horizontal="right" readingOrder="0" vertical="center"/>
    </xf>
    <xf borderId="0" fillId="0" fontId="5" numFmtId="167" xfId="0" applyAlignment="1" applyFont="1" applyNumberFormat="1">
      <alignment horizontal="right" readingOrder="0" vertical="center"/>
    </xf>
    <xf borderId="0" fillId="0" fontId="5" numFmtId="164" xfId="0" applyAlignment="1" applyFont="1" applyNumberFormat="1">
      <alignment horizontal="right" vertical="center"/>
    </xf>
    <xf borderId="1" fillId="0" fontId="4" numFmtId="164" xfId="0" applyAlignment="1" applyBorder="1" applyFont="1" applyNumberFormat="1">
      <alignment horizontal="right" vertical="center"/>
    </xf>
    <xf borderId="1" fillId="0" fontId="4" numFmtId="164" xfId="0" applyAlignment="1" applyBorder="1" applyFont="1" applyNumberFormat="1">
      <alignment horizontal="right" vertical="center"/>
    </xf>
    <xf borderId="0" fillId="0" fontId="5" numFmtId="164" xfId="0" applyFont="1" applyNumberFormat="1"/>
    <xf borderId="0" fillId="0" fontId="5" numFmtId="168" xfId="0" applyAlignment="1" applyFont="1" applyNumberFormat="1">
      <alignment horizontal="right" readingOrder="0" vertical="center"/>
    </xf>
    <xf borderId="1" fillId="4" fontId="4" numFmtId="164" xfId="0" applyAlignment="1" applyBorder="1" applyFont="1" applyNumberFormat="1">
      <alignment horizontal="right" readingOrder="0" vertical="center"/>
    </xf>
    <xf borderId="1" fillId="4" fontId="5" numFmtId="164" xfId="0" applyAlignment="1" applyBorder="1" applyFont="1" applyNumberFormat="1">
      <alignment horizontal="right" vertical="center"/>
    </xf>
    <xf borderId="1" fillId="4" fontId="4" numFmtId="164" xfId="0" applyAlignment="1" applyBorder="1" applyFont="1" applyNumberFormat="1">
      <alignment horizontal="right" readingOrder="0" vertical="center"/>
    </xf>
    <xf borderId="0" fillId="4" fontId="5" numFmtId="164" xfId="0" applyAlignment="1" applyFont="1" applyNumberFormat="1">
      <alignment horizontal="right" vertical="center"/>
    </xf>
    <xf borderId="0" fillId="4" fontId="0" numFmtId="0" xfId="0" applyAlignment="1" applyFont="1">
      <alignment horizontal="center" readingOrder="0" vertical="center"/>
    </xf>
    <xf borderId="1" fillId="4" fontId="4" numFmtId="164" xfId="0" applyAlignment="1" applyBorder="1" applyFont="1" applyNumberFormat="1">
      <alignment horizontal="right" vertical="center"/>
    </xf>
    <xf borderId="1" fillId="0" fontId="5" numFmtId="170" xfId="0" applyAlignment="1" applyBorder="1" applyFont="1" applyNumberFormat="1">
      <alignment horizontal="right" readingOrder="0" vertical="center"/>
    </xf>
    <xf borderId="1" fillId="4" fontId="5" numFmtId="166" xfId="0" applyAlignment="1" applyBorder="1" applyFont="1" applyNumberFormat="1">
      <alignment horizontal="right" readingOrder="0" vertical="center"/>
    </xf>
    <xf borderId="0" fillId="4" fontId="5" numFmtId="0" xfId="0" applyAlignment="1" applyFont="1">
      <alignment horizontal="right"/>
    </xf>
    <xf borderId="1" fillId="0" fontId="4" numFmtId="166" xfId="0" applyAlignment="1" applyBorder="1" applyFont="1" applyNumberFormat="1">
      <alignment horizontal="right" readingOrder="0" vertical="center"/>
    </xf>
    <xf borderId="1" fillId="4" fontId="4" numFmtId="166" xfId="0" applyAlignment="1" applyBorder="1" applyFont="1" applyNumberFormat="1">
      <alignment horizontal="right" readingOrder="0" vertical="center"/>
    </xf>
    <xf borderId="0" fillId="0" fontId="6" numFmtId="164" xfId="0" applyAlignment="1" applyFont="1" applyNumberFormat="1">
      <alignment horizontal="right" readingOrder="0" vertical="center"/>
    </xf>
    <xf borderId="1" fillId="4" fontId="4" numFmtId="0" xfId="0" applyAlignment="1" applyBorder="1" applyFont="1">
      <alignment horizontal="right" vertical="center"/>
    </xf>
    <xf borderId="1" fillId="4" fontId="4" numFmtId="164" xfId="0" applyAlignment="1" applyBorder="1" applyFont="1" applyNumberFormat="1">
      <alignment horizontal="right" vertical="center"/>
    </xf>
    <xf borderId="2" fillId="3" fontId="5" numFmtId="0" xfId="0" applyAlignment="1" applyBorder="1" applyFont="1">
      <alignment horizontal="center" readingOrder="0" vertical="center"/>
    </xf>
    <xf borderId="1" fillId="5" fontId="5" numFmtId="164" xfId="0" applyAlignment="1" applyBorder="1" applyFont="1" applyNumberFormat="1">
      <alignment horizontal="right" readingOrder="0" vertical="center"/>
    </xf>
    <xf borderId="1" fillId="4" fontId="5" numFmtId="164" xfId="0" applyAlignment="1" applyBorder="1" applyFont="1" applyNumberFormat="1">
      <alignment horizontal="right" readingOrder="0" vertical="center"/>
    </xf>
    <xf borderId="0" fillId="4" fontId="5" numFmtId="169" xfId="0" applyAlignment="1" applyFont="1" applyNumberFormat="1">
      <alignment horizontal="right" readingOrder="0" vertical="center"/>
    </xf>
    <xf borderId="1" fillId="4" fontId="6" numFmtId="0" xfId="0" applyAlignment="1" applyBorder="1" applyFont="1">
      <alignment horizontal="left" readingOrder="0" vertical="center"/>
    </xf>
    <xf borderId="1" fillId="4" fontId="6" numFmtId="164" xfId="0" applyAlignment="1" applyBorder="1" applyFont="1" applyNumberFormat="1">
      <alignment horizontal="right" readingOrder="0" vertical="center"/>
    </xf>
    <xf borderId="1" fillId="4" fontId="0" numFmtId="0" xfId="0" applyAlignment="1" applyBorder="1" applyFont="1">
      <alignment horizontal="right" vertical="center"/>
    </xf>
    <xf borderId="1" fillId="4" fontId="6" numFmtId="164" xfId="0" applyAlignment="1" applyBorder="1" applyFont="1" applyNumberFormat="1">
      <alignment horizontal="right" vertical="center"/>
    </xf>
    <xf borderId="1" fillId="4" fontId="6" numFmtId="0" xfId="0" applyAlignment="1" applyBorder="1" applyFont="1">
      <alignment horizontal="right" vertical="center"/>
    </xf>
    <xf borderId="1" fillId="4" fontId="0" numFmtId="164" xfId="0" applyAlignment="1" applyBorder="1" applyFont="1" applyNumberFormat="1">
      <alignment horizontal="right" readingOrder="0" vertical="center"/>
    </xf>
    <xf borderId="1" fillId="4" fontId="6" numFmtId="164" xfId="0" applyAlignment="1" applyBorder="1" applyFont="1" applyNumberFormat="1">
      <alignment horizontal="right" readingOrder="0" vertical="center"/>
    </xf>
    <xf borderId="0" fillId="4" fontId="6" numFmtId="0" xfId="0" applyAlignment="1" applyFont="1">
      <alignment horizontal="right" vertical="center"/>
    </xf>
    <xf borderId="1" fillId="5" fontId="5" numFmtId="164" xfId="0" applyAlignment="1" applyBorder="1" applyFont="1" applyNumberFormat="1">
      <alignment horizontal="right" readingOrder="0" vertical="center"/>
    </xf>
    <xf borderId="1" fillId="5" fontId="5" numFmtId="0" xfId="0" applyAlignment="1" applyBorder="1" applyFont="1">
      <alignment horizontal="left" readingOrder="0" vertical="center"/>
    </xf>
    <xf borderId="1" fillId="5" fontId="4" numFmtId="166" xfId="0" applyAlignment="1" applyBorder="1" applyFont="1" applyNumberFormat="1">
      <alignment horizontal="right" readingOrder="0" vertical="center"/>
    </xf>
    <xf borderId="1" fillId="5" fontId="5" numFmtId="164" xfId="0" applyAlignment="1" applyBorder="1" applyFont="1" applyNumberFormat="1">
      <alignment horizontal="right" vertical="center"/>
    </xf>
    <xf borderId="1" fillId="5" fontId="5" numFmtId="0" xfId="0" applyAlignment="1" applyBorder="1" applyFont="1">
      <alignment horizontal="right" vertical="center"/>
    </xf>
    <xf borderId="1" fillId="5" fontId="4" numFmtId="164" xfId="0" applyAlignment="1" applyBorder="1" applyFont="1" applyNumberFormat="1">
      <alignment horizontal="right" readingOrder="0" vertical="center"/>
    </xf>
    <xf borderId="0" fillId="5" fontId="5" numFmtId="0" xfId="0" applyAlignment="1" applyFont="1">
      <alignment horizontal="right" vertical="center"/>
    </xf>
    <xf borderId="0" fillId="5" fontId="5" numFmtId="166" xfId="0" applyAlignment="1" applyFont="1" applyNumberFormat="1">
      <alignment horizontal="right" readingOrder="0" vertical="center"/>
    </xf>
    <xf borderId="0" fillId="0" fontId="0" numFmtId="166" xfId="0" applyAlignment="1" applyFont="1" applyNumberFormat="1">
      <alignment horizontal="right" readingOrder="0" shrinkToFit="0" vertical="bottom" wrapText="0"/>
    </xf>
    <xf borderId="0" fillId="0" fontId="4" numFmtId="164" xfId="0" applyAlignment="1" applyFont="1" applyNumberFormat="1">
      <alignment horizontal="right" readingOrder="0" vertical="center"/>
    </xf>
    <xf borderId="0" fillId="5" fontId="5" numFmtId="164" xfId="0" applyAlignment="1" applyFont="1" applyNumberFormat="1">
      <alignment horizontal="right" readingOrder="0" vertical="center"/>
    </xf>
    <xf borderId="0" fillId="4" fontId="5" numFmtId="164" xfId="0" applyFont="1" applyNumberFormat="1"/>
    <xf borderId="0" fillId="4" fontId="5" numFmtId="0" xfId="0" applyFont="1"/>
    <xf borderId="1" fillId="3" fontId="5" numFmtId="164" xfId="0" applyAlignment="1" applyBorder="1" applyFont="1" applyNumberFormat="1">
      <alignment horizontal="right" vertical="center"/>
    </xf>
    <xf borderId="0" fillId="3" fontId="5" numFmtId="0" xfId="0" applyAlignment="1" applyFont="1">
      <alignment horizontal="right" vertical="center"/>
    </xf>
    <xf borderId="0" fillId="3" fontId="5" numFmtId="164" xfId="0" applyAlignment="1" applyFont="1" applyNumberFormat="1">
      <alignment horizontal="right" readingOrder="0" vertical="center"/>
    </xf>
    <xf borderId="0" fillId="3" fontId="5" numFmtId="164" xfId="0" applyAlignment="1" applyFont="1" applyNumberFormat="1">
      <alignment horizontal="right" vertical="center"/>
    </xf>
    <xf borderId="0" fillId="3" fontId="0" numFmtId="0" xfId="0" applyAlignment="1" applyFont="1">
      <alignment horizontal="center" readingOrder="0" vertical="center"/>
    </xf>
    <xf borderId="0" fillId="4" fontId="4" numFmtId="164" xfId="0" applyAlignment="1" applyFont="1" applyNumberFormat="1">
      <alignment horizontal="right"/>
    </xf>
    <xf borderId="0" fillId="4" fontId="5" numFmtId="164" xfId="0" applyAlignment="1" applyFont="1" applyNumberFormat="1">
      <alignment horizontal="right"/>
    </xf>
    <xf borderId="1" fillId="0" fontId="5" numFmtId="164" xfId="0" applyAlignment="1" applyBorder="1" applyFont="1" applyNumberFormat="1">
      <alignment horizontal="left" readingOrder="0" vertical="center"/>
    </xf>
    <xf borderId="0" fillId="4" fontId="5" numFmtId="166" xfId="0" applyAlignment="1" applyFont="1" applyNumberFormat="1">
      <alignment readingOrder="0"/>
    </xf>
    <xf borderId="1" fillId="9" fontId="5" numFmtId="164" xfId="0" applyAlignment="1" applyBorder="1" applyFill="1" applyFont="1" applyNumberFormat="1">
      <alignment horizontal="right" readingOrder="0" vertical="center"/>
    </xf>
    <xf borderId="1" fillId="9" fontId="4" numFmtId="0" xfId="0" applyAlignment="1" applyBorder="1" applyFont="1">
      <alignment horizontal="right" readingOrder="0" vertical="center"/>
    </xf>
    <xf borderId="1" fillId="9" fontId="5" numFmtId="0" xfId="0" applyAlignment="1" applyBorder="1" applyFont="1">
      <alignment horizontal="left" readingOrder="0" vertical="center"/>
    </xf>
    <xf borderId="3" fillId="4" fontId="5" numFmtId="0" xfId="0" applyAlignment="1" applyBorder="1" applyFont="1">
      <alignment horizontal="right" readingOrder="0" vertical="center"/>
    </xf>
    <xf borderId="4" fillId="4" fontId="5" numFmtId="0" xfId="0" applyAlignment="1" applyBorder="1" applyFont="1">
      <alignment horizontal="right" readingOrder="0" vertical="center"/>
    </xf>
    <xf borderId="3" fillId="4" fontId="4" numFmtId="164" xfId="0" applyAlignment="1" applyBorder="1" applyFont="1" applyNumberFormat="1">
      <alignment horizontal="right" readingOrder="0" vertical="center"/>
    </xf>
    <xf borderId="4" fillId="4" fontId="4" numFmtId="164" xfId="0" applyAlignment="1" applyBorder="1" applyFont="1" applyNumberFormat="1">
      <alignment horizontal="right" readingOrder="0" vertical="center"/>
    </xf>
    <xf borderId="0" fillId="4" fontId="0" numFmtId="166" xfId="0" applyAlignment="1" applyFont="1" applyNumberFormat="1">
      <alignment horizontal="right" readingOrder="0" shrinkToFit="0" vertical="bottom" wrapText="0"/>
    </xf>
    <xf borderId="0" fillId="4" fontId="4" numFmtId="164" xfId="0" applyAlignment="1" applyFont="1" applyNumberFormat="1">
      <alignment horizontal="right" readingOrder="0" vertical="center"/>
    </xf>
    <xf borderId="1" fillId="3" fontId="5" numFmtId="0" xfId="0" applyAlignment="1" applyBorder="1" applyFont="1">
      <alignment horizontal="right" vertical="center"/>
    </xf>
    <xf borderId="0" fillId="0" fontId="4" numFmtId="164" xfId="0" applyAlignment="1" applyFont="1" applyNumberFormat="1">
      <alignment horizontal="right" vertical="center"/>
    </xf>
    <xf borderId="0" fillId="4" fontId="4" numFmtId="164" xfId="0" applyAlignment="1" applyFont="1" applyNumberFormat="1">
      <alignment horizontal="right" vertical="center"/>
    </xf>
    <xf borderId="0" fillId="4" fontId="4" numFmtId="164" xfId="0" applyAlignment="1" applyFont="1" applyNumberFormat="1">
      <alignment horizontal="right" vertical="center"/>
    </xf>
    <xf borderId="0" fillId="0" fontId="4" numFmtId="164" xfId="0" applyAlignment="1" applyFont="1" applyNumberFormat="1">
      <alignment horizontal="right" vertical="center"/>
    </xf>
    <xf borderId="0" fillId="0" fontId="4" numFmtId="164" xfId="0" applyAlignment="1" applyFont="1" applyNumberFormat="1">
      <alignment horizontal="right" readingOrder="0" vertical="center"/>
    </xf>
    <xf borderId="0" fillId="0" fontId="6" numFmtId="0" xfId="0" applyAlignment="1" applyFont="1">
      <alignment horizontal="left" readingOrder="0" vertical="center"/>
    </xf>
    <xf borderId="0" fillId="0" fontId="6" numFmtId="0" xfId="0" applyAlignment="1" applyFont="1">
      <alignment horizontal="right" vertical="center"/>
    </xf>
    <xf borderId="0" fillId="0" fontId="6" numFmtId="164" xfId="0" applyAlignment="1" applyFont="1" applyNumberFormat="1">
      <alignment horizontal="right" vertical="center"/>
    </xf>
    <xf borderId="0" fillId="0" fontId="0" numFmtId="164" xfId="0" applyAlignment="1" applyFont="1" applyNumberFormat="1">
      <alignment horizontal="right" vertical="center"/>
    </xf>
    <xf borderId="0" fillId="4" fontId="4" numFmtId="166" xfId="0" applyAlignment="1" applyFont="1" applyNumberFormat="1">
      <alignment horizontal="right" readingOrder="0" vertical="center"/>
    </xf>
    <xf borderId="0" fillId="4" fontId="4" numFmtId="164" xfId="0" applyAlignment="1" applyFont="1" applyNumberFormat="1">
      <alignment horizontal="right" readingOrder="0" vertical="center"/>
    </xf>
    <xf borderId="0" fillId="4" fontId="0" numFmtId="0" xfId="0" applyAlignment="1" applyFont="1">
      <alignment horizontal="right" shrinkToFit="0" vertical="bottom" wrapText="0"/>
    </xf>
    <xf borderId="0" fillId="0" fontId="0" numFmtId="0" xfId="0" applyAlignment="1" applyFont="1">
      <alignment horizontal="right" shrinkToFit="0" vertical="bottom" wrapText="0"/>
    </xf>
    <xf borderId="0" fillId="4" fontId="4" numFmtId="0" xfId="0" applyAlignment="1" applyFont="1">
      <alignment horizontal="right" vertical="center"/>
    </xf>
    <xf borderId="0" fillId="0" fontId="0" numFmtId="164" xfId="0" applyAlignment="1" applyFont="1" applyNumberFormat="1">
      <alignment horizontal="right" readingOrder="0" shrinkToFit="0" vertical="bottom" wrapText="0"/>
    </xf>
    <xf borderId="0" fillId="0" fontId="4" numFmtId="166" xfId="0" applyAlignment="1" applyFont="1" applyNumberFormat="1">
      <alignment horizontal="right" readingOrder="0" vertical="center"/>
    </xf>
    <xf borderId="0" fillId="0" fontId="5" numFmtId="171" xfId="0" applyAlignment="1" applyFont="1" applyNumberFormat="1">
      <alignment horizontal="right" readingOrder="0" vertical="center"/>
    </xf>
    <xf borderId="0" fillId="0" fontId="5" numFmtId="0" xfId="0" applyAlignment="1" applyFont="1">
      <alignment horizontal="center" readingOrder="0"/>
    </xf>
    <xf borderId="0" fillId="0" fontId="5" numFmtId="164" xfId="0" applyAlignment="1" applyFont="1" applyNumberFormat="1">
      <alignment horizontal="center" readingOrder="0" vertical="center"/>
    </xf>
    <xf borderId="1" fillId="0" fontId="5" numFmtId="0" xfId="0" applyAlignment="1" applyBorder="1" applyFont="1">
      <alignment horizontal="center" readingOrder="0"/>
    </xf>
    <xf borderId="1" fillId="0" fontId="4" numFmtId="164" xfId="0" applyAlignment="1" applyBorder="1" applyFont="1" applyNumberFormat="1">
      <alignment horizontal="center" readingOrder="0" vertical="center"/>
    </xf>
    <xf borderId="1" fillId="4" fontId="4" numFmtId="164" xfId="0" applyAlignment="1" applyBorder="1" applyFont="1" applyNumberFormat="1">
      <alignment horizontal="center" readingOrder="0" vertical="center"/>
    </xf>
    <xf borderId="1" fillId="4" fontId="5" numFmtId="164" xfId="0" applyAlignment="1" applyBorder="1" applyFont="1" applyNumberFormat="1">
      <alignment horizontal="center" readingOrder="0" vertical="center"/>
    </xf>
    <xf borderId="1" fillId="4" fontId="5" numFmtId="0" xfId="0" applyAlignment="1" applyBorder="1" applyFont="1">
      <alignment horizontal="center" readingOrder="0"/>
    </xf>
    <xf borderId="1" fillId="0" fontId="5" numFmtId="164" xfId="0" applyAlignment="1" applyBorder="1" applyFont="1" applyNumberFormat="1">
      <alignment horizontal="center" readingOrder="0"/>
    </xf>
    <xf borderId="0" fillId="0" fontId="0" numFmtId="164" xfId="0" applyAlignment="1" applyFont="1" applyNumberFormat="1">
      <alignment horizontal="center" readingOrder="0" shrinkToFit="0" vertical="bottom" wrapText="0"/>
    </xf>
    <xf borderId="0" fillId="0" fontId="5" numFmtId="164" xfId="0" applyAlignment="1" applyFont="1" applyNumberFormat="1">
      <alignment horizontal="center" readingOrder="0"/>
    </xf>
    <xf borderId="0" fillId="0" fontId="19" numFmtId="164" xfId="0" applyAlignment="1" applyFont="1" applyNumberFormat="1">
      <alignment horizontal="center" readingOrder="0" shrinkToFit="0" vertical="bottom" wrapText="0"/>
    </xf>
    <xf borderId="0" fillId="5" fontId="5" numFmtId="164" xfId="0" applyAlignment="1" applyFont="1" applyNumberFormat="1">
      <alignment horizontal="center" readingOrder="0" vertical="center"/>
    </xf>
    <xf borderId="1" fillId="5" fontId="5" numFmtId="0" xfId="0" applyAlignment="1" applyBorder="1" applyFont="1">
      <alignment horizontal="center" readingOrder="0"/>
    </xf>
    <xf borderId="0" fillId="5" fontId="5" numFmtId="166" xfId="0" applyAlignment="1" applyFont="1" applyNumberFormat="1">
      <alignment horizontal="center" readingOrder="0" vertical="center"/>
    </xf>
    <xf borderId="1" fillId="4" fontId="4" numFmtId="166" xfId="0" applyAlignment="1" applyBorder="1" applyFont="1" applyNumberFormat="1">
      <alignment horizontal="center" readingOrder="0" vertical="center"/>
    </xf>
    <xf borderId="1" fillId="5" fontId="4" numFmtId="164" xfId="0" applyAlignment="1" applyBorder="1" applyFont="1" applyNumberFormat="1">
      <alignment horizontal="center" readingOrder="0" vertical="center"/>
    </xf>
    <xf borderId="0" fillId="4" fontId="4" numFmtId="164" xfId="0" applyAlignment="1" applyFont="1" applyNumberFormat="1">
      <alignment horizontal="center" readingOrder="0" vertical="center"/>
    </xf>
    <xf borderId="0" fillId="0" fontId="4" numFmtId="164" xfId="0" applyAlignment="1" applyFont="1" applyNumberFormat="1">
      <alignment horizontal="center" readingOrder="0" vertical="center"/>
    </xf>
    <xf borderId="1" fillId="5" fontId="5"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0" fontId="5" numFmtId="166" xfId="0" applyAlignment="1" applyFont="1" applyNumberFormat="1">
      <alignment horizontal="center" readingOrder="0" vertical="center"/>
    </xf>
    <xf borderId="0" fillId="4" fontId="0" numFmtId="164" xfId="0" applyAlignment="1" applyFont="1" applyNumberFormat="1">
      <alignment horizontal="center" readingOrder="0" shrinkToFit="0" vertical="bottom" wrapText="0"/>
    </xf>
    <xf borderId="1" fillId="4" fontId="4" numFmtId="164" xfId="0" applyAlignment="1" applyBorder="1" applyFont="1" applyNumberFormat="1">
      <alignment horizontal="center" readingOrder="0" vertical="center"/>
    </xf>
    <xf borderId="1" fillId="0" fontId="5" numFmtId="166" xfId="0" applyAlignment="1" applyBorder="1" applyFont="1" applyNumberFormat="1">
      <alignment horizontal="center" readingOrder="0" vertical="center"/>
    </xf>
    <xf borderId="1" fillId="0" fontId="4" numFmtId="164" xfId="0" applyAlignment="1" applyBorder="1" applyFont="1" applyNumberFormat="1">
      <alignment horizontal="center" readingOrder="0" vertical="center"/>
    </xf>
    <xf borderId="1" fillId="0" fontId="5" numFmtId="164" xfId="0" applyAlignment="1" applyBorder="1" applyFont="1" applyNumberFormat="1">
      <alignment horizontal="center" readingOrder="0" vertical="center"/>
    </xf>
    <xf borderId="1" fillId="4" fontId="5" numFmtId="164" xfId="0" applyAlignment="1" applyBorder="1" applyFont="1" applyNumberFormat="1">
      <alignment horizontal="center" readingOrder="0" vertical="center"/>
    </xf>
    <xf borderId="0" fillId="4" fontId="0" numFmtId="164" xfId="0" applyAlignment="1" applyFont="1" applyNumberFormat="1">
      <alignment horizontal="center" readingOrder="0" shrinkToFit="0" vertical="bottom" wrapText="0"/>
    </xf>
    <xf borderId="0" fillId="4" fontId="5" numFmtId="166" xfId="0" applyAlignment="1" applyFont="1" applyNumberFormat="1">
      <alignment horizontal="center" readingOrder="0" vertical="center"/>
    </xf>
    <xf borderId="0" fillId="4" fontId="0" numFmtId="166" xfId="0" applyAlignment="1" applyFont="1" applyNumberFormat="1">
      <alignment horizontal="center" readingOrder="0" shrinkToFit="0" vertical="bottom" wrapText="0"/>
    </xf>
    <xf borderId="0" fillId="0" fontId="8" numFmtId="164" xfId="0" applyAlignment="1" applyFont="1" applyNumberFormat="1">
      <alignment horizontal="center" readingOrder="0" shrinkToFit="0" wrapText="0"/>
    </xf>
    <xf borderId="0" fillId="4" fontId="8" numFmtId="0" xfId="0" applyAlignment="1" applyFont="1">
      <alignment horizontal="center" readingOrder="0" shrinkToFit="0" vertical="bottom" wrapText="0"/>
    </xf>
    <xf borderId="1" fillId="0" fontId="4" numFmtId="166" xfId="0" applyAlignment="1" applyBorder="1" applyFont="1" applyNumberFormat="1">
      <alignment horizontal="center" readingOrder="0" vertical="center"/>
    </xf>
    <xf borderId="1" fillId="0" fontId="7" numFmtId="164" xfId="0" applyAlignment="1" applyBorder="1" applyFont="1" applyNumberFormat="1">
      <alignment horizontal="center"/>
    </xf>
    <xf borderId="0" fillId="0" fontId="7" numFmtId="166" xfId="0" applyAlignment="1" applyFont="1" applyNumberFormat="1">
      <alignment horizontal="center"/>
    </xf>
    <xf borderId="1" fillId="4" fontId="7" numFmtId="0" xfId="0" applyAlignment="1" applyBorder="1" applyFont="1">
      <alignment horizontal="center" vertical="bottom"/>
    </xf>
    <xf borderId="0" fillId="0" fontId="4" numFmtId="164" xfId="0" applyAlignment="1" applyFont="1" applyNumberFormat="1">
      <alignment horizontal="center" readingOrder="0" vertical="center"/>
    </xf>
    <xf borderId="0" fillId="4" fontId="4" numFmtId="166" xfId="0" applyAlignment="1" applyFont="1" applyNumberFormat="1">
      <alignment horizontal="center" readingOrder="0" vertical="center"/>
    </xf>
    <xf borderId="0" fillId="4" fontId="4" numFmtId="164" xfId="0" applyAlignment="1" applyFont="1" applyNumberFormat="1">
      <alignment horizontal="center"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0" numFmtId="166" xfId="0" applyAlignment="1" applyFont="1" applyNumberFormat="1">
      <alignment horizontal="center" readingOrder="0" shrinkToFit="0" vertical="bottom" wrapText="0"/>
    </xf>
    <xf borderId="1" fillId="4" fontId="5" numFmtId="164" xfId="0" applyAlignment="1" applyBorder="1" applyFont="1" applyNumberFormat="1">
      <alignment horizontal="center" readingOrder="0"/>
    </xf>
    <xf borderId="1" fillId="0" fontId="5" numFmtId="166" xfId="0" applyAlignment="1" applyBorder="1" applyFont="1" applyNumberFormat="1">
      <alignment horizontal="center" readingOrder="0"/>
    </xf>
    <xf borderId="0" fillId="4" fontId="5" numFmtId="0" xfId="0" applyAlignment="1" applyFont="1">
      <alignment horizontal="center" readingOrder="0" vertical="center"/>
    </xf>
    <xf borderId="6" fillId="2" fontId="1" numFmtId="0" xfId="0" applyAlignment="1" applyBorder="1" applyFont="1">
      <alignment horizontal="center" readingOrder="0" vertical="center"/>
    </xf>
    <xf borderId="6" fillId="10" fontId="20" numFmtId="0" xfId="0" applyAlignment="1" applyBorder="1" applyFill="1" applyFont="1">
      <alignment horizontal="center" vertical="bottom"/>
    </xf>
    <xf borderId="6" fillId="11" fontId="21" numFmtId="0" xfId="0" applyAlignment="1" applyBorder="1" applyFill="1" applyFont="1">
      <alignment horizontal="center" readingOrder="0" vertical="bottom"/>
    </xf>
    <xf borderId="6" fillId="9" fontId="21" numFmtId="0" xfId="0" applyAlignment="1" applyBorder="1" applyFont="1">
      <alignment horizontal="center" readingOrder="0" vertical="bottom"/>
    </xf>
    <xf borderId="6" fillId="12" fontId="21" numFmtId="0" xfId="0" applyAlignment="1" applyBorder="1" applyFill="1" applyFont="1">
      <alignment horizontal="center" readingOrder="0" vertical="bottom"/>
    </xf>
    <xf borderId="7" fillId="13" fontId="21" numFmtId="0" xfId="0" applyAlignment="1" applyBorder="1" applyFill="1" applyFont="1">
      <alignment horizontal="center" vertical="bottom"/>
    </xf>
    <xf borderId="8" fillId="0" fontId="3" numFmtId="0" xfId="0" applyBorder="1" applyFont="1"/>
    <xf borderId="9" fillId="0" fontId="3" numFmtId="0" xfId="0" applyBorder="1" applyFont="1"/>
    <xf borderId="7" fillId="14" fontId="21" numFmtId="0" xfId="0" applyAlignment="1" applyBorder="1" applyFill="1" applyFont="1">
      <alignment horizontal="center" readingOrder="0" vertical="bottom"/>
    </xf>
    <xf borderId="6" fillId="15" fontId="4" numFmtId="0" xfId="0" applyAlignment="1" applyBorder="1" applyFill="1" applyFont="1">
      <alignment horizontal="center" readingOrder="0" vertical="center"/>
    </xf>
    <xf borderId="6" fillId="15" fontId="5" numFmtId="0" xfId="0" applyAlignment="1" applyBorder="1" applyFont="1">
      <alignment horizontal="center"/>
    </xf>
    <xf borderId="6" fillId="12" fontId="5" numFmtId="0" xfId="0" applyAlignment="1" applyBorder="1" applyFont="1">
      <alignment horizontal="center"/>
    </xf>
    <xf borderId="6" fillId="13" fontId="5" numFmtId="0" xfId="0" applyAlignment="1" applyBorder="1" applyFont="1">
      <alignment horizontal="center" readingOrder="0"/>
    </xf>
    <xf borderId="6" fillId="14" fontId="5" numFmtId="0" xfId="0" applyAlignment="1" applyBorder="1" applyFont="1">
      <alignment horizontal="center" readingOrder="0"/>
    </xf>
    <xf borderId="6" fillId="0" fontId="5" numFmtId="0" xfId="0" applyAlignment="1" applyBorder="1" applyFont="1">
      <alignment horizontal="center" readingOrder="0"/>
    </xf>
    <xf borderId="6" fillId="0" fontId="5" numFmtId="166" xfId="0" applyAlignment="1" applyBorder="1" applyFont="1" applyNumberFormat="1">
      <alignment horizontal="center" readingOrder="0"/>
    </xf>
    <xf borderId="6" fillId="12" fontId="5" numFmtId="4" xfId="0" applyAlignment="1" applyBorder="1" applyFont="1" applyNumberFormat="1">
      <alignment horizontal="center" readingOrder="0"/>
    </xf>
    <xf borderId="6" fillId="12" fontId="5" numFmtId="0" xfId="0" applyAlignment="1" applyBorder="1" applyFont="1">
      <alignment horizontal="center" readingOrder="0"/>
    </xf>
    <xf borderId="6" fillId="0" fontId="5" numFmtId="168" xfId="0" applyAlignment="1" applyBorder="1" applyFont="1" applyNumberFormat="1">
      <alignment horizontal="center" readingOrder="0"/>
    </xf>
    <xf borderId="6" fillId="14" fontId="5" numFmtId="4" xfId="0" applyAlignment="1" applyBorder="1" applyFont="1" applyNumberFormat="1">
      <alignment horizontal="center" readingOrder="0"/>
    </xf>
    <xf borderId="6" fillId="8" fontId="5" numFmtId="0" xfId="0" applyAlignment="1" applyBorder="1" applyFont="1">
      <alignment horizontal="center" readingOrder="0"/>
    </xf>
    <xf borderId="6" fillId="0" fontId="5" numFmtId="0" xfId="0" applyAlignment="1" applyBorder="1" applyFont="1">
      <alignment horizontal="center"/>
    </xf>
    <xf borderId="6" fillId="8" fontId="5" numFmtId="0" xfId="0" applyAlignment="1" applyBorder="1" applyFont="1">
      <alignment horizontal="center"/>
    </xf>
    <xf borderId="1" fillId="4" fontId="4" numFmtId="0" xfId="0" applyAlignment="1" applyBorder="1" applyFont="1">
      <alignment horizontal="center" readingOrder="0" vertical="center"/>
    </xf>
    <xf borderId="1" fillId="4" fontId="5" numFmtId="0" xfId="0" applyAlignment="1" applyBorder="1" applyFont="1">
      <alignment horizontal="center" readingOrder="0" vertical="center"/>
    </xf>
    <xf borderId="6" fillId="13" fontId="5" numFmtId="4" xfId="0" applyAlignment="1" applyBorder="1" applyFont="1" applyNumberFormat="1">
      <alignment horizontal="center" readingOrder="0"/>
    </xf>
    <xf borderId="0" fillId="0" fontId="5" numFmtId="0" xfId="0" applyAlignment="1" applyFont="1">
      <alignment horizontal="center"/>
    </xf>
    <xf borderId="1" fillId="0" fontId="5" numFmtId="164" xfId="0" applyAlignment="1" applyBorder="1" applyFont="1" applyNumberFormat="1">
      <alignment horizontal="center" vertical="center"/>
    </xf>
    <xf borderId="1" fillId="0" fontId="5" numFmtId="167" xfId="0" applyAlignment="1" applyBorder="1" applyFont="1" applyNumberFormat="1">
      <alignment horizontal="center" readingOrder="0" vertical="center"/>
    </xf>
    <xf borderId="1" fillId="0" fontId="6" numFmtId="164" xfId="0" applyAlignment="1" applyBorder="1" applyFont="1" applyNumberFormat="1">
      <alignment horizontal="center" readingOrder="0" vertical="center"/>
    </xf>
    <xf borderId="1" fillId="0" fontId="5" numFmtId="168" xfId="0" applyAlignment="1" applyBorder="1" applyFont="1" applyNumberFormat="1">
      <alignment horizontal="center" readingOrder="0" vertical="center"/>
    </xf>
    <xf borderId="6" fillId="12" fontId="5" numFmtId="3" xfId="0" applyAlignment="1" applyBorder="1" applyFont="1" applyNumberFormat="1">
      <alignment horizontal="center" readingOrder="0"/>
    </xf>
    <xf borderId="6" fillId="12" fontId="7" numFmtId="4" xfId="0" applyAlignment="1" applyBorder="1" applyFont="1" applyNumberFormat="1">
      <alignment horizontal="center" vertical="bottom"/>
    </xf>
    <xf borderId="6" fillId="13" fontId="7" numFmtId="0" xfId="0" applyAlignment="1" applyBorder="1" applyFont="1">
      <alignment horizontal="center" vertical="bottom"/>
    </xf>
    <xf borderId="6" fillId="13" fontId="7" numFmtId="4" xfId="0" applyAlignment="1" applyBorder="1" applyFont="1" applyNumberFormat="1">
      <alignment horizontal="center" vertical="bottom"/>
    </xf>
    <xf borderId="6" fillId="14" fontId="7" numFmtId="0" xfId="0" applyAlignment="1" applyBorder="1" applyFont="1">
      <alignment horizontal="center" vertical="bottom"/>
    </xf>
    <xf borderId="6" fillId="12" fontId="7" numFmtId="4" xfId="0" applyAlignment="1" applyBorder="1" applyFont="1" applyNumberFormat="1">
      <alignment horizontal="center" readingOrder="0" vertical="bottom"/>
    </xf>
    <xf borderId="6" fillId="12" fontId="7" numFmtId="3" xfId="0" applyAlignment="1" applyBorder="1" applyFont="1" applyNumberFormat="1">
      <alignment horizontal="center" readingOrder="0" vertical="bottom"/>
    </xf>
    <xf borderId="6" fillId="13" fontId="7" numFmtId="0" xfId="0" applyAlignment="1" applyBorder="1" applyFont="1">
      <alignment horizontal="center" readingOrder="0" vertical="bottom"/>
    </xf>
    <xf borderId="6" fillId="14" fontId="7" numFmtId="0" xfId="0" applyAlignment="1" applyBorder="1" applyFont="1">
      <alignment horizontal="center" readingOrder="0" vertical="bottom"/>
    </xf>
    <xf borderId="6" fillId="12" fontId="7" numFmtId="3" xfId="0" applyAlignment="1" applyBorder="1" applyFont="1" applyNumberFormat="1">
      <alignment horizontal="center" vertical="bottom"/>
    </xf>
    <xf borderId="1" fillId="16" fontId="4" numFmtId="0" xfId="0" applyAlignment="1" applyBorder="1" applyFill="1" applyFont="1">
      <alignment horizontal="center" readingOrder="0" vertical="center"/>
    </xf>
    <xf borderId="6" fillId="16" fontId="5" numFmtId="0" xfId="0" applyAlignment="1" applyBorder="1" applyFont="1">
      <alignment horizontal="center" readingOrder="0"/>
    </xf>
    <xf borderId="6" fillId="13" fontId="5" numFmtId="0" xfId="0" applyAlignment="1" applyBorder="1" applyFont="1">
      <alignment horizontal="center"/>
    </xf>
    <xf borderId="6" fillId="14" fontId="5" numFmtId="0" xfId="0" applyAlignment="1" applyBorder="1" applyFont="1">
      <alignment horizontal="center"/>
    </xf>
    <xf borderId="6" fillId="0" fontId="5" numFmtId="164" xfId="0" applyAlignment="1" applyBorder="1" applyFont="1" applyNumberFormat="1">
      <alignment horizontal="center" readingOrder="0"/>
    </xf>
    <xf borderId="0" fillId="12" fontId="5" numFmtId="0" xfId="0" applyAlignment="1" applyFont="1">
      <alignment horizontal="center" readingOrder="0" vertical="center"/>
    </xf>
    <xf borderId="0" fillId="0" fontId="6" numFmtId="164" xfId="0" applyAlignment="1" applyFont="1" applyNumberFormat="1">
      <alignment horizontal="center" readingOrder="0" vertical="center"/>
    </xf>
    <xf borderId="7" fillId="3" fontId="1" numFmtId="0" xfId="0" applyAlignment="1" applyBorder="1" applyFont="1">
      <alignment horizontal="center" readingOrder="0" vertical="center"/>
    </xf>
    <xf borderId="1" fillId="4" fontId="0" numFmtId="164" xfId="0" applyAlignment="1" applyBorder="1" applyFont="1" applyNumberFormat="1">
      <alignment horizontal="center" readingOrder="0" vertical="center"/>
    </xf>
    <xf borderId="1" fillId="4" fontId="6" numFmtId="164" xfId="0" applyAlignment="1" applyBorder="1" applyFont="1" applyNumberFormat="1">
      <alignment horizontal="center" readingOrder="0" vertical="center"/>
    </xf>
    <xf borderId="1" fillId="5" fontId="4" numFmtId="166" xfId="0" applyAlignment="1" applyBorder="1" applyFont="1" applyNumberFormat="1">
      <alignment horizontal="center" readingOrder="0" vertical="center"/>
    </xf>
    <xf borderId="1" fillId="0" fontId="7" numFmtId="0" xfId="0" applyAlignment="1" applyBorder="1" applyFont="1">
      <alignment horizontal="center"/>
    </xf>
    <xf borderId="1" fillId="0" fontId="7" numFmtId="164" xfId="0" applyAlignment="1" applyBorder="1" applyFont="1" applyNumberFormat="1">
      <alignment horizontal="center"/>
    </xf>
    <xf borderId="1" fillId="4" fontId="7" numFmtId="164" xfId="0" applyAlignment="1" applyBorder="1" applyFont="1" applyNumberFormat="1">
      <alignment horizontal="center"/>
    </xf>
    <xf borderId="1" fillId="4" fontId="7" numFmtId="164" xfId="0" applyAlignment="1" applyBorder="1" applyFont="1" applyNumberFormat="1">
      <alignment horizontal="center"/>
    </xf>
    <xf borderId="1" fillId="4" fontId="7" numFmtId="0" xfId="0" applyAlignment="1" applyBorder="1" applyFont="1">
      <alignment horizontal="center"/>
    </xf>
    <xf borderId="1" fillId="0" fontId="7" numFmtId="164" xfId="0" applyAlignment="1" applyBorder="1" applyFont="1" applyNumberFormat="1">
      <alignment horizontal="center" vertical="bottom"/>
    </xf>
    <xf borderId="1" fillId="4" fontId="7" numFmtId="164" xfId="0" applyAlignment="1" applyBorder="1" applyFont="1" applyNumberFormat="1">
      <alignment horizontal="center" vertical="bottom"/>
    </xf>
    <xf borderId="1" fillId="0" fontId="0" numFmtId="0" xfId="0" applyAlignment="1" applyBorder="1" applyFont="1">
      <alignment horizontal="center" readingOrder="0" vertical="center"/>
    </xf>
    <xf borderId="6" fillId="0" fontId="5" numFmtId="166" xfId="0" applyAlignment="1" applyBorder="1" applyFont="1" applyNumberFormat="1">
      <alignment horizontal="right" readingOrder="0"/>
    </xf>
    <xf borderId="0" fillId="13" fontId="5" numFmtId="0" xfId="0" applyAlignment="1" applyFont="1">
      <alignment horizontal="center" readingOrder="0"/>
    </xf>
    <xf borderId="6" fillId="14" fontId="5" numFmtId="3" xfId="0" applyAlignment="1" applyBorder="1" applyFont="1" applyNumberFormat="1">
      <alignment horizontal="center" readingOrder="0"/>
    </xf>
    <xf borderId="1" fillId="0" fontId="7" numFmtId="0" xfId="0" applyAlignment="1" applyBorder="1" applyFont="1">
      <alignment horizontal="center" readingOrder="0" vertical="center"/>
    </xf>
    <xf borderId="1" fillId="0" fontId="7" numFmtId="0" xfId="0" applyAlignment="1" applyBorder="1" applyFont="1">
      <alignment horizontal="center" readingOrder="0"/>
    </xf>
    <xf borderId="1" fillId="4" fontId="7" numFmtId="0" xfId="0" applyAlignment="1" applyBorder="1" applyFont="1">
      <alignment horizontal="center" readingOrder="0"/>
    </xf>
    <xf borderId="0" fillId="0" fontId="7" numFmtId="0" xfId="0" applyAlignment="1" applyFont="1">
      <alignment horizontal="center" readingOrder="0"/>
    </xf>
    <xf borderId="0" fillId="4" fontId="7" numFmtId="0" xfId="0" applyAlignment="1" applyFont="1">
      <alignment horizontal="center" readingOrder="0"/>
    </xf>
    <xf borderId="10" fillId="3" fontId="1" numFmtId="0" xfId="0" applyAlignment="1" applyBorder="1" applyFont="1">
      <alignment horizontal="center" readingOrder="0" vertical="center"/>
    </xf>
    <xf borderId="10" fillId="0" fontId="3" numFmtId="0" xfId="0" applyBorder="1" applyFont="1"/>
    <xf borderId="11" fillId="0" fontId="3" numFmtId="0" xfId="0" applyBorder="1" applyFont="1"/>
    <xf borderId="12" fillId="0" fontId="5" numFmtId="0" xfId="0" applyAlignment="1" applyBorder="1" applyFont="1">
      <alignment horizontal="center"/>
    </xf>
    <xf borderId="7" fillId="0" fontId="5" numFmtId="0" xfId="0" applyAlignment="1" applyBorder="1" applyFont="1">
      <alignment horizontal="center" readingOrder="0"/>
    </xf>
    <xf borderId="13" fillId="0" fontId="7" numFmtId="166" xfId="0" applyAlignment="1" applyBorder="1" applyFont="1" applyNumberFormat="1">
      <alignment horizontal="center"/>
    </xf>
    <xf borderId="13" fillId="0" fontId="7" numFmtId="164" xfId="0" applyAlignment="1" applyBorder="1" applyFont="1" applyNumberFormat="1">
      <alignment horizontal="right"/>
    </xf>
    <xf borderId="13" fillId="0" fontId="7" numFmtId="164" xfId="0" applyBorder="1" applyFont="1" applyNumberFormat="1"/>
    <xf borderId="0" fillId="0" fontId="7" numFmtId="0" xfId="0" applyAlignment="1" applyFont="1">
      <alignment horizontal="center"/>
    </xf>
    <xf borderId="14" fillId="0" fontId="5" numFmtId="0" xfId="0" applyAlignment="1" applyBorder="1" applyFont="1">
      <alignment horizontal="center"/>
    </xf>
    <xf borderId="0" fillId="12" fontId="5" numFmtId="0" xfId="0" applyAlignment="1" applyFont="1">
      <alignment horizontal="center"/>
    </xf>
    <xf borderId="0" fillId="13" fontId="5" numFmtId="0" xfId="0" applyAlignment="1" applyFont="1">
      <alignment horizontal="center"/>
    </xf>
    <xf borderId="0" fillId="14" fontId="5" numFmtId="0" xfId="0" applyAlignment="1" applyFont="1">
      <alignment horizontal="center"/>
    </xf>
    <xf borderId="1" fillId="3" fontId="7" numFmtId="0" xfId="0" applyAlignment="1" applyBorder="1" applyFont="1">
      <alignment horizontal="center" readingOrder="0"/>
    </xf>
    <xf borderId="1" fillId="3" fontId="5" numFmtId="0" xfId="0" applyAlignment="1" applyBorder="1" applyFont="1">
      <alignment horizontal="center" readingOrder="0" vertical="center"/>
    </xf>
    <xf borderId="0" fillId="7" fontId="5" numFmtId="0" xfId="0" applyAlignment="1" applyFont="1">
      <alignment horizontal="right" readingOrder="0"/>
    </xf>
    <xf borderId="0" fillId="7" fontId="4" numFmtId="0" xfId="0" applyAlignment="1" applyFont="1">
      <alignment horizontal="right" readingOrder="0" vertical="center"/>
    </xf>
    <xf borderId="0" fillId="7" fontId="0" numFmtId="0" xfId="0" applyAlignment="1" applyFont="1">
      <alignment horizontal="right" readingOrder="0" vertical="center"/>
    </xf>
    <xf borderId="0" fillId="17" fontId="5" numFmtId="0" xfId="0" applyFill="1" applyFont="1"/>
    <xf borderId="0" fillId="18" fontId="5" numFmtId="0" xfId="0" applyFill="1" applyFont="1"/>
    <xf borderId="0" fillId="19" fontId="1" numFmtId="0" xfId="0" applyAlignment="1" applyFill="1" applyFont="1">
      <alignment readingOrder="0"/>
    </xf>
    <xf borderId="0" fillId="9" fontId="5" numFmtId="0" xfId="0" applyFont="1"/>
    <xf borderId="0" fillId="20" fontId="5" numFmtId="0" xfId="0" applyFill="1" applyFont="1"/>
    <xf borderId="0" fillId="4" fontId="13" numFmtId="0" xfId="0" applyAlignment="1" applyFont="1">
      <alignment readingOrder="0"/>
    </xf>
    <xf borderId="0" fillId="21" fontId="1" numFmtId="0" xfId="0" applyAlignment="1" applyFill="1" applyFont="1">
      <alignment readingOrder="0"/>
    </xf>
    <xf borderId="0" fillId="22" fontId="1" numFmtId="0" xfId="0" applyAlignment="1" applyFill="1" applyFont="1">
      <alignment readingOrder="0"/>
    </xf>
    <xf borderId="0" fillId="5" fontId="5" numFmtId="0" xfId="0" applyAlignment="1" applyFont="1">
      <alignment readingOrder="0"/>
    </xf>
    <xf borderId="0" fillId="23" fontId="22" numFmtId="0" xfId="0" applyAlignment="1" applyFill="1" applyFont="1">
      <alignment readingOrder="0"/>
    </xf>
    <xf borderId="0" fillId="12" fontId="5" numFmtId="0" xfId="0" applyAlignment="1" applyFont="1">
      <alignment readingOrder="0"/>
    </xf>
    <xf borderId="0" fillId="9" fontId="1"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9.0"/>
    <col customWidth="1" min="3" max="3" width="9.5"/>
    <col customWidth="1" min="4" max="4" width="13.25"/>
    <col customWidth="1" min="5" max="5" width="5.75"/>
    <col customWidth="1" min="6" max="6" width="9.63"/>
    <col customWidth="1" min="7" max="7" width="15.75"/>
    <col customWidth="1" min="8" max="9" width="10.88"/>
    <col customWidth="1" min="10" max="10" width="12.5"/>
    <col customWidth="1" min="11" max="11" width="15.5"/>
    <col customWidth="1" min="12" max="12" width="14.5"/>
  </cols>
  <sheetData>
    <row r="1">
      <c r="A1" s="1" t="s">
        <v>0</v>
      </c>
      <c r="B1" s="1" t="s">
        <v>1</v>
      </c>
      <c r="C1" s="2" t="s">
        <v>2</v>
      </c>
      <c r="D1" s="3" t="s">
        <v>3</v>
      </c>
      <c r="E1" s="3" t="s">
        <v>4</v>
      </c>
      <c r="F1" s="3" t="s">
        <v>5</v>
      </c>
      <c r="G1" s="3" t="s">
        <v>6</v>
      </c>
      <c r="H1" s="3" t="s">
        <v>7</v>
      </c>
      <c r="I1" s="3" t="s">
        <v>8</v>
      </c>
      <c r="J1" s="3" t="s">
        <v>9</v>
      </c>
      <c r="K1" s="3" t="s">
        <v>10</v>
      </c>
      <c r="L1" s="3" t="s">
        <v>11</v>
      </c>
    </row>
    <row r="2">
      <c r="A2" s="4">
        <v>2023.0</v>
      </c>
      <c r="B2" s="5"/>
      <c r="C2" s="5"/>
      <c r="D2" s="5"/>
      <c r="E2" s="5"/>
      <c r="F2" s="5"/>
      <c r="G2" s="5"/>
      <c r="H2" s="5"/>
      <c r="I2" s="5"/>
      <c r="J2" s="5"/>
      <c r="K2" s="5"/>
      <c r="L2" s="6"/>
    </row>
    <row r="3">
      <c r="A3" s="7">
        <v>1.0</v>
      </c>
      <c r="B3" s="7">
        <v>8101080.0</v>
      </c>
      <c r="C3" s="8">
        <v>44932.0</v>
      </c>
      <c r="D3" s="9" t="s">
        <v>12</v>
      </c>
      <c r="E3" s="9" t="s">
        <v>13</v>
      </c>
      <c r="F3" s="9">
        <v>1585.0</v>
      </c>
      <c r="G3" s="9" t="s">
        <v>14</v>
      </c>
      <c r="H3" s="9">
        <v>10.0</v>
      </c>
      <c r="I3" s="9">
        <v>10.0</v>
      </c>
      <c r="J3" s="9" t="s">
        <v>15</v>
      </c>
      <c r="K3" s="9" t="s">
        <v>16</v>
      </c>
      <c r="L3" s="9" t="s">
        <v>15</v>
      </c>
    </row>
    <row r="4">
      <c r="A4" s="7">
        <v>2.0</v>
      </c>
      <c r="B4" s="7">
        <v>8101388.0</v>
      </c>
      <c r="C4" s="8">
        <v>44933.0</v>
      </c>
      <c r="D4" s="9" t="s">
        <v>17</v>
      </c>
      <c r="E4" s="9" t="s">
        <v>18</v>
      </c>
      <c r="F4" s="9">
        <v>2310.0</v>
      </c>
      <c r="G4" s="9" t="s">
        <v>14</v>
      </c>
      <c r="H4" s="9">
        <v>8.0</v>
      </c>
      <c r="I4" s="9">
        <v>9.0</v>
      </c>
      <c r="J4" s="9" t="s">
        <v>15</v>
      </c>
      <c r="K4" s="9" t="s">
        <v>16</v>
      </c>
      <c r="L4" s="9" t="s">
        <v>16</v>
      </c>
    </row>
    <row r="5">
      <c r="A5" s="7">
        <v>3.0</v>
      </c>
      <c r="B5" s="10">
        <v>8101390.0</v>
      </c>
      <c r="C5" s="8">
        <v>44934.0</v>
      </c>
      <c r="D5" s="9" t="s">
        <v>17</v>
      </c>
      <c r="E5" s="9" t="s">
        <v>19</v>
      </c>
      <c r="F5" s="9">
        <v>1960.0</v>
      </c>
      <c r="G5" s="9" t="s">
        <v>20</v>
      </c>
      <c r="H5" s="9">
        <v>8.0</v>
      </c>
      <c r="I5" s="9">
        <v>9.0</v>
      </c>
      <c r="J5" s="9" t="s">
        <v>15</v>
      </c>
      <c r="K5" s="9" t="s">
        <v>16</v>
      </c>
      <c r="L5" s="9" t="s">
        <v>16</v>
      </c>
    </row>
    <row r="6">
      <c r="A6" s="7">
        <v>4.0</v>
      </c>
      <c r="B6" s="7">
        <v>8103515.0</v>
      </c>
      <c r="C6" s="8">
        <v>44938.0</v>
      </c>
      <c r="D6" s="9" t="s">
        <v>17</v>
      </c>
      <c r="E6" s="9" t="s">
        <v>18</v>
      </c>
      <c r="F6" s="9">
        <v>1795.0</v>
      </c>
      <c r="G6" s="9" t="s">
        <v>14</v>
      </c>
      <c r="H6" s="9">
        <v>6.0</v>
      </c>
      <c r="I6" s="9">
        <v>8.0</v>
      </c>
      <c r="J6" s="9" t="s">
        <v>16</v>
      </c>
      <c r="K6" s="9" t="s">
        <v>16</v>
      </c>
      <c r="L6" s="9" t="s">
        <v>16</v>
      </c>
    </row>
    <row r="7">
      <c r="A7" s="7">
        <v>5.0</v>
      </c>
      <c r="B7" s="7">
        <v>8103519.0</v>
      </c>
      <c r="C7" s="8">
        <v>44938.0</v>
      </c>
      <c r="D7" s="9" t="s">
        <v>17</v>
      </c>
      <c r="E7" s="9" t="s">
        <v>18</v>
      </c>
      <c r="F7" s="9">
        <v>1925.0</v>
      </c>
      <c r="G7" s="9" t="s">
        <v>14</v>
      </c>
      <c r="H7" s="9">
        <v>8.0</v>
      </c>
      <c r="I7" s="9">
        <v>9.0</v>
      </c>
      <c r="J7" s="9" t="s">
        <v>15</v>
      </c>
      <c r="K7" s="9" t="s">
        <v>16</v>
      </c>
      <c r="L7" s="9" t="s">
        <v>16</v>
      </c>
    </row>
    <row r="8">
      <c r="A8" s="7">
        <v>6.0</v>
      </c>
      <c r="B8" s="7">
        <v>8104397.0</v>
      </c>
      <c r="C8" s="8">
        <v>44941.0</v>
      </c>
      <c r="D8" s="9" t="s">
        <v>17</v>
      </c>
      <c r="E8" s="9" t="s">
        <v>21</v>
      </c>
      <c r="F8" s="9">
        <v>2200.0</v>
      </c>
      <c r="G8" s="9" t="s">
        <v>20</v>
      </c>
      <c r="H8" s="9">
        <v>8.0</v>
      </c>
      <c r="I8" s="9">
        <v>8.0</v>
      </c>
      <c r="J8" s="9" t="s">
        <v>15</v>
      </c>
      <c r="K8" s="9" t="s">
        <v>16</v>
      </c>
      <c r="L8" s="9" t="s">
        <v>15</v>
      </c>
    </row>
    <row r="9">
      <c r="A9" s="7">
        <v>7.0</v>
      </c>
      <c r="B9" s="7">
        <v>8104683.0</v>
      </c>
      <c r="C9" s="8">
        <v>44942.0</v>
      </c>
      <c r="D9" s="9" t="s">
        <v>17</v>
      </c>
      <c r="E9" s="9" t="s">
        <v>22</v>
      </c>
      <c r="F9" s="9">
        <v>754.0</v>
      </c>
      <c r="G9" s="9" t="s">
        <v>20</v>
      </c>
      <c r="H9" s="9">
        <v>9.0</v>
      </c>
      <c r="I9" s="9">
        <v>10.0</v>
      </c>
      <c r="J9" s="9" t="s">
        <v>15</v>
      </c>
      <c r="K9" s="9" t="s">
        <v>16</v>
      </c>
      <c r="L9" s="9" t="s">
        <v>15</v>
      </c>
    </row>
    <row r="10">
      <c r="A10" s="7">
        <v>8.0</v>
      </c>
      <c r="B10" s="7">
        <v>8104515.0</v>
      </c>
      <c r="C10" s="8">
        <v>44941.0</v>
      </c>
      <c r="D10" s="9" t="s">
        <v>12</v>
      </c>
      <c r="E10" s="9" t="s">
        <v>23</v>
      </c>
      <c r="F10" s="9">
        <v>1365.0</v>
      </c>
      <c r="G10" s="9" t="s">
        <v>14</v>
      </c>
      <c r="H10" s="9">
        <v>4.0</v>
      </c>
      <c r="I10" s="9">
        <v>7.0</v>
      </c>
      <c r="J10" s="9" t="s">
        <v>16</v>
      </c>
      <c r="K10" s="9" t="s">
        <v>16</v>
      </c>
      <c r="L10" s="9" t="s">
        <v>15</v>
      </c>
    </row>
    <row r="11">
      <c r="A11" s="7">
        <v>9.0</v>
      </c>
      <c r="B11" s="7">
        <v>8105419.0</v>
      </c>
      <c r="C11" s="8">
        <v>44943.0</v>
      </c>
      <c r="D11" s="9" t="s">
        <v>17</v>
      </c>
      <c r="E11" s="9" t="s">
        <v>24</v>
      </c>
      <c r="F11" s="9">
        <v>1980.0</v>
      </c>
      <c r="G11" s="9" t="s">
        <v>14</v>
      </c>
      <c r="H11" s="9">
        <v>8.0</v>
      </c>
      <c r="I11" s="9">
        <v>9.0</v>
      </c>
      <c r="J11" s="9" t="s">
        <v>15</v>
      </c>
      <c r="K11" s="9" t="s">
        <v>16</v>
      </c>
      <c r="L11" s="9" t="s">
        <v>15</v>
      </c>
    </row>
    <row r="12">
      <c r="A12" s="7">
        <v>10.0</v>
      </c>
      <c r="B12" s="7">
        <v>8106395.0</v>
      </c>
      <c r="C12" s="8">
        <v>44945.0</v>
      </c>
      <c r="D12" s="9" t="s">
        <v>17</v>
      </c>
      <c r="E12" s="9" t="s">
        <v>25</v>
      </c>
      <c r="F12" s="9">
        <v>1200.0</v>
      </c>
      <c r="G12" s="9" t="s">
        <v>14</v>
      </c>
      <c r="H12" s="9">
        <v>9.0</v>
      </c>
      <c r="I12" s="9">
        <v>9.0</v>
      </c>
      <c r="J12" s="9" t="s">
        <v>15</v>
      </c>
      <c r="K12" s="9" t="s">
        <v>16</v>
      </c>
      <c r="L12" s="9" t="s">
        <v>15</v>
      </c>
    </row>
    <row r="13">
      <c r="A13" s="7">
        <v>11.0</v>
      </c>
      <c r="B13" s="7">
        <v>8107717.0</v>
      </c>
      <c r="C13" s="8">
        <v>44949.0</v>
      </c>
      <c r="D13" s="9" t="s">
        <v>17</v>
      </c>
      <c r="E13" s="9">
        <v>34.0</v>
      </c>
      <c r="F13" s="9">
        <v>2020.0</v>
      </c>
      <c r="G13" s="9" t="s">
        <v>14</v>
      </c>
      <c r="H13" s="9">
        <v>4.0</v>
      </c>
      <c r="I13" s="9">
        <v>8.0</v>
      </c>
      <c r="J13" s="9" t="s">
        <v>16</v>
      </c>
      <c r="K13" s="9" t="s">
        <v>16</v>
      </c>
      <c r="L13" s="9" t="s">
        <v>15</v>
      </c>
    </row>
    <row r="14">
      <c r="A14" s="7">
        <v>12.0</v>
      </c>
      <c r="B14" s="7">
        <v>8110589.0</v>
      </c>
      <c r="C14" s="8">
        <v>44956.0</v>
      </c>
      <c r="D14" s="9" t="s">
        <v>17</v>
      </c>
      <c r="E14" s="9" t="s">
        <v>26</v>
      </c>
      <c r="F14" s="9">
        <v>1090.0</v>
      </c>
      <c r="G14" s="9" t="s">
        <v>20</v>
      </c>
      <c r="H14" s="9">
        <v>8.0</v>
      </c>
      <c r="I14" s="9">
        <v>8.0</v>
      </c>
      <c r="J14" s="9" t="s">
        <v>15</v>
      </c>
      <c r="K14" s="9" t="s">
        <v>16</v>
      </c>
      <c r="L14" s="9" t="s">
        <v>15</v>
      </c>
    </row>
    <row r="15">
      <c r="A15" s="7">
        <v>13.0</v>
      </c>
      <c r="B15" s="7">
        <v>8109913.0</v>
      </c>
      <c r="C15" s="8">
        <v>44953.0</v>
      </c>
      <c r="D15" s="9" t="s">
        <v>17</v>
      </c>
      <c r="E15" s="9" t="s">
        <v>27</v>
      </c>
      <c r="F15" s="9">
        <v>2305.0</v>
      </c>
      <c r="G15" s="9" t="s">
        <v>14</v>
      </c>
      <c r="H15" s="9">
        <v>2.0</v>
      </c>
      <c r="I15" s="9">
        <v>5.0</v>
      </c>
      <c r="J15" s="9" t="s">
        <v>16</v>
      </c>
      <c r="K15" s="9" t="s">
        <v>16</v>
      </c>
      <c r="L15" s="9" t="s">
        <v>15</v>
      </c>
    </row>
    <row r="16">
      <c r="A16" s="7">
        <v>14.0</v>
      </c>
      <c r="B16" s="7">
        <v>8098313.0</v>
      </c>
      <c r="C16" s="8">
        <v>44926.0</v>
      </c>
      <c r="D16" s="9" t="s">
        <v>12</v>
      </c>
      <c r="E16" s="9" t="s">
        <v>28</v>
      </c>
      <c r="F16" s="9">
        <v>1585.0</v>
      </c>
      <c r="G16" s="9" t="s">
        <v>14</v>
      </c>
      <c r="H16" s="9">
        <v>10.0</v>
      </c>
      <c r="I16" s="9">
        <v>10.0</v>
      </c>
      <c r="J16" s="9" t="s">
        <v>16</v>
      </c>
      <c r="K16" s="9" t="s">
        <v>16</v>
      </c>
      <c r="L16" s="9" t="s">
        <v>15</v>
      </c>
    </row>
    <row r="17">
      <c r="A17" s="7">
        <v>15.0</v>
      </c>
      <c r="B17" s="7">
        <v>8083030.0</v>
      </c>
      <c r="C17" s="8">
        <v>44886.0</v>
      </c>
      <c r="D17" s="9" t="s">
        <v>12</v>
      </c>
      <c r="E17" s="9">
        <v>26.0</v>
      </c>
      <c r="F17" s="9">
        <v>885.0</v>
      </c>
      <c r="G17" s="9" t="s">
        <v>20</v>
      </c>
      <c r="H17" s="9">
        <v>1.0</v>
      </c>
      <c r="I17" s="9">
        <v>4.0</v>
      </c>
      <c r="J17" s="9" t="s">
        <v>16</v>
      </c>
      <c r="K17" s="9" t="s">
        <v>16</v>
      </c>
      <c r="L17" s="9" t="s">
        <v>15</v>
      </c>
    </row>
    <row r="18">
      <c r="A18" s="7">
        <v>16.0</v>
      </c>
      <c r="B18" s="7">
        <v>8114593.0</v>
      </c>
      <c r="C18" s="8">
        <v>44964.0</v>
      </c>
      <c r="D18" s="9" t="s">
        <v>17</v>
      </c>
      <c r="E18" s="9">
        <v>35.0</v>
      </c>
      <c r="F18" s="9">
        <v>1360.0</v>
      </c>
      <c r="G18" s="9" t="s">
        <v>20</v>
      </c>
      <c r="H18" s="9">
        <v>7.0</v>
      </c>
      <c r="I18" s="9">
        <v>8.0</v>
      </c>
      <c r="J18" s="9" t="s">
        <v>15</v>
      </c>
      <c r="K18" s="9" t="s">
        <v>16</v>
      </c>
      <c r="L18" s="9" t="s">
        <v>15</v>
      </c>
    </row>
    <row r="19">
      <c r="A19" s="7">
        <v>17.0</v>
      </c>
      <c r="B19" s="7">
        <v>8113528.0</v>
      </c>
      <c r="C19" s="8">
        <v>44963.0</v>
      </c>
      <c r="D19" s="9" t="s">
        <v>12</v>
      </c>
      <c r="E19" s="9" t="s">
        <v>29</v>
      </c>
      <c r="F19" s="9">
        <v>1855.0</v>
      </c>
      <c r="G19" s="9" t="s">
        <v>14</v>
      </c>
      <c r="H19" s="9">
        <v>8.0</v>
      </c>
      <c r="I19" s="9">
        <v>9.0</v>
      </c>
      <c r="J19" s="9" t="s">
        <v>15</v>
      </c>
      <c r="K19" s="9" t="s">
        <v>16</v>
      </c>
      <c r="L19" s="9" t="s">
        <v>15</v>
      </c>
    </row>
    <row r="20">
      <c r="A20" s="7">
        <v>18.0</v>
      </c>
      <c r="B20" s="7">
        <v>8111129.0</v>
      </c>
      <c r="C20" s="8">
        <v>44957.0</v>
      </c>
      <c r="D20" s="9" t="s">
        <v>17</v>
      </c>
      <c r="E20" s="9">
        <v>36.0</v>
      </c>
      <c r="F20" s="9">
        <v>2080.0</v>
      </c>
      <c r="G20" s="9" t="s">
        <v>14</v>
      </c>
      <c r="H20" s="9">
        <v>9.0</v>
      </c>
      <c r="I20" s="11">
        <v>45537.0</v>
      </c>
      <c r="J20" s="9" t="s">
        <v>16</v>
      </c>
      <c r="K20" s="9" t="s">
        <v>16</v>
      </c>
      <c r="L20" s="9" t="s">
        <v>15</v>
      </c>
    </row>
    <row r="21">
      <c r="A21" s="7">
        <v>19.0</v>
      </c>
      <c r="B21" s="7">
        <v>8117762.0</v>
      </c>
      <c r="C21" s="8">
        <v>44971.0</v>
      </c>
      <c r="D21" s="9" t="s">
        <v>17</v>
      </c>
      <c r="E21" s="9" t="s">
        <v>30</v>
      </c>
      <c r="F21" s="9">
        <v>1330.0</v>
      </c>
      <c r="G21" s="9" t="s">
        <v>20</v>
      </c>
      <c r="H21" s="9">
        <v>5.0</v>
      </c>
      <c r="I21" s="9">
        <v>6.0</v>
      </c>
      <c r="J21" s="9"/>
      <c r="K21" s="9" t="s">
        <v>16</v>
      </c>
      <c r="L21" s="9" t="s">
        <v>15</v>
      </c>
    </row>
    <row r="22">
      <c r="A22" s="7">
        <v>20.0</v>
      </c>
      <c r="B22" s="7">
        <v>8118914.0</v>
      </c>
      <c r="C22" s="8">
        <v>44974.0</v>
      </c>
      <c r="D22" s="9" t="s">
        <v>12</v>
      </c>
      <c r="E22" s="9" t="s">
        <v>31</v>
      </c>
      <c r="F22" s="9">
        <v>1590.0</v>
      </c>
      <c r="G22" s="9" t="s">
        <v>14</v>
      </c>
      <c r="H22" s="9">
        <v>8.0</v>
      </c>
      <c r="I22" s="9">
        <v>9.0</v>
      </c>
      <c r="J22" s="9" t="s">
        <v>15</v>
      </c>
      <c r="K22" s="9" t="s">
        <v>16</v>
      </c>
      <c r="L22" s="9" t="s">
        <v>15</v>
      </c>
    </row>
    <row r="23">
      <c r="A23" s="7">
        <v>21.0</v>
      </c>
      <c r="B23" s="7">
        <v>8119396.0</v>
      </c>
      <c r="C23" s="8">
        <v>44974.0</v>
      </c>
      <c r="D23" s="9" t="s">
        <v>17</v>
      </c>
      <c r="E23" s="9" t="s">
        <v>32</v>
      </c>
      <c r="F23" s="9">
        <v>1165.0</v>
      </c>
      <c r="G23" s="9" t="s">
        <v>20</v>
      </c>
      <c r="H23" s="9">
        <v>7.0</v>
      </c>
      <c r="I23" s="9">
        <v>9.0</v>
      </c>
      <c r="J23" s="9" t="s">
        <v>15</v>
      </c>
      <c r="K23" s="9" t="s">
        <v>16</v>
      </c>
      <c r="L23" s="9" t="s">
        <v>15</v>
      </c>
    </row>
    <row r="24">
      <c r="A24" s="7">
        <v>22.0</v>
      </c>
      <c r="B24" s="7">
        <v>8119518.0</v>
      </c>
      <c r="C24" s="8">
        <v>44975.0</v>
      </c>
      <c r="D24" s="9" t="s">
        <v>17</v>
      </c>
      <c r="E24" s="9">
        <v>33.0</v>
      </c>
      <c r="F24" s="9">
        <v>1345.0</v>
      </c>
      <c r="G24" s="9" t="s">
        <v>20</v>
      </c>
      <c r="H24" s="9">
        <v>8.0</v>
      </c>
      <c r="I24" s="9">
        <v>9.0</v>
      </c>
      <c r="J24" s="9" t="s">
        <v>15</v>
      </c>
      <c r="K24" s="9" t="s">
        <v>16</v>
      </c>
      <c r="L24" s="9" t="s">
        <v>15</v>
      </c>
    </row>
    <row r="25">
      <c r="A25" s="7">
        <v>23.0</v>
      </c>
      <c r="B25" s="7">
        <v>8119272.0</v>
      </c>
      <c r="C25" s="8">
        <v>44974.0</v>
      </c>
      <c r="D25" s="9" t="s">
        <v>12</v>
      </c>
      <c r="E25" s="9" t="s">
        <v>33</v>
      </c>
      <c r="F25" s="9">
        <v>1730.0</v>
      </c>
      <c r="G25" s="9" t="s">
        <v>14</v>
      </c>
      <c r="H25" s="9">
        <v>5.0</v>
      </c>
      <c r="I25" s="9">
        <v>9.0</v>
      </c>
      <c r="J25" s="9" t="s">
        <v>15</v>
      </c>
      <c r="K25" s="9" t="s">
        <v>16</v>
      </c>
      <c r="L25" s="9" t="s">
        <v>15</v>
      </c>
    </row>
    <row r="26">
      <c r="A26" s="7">
        <v>24.0</v>
      </c>
      <c r="B26" s="7">
        <v>8117038.0</v>
      </c>
      <c r="C26" s="8">
        <v>44970.0</v>
      </c>
      <c r="D26" s="9" t="s">
        <v>12</v>
      </c>
      <c r="E26" s="9" t="s">
        <v>21</v>
      </c>
      <c r="F26" s="9">
        <v>2050.0</v>
      </c>
      <c r="G26" s="9" t="s">
        <v>20</v>
      </c>
      <c r="H26" s="9">
        <v>8.0</v>
      </c>
      <c r="I26" s="9">
        <v>9.0</v>
      </c>
      <c r="J26" s="9" t="s">
        <v>15</v>
      </c>
      <c r="K26" s="9" t="s">
        <v>16</v>
      </c>
      <c r="L26" s="9" t="s">
        <v>15</v>
      </c>
    </row>
    <row r="27">
      <c r="A27" s="7">
        <v>25.0</v>
      </c>
      <c r="B27" s="7">
        <v>8120589.0</v>
      </c>
      <c r="C27" s="8">
        <v>44979.0</v>
      </c>
      <c r="D27" s="9" t="s">
        <v>17</v>
      </c>
      <c r="E27" s="9" t="s">
        <v>34</v>
      </c>
      <c r="F27" s="9">
        <v>2185.0</v>
      </c>
      <c r="G27" s="9" t="s">
        <v>20</v>
      </c>
      <c r="H27" s="9">
        <v>6.0</v>
      </c>
      <c r="I27" s="9">
        <v>8.0</v>
      </c>
      <c r="J27" s="9" t="s">
        <v>15</v>
      </c>
      <c r="K27" s="9" t="s">
        <v>16</v>
      </c>
      <c r="L27" s="9" t="s">
        <v>15</v>
      </c>
    </row>
    <row r="28">
      <c r="A28" s="7">
        <v>26.0</v>
      </c>
      <c r="B28" s="7">
        <v>8121779.0</v>
      </c>
      <c r="C28" s="8">
        <v>44982.0</v>
      </c>
      <c r="D28" s="9" t="s">
        <v>17</v>
      </c>
      <c r="E28" s="9" t="s">
        <v>35</v>
      </c>
      <c r="F28" s="9">
        <v>985.0</v>
      </c>
      <c r="G28" s="9" t="s">
        <v>14</v>
      </c>
      <c r="H28" s="11">
        <v>45383.0</v>
      </c>
      <c r="I28" s="9">
        <v>6.0</v>
      </c>
      <c r="J28" s="9" t="s">
        <v>16</v>
      </c>
      <c r="K28" s="9" t="s">
        <v>16</v>
      </c>
      <c r="L28" s="9" t="s">
        <v>15</v>
      </c>
    </row>
    <row r="29">
      <c r="A29" s="7">
        <v>27.0</v>
      </c>
      <c r="B29" s="7">
        <v>8122966.0</v>
      </c>
      <c r="C29" s="8">
        <v>44985.0</v>
      </c>
      <c r="D29" s="9" t="s">
        <v>17</v>
      </c>
      <c r="E29" s="9" t="s">
        <v>26</v>
      </c>
      <c r="F29" s="9">
        <v>1315.0</v>
      </c>
      <c r="G29" s="9" t="s">
        <v>14</v>
      </c>
      <c r="H29" s="9">
        <v>3.0</v>
      </c>
      <c r="I29" s="9">
        <v>2.0</v>
      </c>
      <c r="J29" s="9" t="s">
        <v>16</v>
      </c>
      <c r="K29" s="9" t="s">
        <v>16</v>
      </c>
      <c r="L29" s="9" t="s">
        <v>15</v>
      </c>
    </row>
    <row r="30">
      <c r="A30" s="7">
        <v>28.0</v>
      </c>
      <c r="B30" s="7">
        <v>8121297.0</v>
      </c>
      <c r="C30" s="8">
        <v>44981.0</v>
      </c>
      <c r="D30" s="9" t="s">
        <v>17</v>
      </c>
      <c r="E30" s="9" t="s">
        <v>29</v>
      </c>
      <c r="F30" s="9">
        <v>1595.0</v>
      </c>
      <c r="G30" s="9" t="s">
        <v>14</v>
      </c>
      <c r="H30" s="9">
        <v>8.0</v>
      </c>
      <c r="I30" s="9">
        <v>9.0</v>
      </c>
      <c r="J30" s="9" t="s">
        <v>15</v>
      </c>
      <c r="K30" s="9" t="s">
        <v>16</v>
      </c>
      <c r="L30" s="9" t="s">
        <v>16</v>
      </c>
    </row>
    <row r="31">
      <c r="A31" s="7">
        <v>29.0</v>
      </c>
      <c r="B31" s="7">
        <v>8123782.0</v>
      </c>
      <c r="C31" s="8">
        <v>44986.0</v>
      </c>
      <c r="D31" s="9" t="s">
        <v>17</v>
      </c>
      <c r="E31" s="9" t="s">
        <v>36</v>
      </c>
      <c r="F31" s="9">
        <v>1745.0</v>
      </c>
      <c r="G31" s="9" t="s">
        <v>14</v>
      </c>
      <c r="H31" s="9">
        <v>9.0</v>
      </c>
      <c r="I31" s="9">
        <v>10.0</v>
      </c>
      <c r="J31" s="9" t="s">
        <v>15</v>
      </c>
      <c r="K31" s="9" t="s">
        <v>16</v>
      </c>
      <c r="L31" s="9" t="s">
        <v>15</v>
      </c>
    </row>
    <row r="32">
      <c r="A32" s="7">
        <v>30.0</v>
      </c>
      <c r="B32" s="7">
        <v>8125292.0</v>
      </c>
      <c r="C32" s="8">
        <v>44990.0</v>
      </c>
      <c r="D32" s="9" t="s">
        <v>17</v>
      </c>
      <c r="E32" s="9" t="s">
        <v>37</v>
      </c>
      <c r="F32" s="9">
        <v>1595.0</v>
      </c>
      <c r="G32" s="9" t="s">
        <v>14</v>
      </c>
      <c r="H32" s="9">
        <v>7.0</v>
      </c>
      <c r="I32" s="9">
        <v>8.0</v>
      </c>
      <c r="J32" s="9" t="s">
        <v>15</v>
      </c>
      <c r="K32" s="9" t="s">
        <v>16</v>
      </c>
      <c r="L32" s="9" t="s">
        <v>15</v>
      </c>
    </row>
    <row r="33">
      <c r="A33" s="7">
        <v>31.0</v>
      </c>
      <c r="B33" s="7">
        <v>8127949.0</v>
      </c>
      <c r="C33" s="8">
        <v>44996.0</v>
      </c>
      <c r="D33" s="9" t="s">
        <v>17</v>
      </c>
      <c r="E33" s="9" t="s">
        <v>38</v>
      </c>
      <c r="F33" s="9">
        <v>1975.0</v>
      </c>
      <c r="G33" s="9" t="s">
        <v>14</v>
      </c>
      <c r="H33" s="9">
        <v>8.0</v>
      </c>
      <c r="I33" s="9">
        <v>9.0</v>
      </c>
      <c r="J33" s="9" t="s">
        <v>15</v>
      </c>
      <c r="K33" s="9" t="s">
        <v>16</v>
      </c>
      <c r="L33" s="9" t="s">
        <v>15</v>
      </c>
    </row>
    <row r="34">
      <c r="A34" s="7">
        <v>32.0</v>
      </c>
      <c r="B34" s="7">
        <v>8128176.0</v>
      </c>
      <c r="C34" s="8">
        <v>44997.0</v>
      </c>
      <c r="D34" s="9" t="s">
        <v>12</v>
      </c>
      <c r="E34" s="9" t="s">
        <v>29</v>
      </c>
      <c r="F34" s="9">
        <v>1800.0</v>
      </c>
      <c r="G34" s="9" t="s">
        <v>20</v>
      </c>
      <c r="H34" s="9">
        <v>8.0</v>
      </c>
      <c r="I34" s="9">
        <v>9.0</v>
      </c>
      <c r="J34" s="9" t="s">
        <v>15</v>
      </c>
      <c r="K34" s="9" t="s">
        <v>16</v>
      </c>
      <c r="L34" s="9" t="s">
        <v>15</v>
      </c>
    </row>
    <row r="35">
      <c r="A35" s="7">
        <v>33.0</v>
      </c>
      <c r="B35" s="7">
        <v>8128853.0</v>
      </c>
      <c r="C35" s="8">
        <v>44998.0</v>
      </c>
      <c r="D35" s="9" t="s">
        <v>17</v>
      </c>
      <c r="E35" s="9" t="s">
        <v>38</v>
      </c>
      <c r="F35" s="9">
        <v>1895.0</v>
      </c>
      <c r="G35" s="9" t="s">
        <v>20</v>
      </c>
      <c r="H35" s="9">
        <v>9.0</v>
      </c>
      <c r="I35" s="9">
        <v>9.0</v>
      </c>
      <c r="J35" s="9" t="s">
        <v>15</v>
      </c>
      <c r="K35" s="9" t="s">
        <v>16</v>
      </c>
      <c r="L35" s="9" t="s">
        <v>15</v>
      </c>
    </row>
    <row r="36">
      <c r="A36" s="7">
        <v>34.0</v>
      </c>
      <c r="B36" s="7">
        <v>8128834.0</v>
      </c>
      <c r="C36" s="8">
        <v>44998.0</v>
      </c>
      <c r="D36" s="9" t="s">
        <v>17</v>
      </c>
      <c r="E36" s="9" t="s">
        <v>33</v>
      </c>
      <c r="F36" s="9">
        <v>2155.0</v>
      </c>
      <c r="G36" s="9" t="s">
        <v>20</v>
      </c>
      <c r="H36" s="9">
        <v>8.0</v>
      </c>
      <c r="I36" s="9">
        <v>9.0</v>
      </c>
      <c r="J36" s="9" t="s">
        <v>15</v>
      </c>
      <c r="K36" s="9" t="s">
        <v>16</v>
      </c>
      <c r="L36" s="9" t="s">
        <v>15</v>
      </c>
    </row>
    <row r="37">
      <c r="A37" s="7">
        <v>35.0</v>
      </c>
      <c r="B37" s="7">
        <v>8130963.0</v>
      </c>
      <c r="C37" s="8">
        <v>45002.0</v>
      </c>
      <c r="D37" s="9" t="s">
        <v>17</v>
      </c>
      <c r="E37" s="9" t="s">
        <v>18</v>
      </c>
      <c r="F37" s="9">
        <v>1755.0</v>
      </c>
      <c r="G37" s="9" t="s">
        <v>14</v>
      </c>
      <c r="H37" s="9">
        <v>4.0</v>
      </c>
      <c r="I37" s="9">
        <v>8.0</v>
      </c>
      <c r="J37" s="9" t="s">
        <v>15</v>
      </c>
      <c r="K37" s="9" t="s">
        <v>16</v>
      </c>
      <c r="L37" s="9" t="s">
        <v>15</v>
      </c>
    </row>
    <row r="38">
      <c r="A38" s="7">
        <v>36.0</v>
      </c>
      <c r="B38" s="7">
        <v>8134031.0</v>
      </c>
      <c r="C38" s="8">
        <v>45009.0</v>
      </c>
      <c r="D38" s="9" t="s">
        <v>12</v>
      </c>
      <c r="E38" s="9">
        <v>28.0</v>
      </c>
      <c r="F38" s="9">
        <v>1060.0</v>
      </c>
      <c r="G38" s="9" t="s">
        <v>20</v>
      </c>
      <c r="H38" s="9">
        <v>6.0</v>
      </c>
      <c r="I38" s="9">
        <v>8.0</v>
      </c>
      <c r="J38" s="9" t="s">
        <v>16</v>
      </c>
      <c r="K38" s="9" t="s">
        <v>16</v>
      </c>
      <c r="L38" s="9" t="s">
        <v>15</v>
      </c>
    </row>
    <row r="39">
      <c r="A39" s="7">
        <v>37.0</v>
      </c>
      <c r="B39" s="7">
        <v>8134465.0</v>
      </c>
      <c r="C39" s="8">
        <v>45010.0</v>
      </c>
      <c r="D39" s="9" t="s">
        <v>12</v>
      </c>
      <c r="E39" s="9" t="s">
        <v>34</v>
      </c>
      <c r="F39" s="9">
        <v>2110.0</v>
      </c>
      <c r="G39" s="9" t="s">
        <v>14</v>
      </c>
      <c r="H39" s="9">
        <v>6.0</v>
      </c>
      <c r="I39" s="9">
        <v>8.0</v>
      </c>
      <c r="J39" s="9" t="s">
        <v>15</v>
      </c>
      <c r="K39" s="9" t="s">
        <v>16</v>
      </c>
      <c r="L39" s="9" t="s">
        <v>15</v>
      </c>
    </row>
    <row r="40">
      <c r="A40" s="7">
        <v>38.0</v>
      </c>
      <c r="B40" s="7">
        <v>8135329.0</v>
      </c>
      <c r="C40" s="8">
        <v>45012.0</v>
      </c>
      <c r="D40" s="9" t="s">
        <v>17</v>
      </c>
      <c r="E40" s="9">
        <v>30.0</v>
      </c>
      <c r="F40" s="9">
        <v>1365.0</v>
      </c>
      <c r="G40" s="9" t="s">
        <v>14</v>
      </c>
      <c r="H40" s="9">
        <v>9.0</v>
      </c>
      <c r="I40" s="9">
        <v>10.0</v>
      </c>
      <c r="J40" s="9" t="s">
        <v>15</v>
      </c>
      <c r="K40" s="9" t="s">
        <v>16</v>
      </c>
      <c r="L40" s="9" t="s">
        <v>15</v>
      </c>
    </row>
    <row r="41">
      <c r="A41" s="7">
        <v>39.0</v>
      </c>
      <c r="B41" s="7">
        <v>8137033.0</v>
      </c>
      <c r="C41" s="8">
        <v>45015.0</v>
      </c>
      <c r="D41" s="9" t="s">
        <v>17</v>
      </c>
      <c r="E41" s="9">
        <v>34.0</v>
      </c>
      <c r="F41" s="9">
        <v>2340.0</v>
      </c>
      <c r="G41" s="9" t="s">
        <v>14</v>
      </c>
      <c r="H41" s="9">
        <v>8.0</v>
      </c>
      <c r="I41" s="9">
        <v>9.0</v>
      </c>
      <c r="J41" s="9" t="s">
        <v>15</v>
      </c>
      <c r="K41" s="9" t="s">
        <v>16</v>
      </c>
      <c r="L41" s="9" t="s">
        <v>15</v>
      </c>
    </row>
    <row r="42">
      <c r="A42" s="7">
        <v>40.0</v>
      </c>
      <c r="B42" s="7">
        <v>8121296.0</v>
      </c>
      <c r="C42" s="8">
        <v>44981.0</v>
      </c>
      <c r="D42" s="9" t="s">
        <v>17</v>
      </c>
      <c r="E42" s="9" t="s">
        <v>29</v>
      </c>
      <c r="F42" s="9">
        <v>1835.0</v>
      </c>
      <c r="G42" s="9" t="s">
        <v>14</v>
      </c>
      <c r="H42" s="9">
        <v>8.0</v>
      </c>
      <c r="I42" s="9">
        <v>9.0</v>
      </c>
      <c r="J42" s="9" t="s">
        <v>15</v>
      </c>
      <c r="K42" s="9" t="s">
        <v>16</v>
      </c>
      <c r="L42" s="9" t="s">
        <v>16</v>
      </c>
    </row>
    <row r="43">
      <c r="A43" s="7">
        <v>41.0</v>
      </c>
      <c r="B43" s="7">
        <v>8119396.0</v>
      </c>
      <c r="C43" s="8">
        <v>44975.0</v>
      </c>
      <c r="D43" s="9" t="s">
        <v>17</v>
      </c>
      <c r="E43" s="9" t="s">
        <v>32</v>
      </c>
      <c r="F43" s="9">
        <v>1165.0</v>
      </c>
      <c r="G43" s="9" t="s">
        <v>20</v>
      </c>
      <c r="H43" s="9">
        <v>7.0</v>
      </c>
      <c r="I43" s="9">
        <v>9.0</v>
      </c>
      <c r="J43" s="9" t="s">
        <v>15</v>
      </c>
      <c r="K43" s="9" t="s">
        <v>16</v>
      </c>
      <c r="L43" s="9" t="s">
        <v>15</v>
      </c>
    </row>
    <row r="44">
      <c r="A44" s="7">
        <v>42.0</v>
      </c>
      <c r="B44" s="7">
        <v>8139801.0</v>
      </c>
      <c r="C44" s="8">
        <v>45021.0</v>
      </c>
      <c r="D44" s="9" t="s">
        <v>12</v>
      </c>
      <c r="E44" s="9">
        <v>34.0</v>
      </c>
      <c r="F44" s="9">
        <v>1840.0</v>
      </c>
      <c r="G44" s="9" t="s">
        <v>20</v>
      </c>
      <c r="H44" s="9">
        <v>4.0</v>
      </c>
      <c r="I44" s="9">
        <v>6.0</v>
      </c>
      <c r="J44" s="9" t="s">
        <v>16</v>
      </c>
      <c r="K44" s="9" t="s">
        <v>16</v>
      </c>
      <c r="L44" s="9" t="s">
        <v>15</v>
      </c>
    </row>
    <row r="45">
      <c r="A45" s="7">
        <v>43.0</v>
      </c>
      <c r="B45" s="7">
        <v>8139886.0</v>
      </c>
      <c r="C45" s="8">
        <v>45021.0</v>
      </c>
      <c r="D45" s="9" t="s">
        <v>17</v>
      </c>
      <c r="E45" s="9" t="s">
        <v>36</v>
      </c>
      <c r="F45" s="9">
        <v>1870.0</v>
      </c>
      <c r="G45" s="9" t="s">
        <v>20</v>
      </c>
      <c r="H45" s="9">
        <v>8.0</v>
      </c>
      <c r="I45" s="9">
        <v>9.0</v>
      </c>
      <c r="J45" s="9" t="s">
        <v>16</v>
      </c>
      <c r="K45" s="9" t="s">
        <v>16</v>
      </c>
      <c r="L45" s="9" t="s">
        <v>15</v>
      </c>
    </row>
    <row r="46">
      <c r="A46" s="7">
        <v>44.0</v>
      </c>
      <c r="B46" s="7">
        <v>8140604.0</v>
      </c>
      <c r="C46" s="8">
        <v>45023.0</v>
      </c>
      <c r="D46" s="9" t="s">
        <v>17</v>
      </c>
      <c r="E46" s="9" t="s">
        <v>31</v>
      </c>
      <c r="F46" s="9">
        <v>1805.0</v>
      </c>
      <c r="G46" s="9" t="s">
        <v>14</v>
      </c>
      <c r="H46" s="9">
        <v>9.0</v>
      </c>
      <c r="I46" s="9">
        <v>9.0</v>
      </c>
      <c r="J46" s="9" t="s">
        <v>15</v>
      </c>
      <c r="K46" s="9" t="s">
        <v>16</v>
      </c>
      <c r="L46" s="9" t="s">
        <v>15</v>
      </c>
    </row>
    <row r="47">
      <c r="A47" s="7">
        <v>45.0</v>
      </c>
      <c r="B47" s="7">
        <v>8139917.0</v>
      </c>
      <c r="C47" s="8">
        <v>45022.0</v>
      </c>
      <c r="D47" s="9" t="s">
        <v>17</v>
      </c>
      <c r="E47" s="9">
        <v>32.0</v>
      </c>
      <c r="F47" s="9">
        <v>2090.0</v>
      </c>
      <c r="G47" s="9" t="s">
        <v>14</v>
      </c>
      <c r="H47" s="9">
        <v>7.0</v>
      </c>
      <c r="I47" s="9">
        <v>8.0</v>
      </c>
      <c r="J47" s="9" t="s">
        <v>16</v>
      </c>
      <c r="K47" s="9" t="s">
        <v>16</v>
      </c>
      <c r="L47" s="9" t="s">
        <v>15</v>
      </c>
    </row>
    <row r="48">
      <c r="A48" s="7">
        <v>46.0</v>
      </c>
      <c r="B48" s="7">
        <v>8139898.0</v>
      </c>
      <c r="C48" s="8">
        <v>45022.0</v>
      </c>
      <c r="D48" s="9" t="s">
        <v>17</v>
      </c>
      <c r="E48" s="9" t="s">
        <v>18</v>
      </c>
      <c r="F48" s="9">
        <v>1775.0</v>
      </c>
      <c r="G48" s="9" t="s">
        <v>20</v>
      </c>
      <c r="H48" s="9">
        <v>8.0</v>
      </c>
      <c r="I48" s="9">
        <v>9.0</v>
      </c>
      <c r="J48" s="9" t="s">
        <v>15</v>
      </c>
      <c r="K48" s="9" t="s">
        <v>16</v>
      </c>
      <c r="L48" s="9" t="s">
        <v>15</v>
      </c>
    </row>
    <row r="49">
      <c r="A49" s="7">
        <v>47.0</v>
      </c>
      <c r="B49" s="7">
        <v>8141968.0</v>
      </c>
      <c r="C49" s="8">
        <v>45027.0</v>
      </c>
      <c r="D49" s="9" t="s">
        <v>17</v>
      </c>
      <c r="E49" s="9">
        <v>35.0</v>
      </c>
      <c r="F49" s="9">
        <v>1585.0</v>
      </c>
      <c r="G49" s="9" t="s">
        <v>20</v>
      </c>
      <c r="H49" s="9">
        <v>5.0</v>
      </c>
      <c r="I49" s="9">
        <v>9.0</v>
      </c>
      <c r="J49" s="9" t="s">
        <v>16</v>
      </c>
      <c r="K49" s="9" t="s">
        <v>16</v>
      </c>
      <c r="L49" s="9" t="s">
        <v>15</v>
      </c>
    </row>
    <row r="50">
      <c r="A50" s="7">
        <v>48.0</v>
      </c>
      <c r="B50" s="7">
        <v>8142765.0</v>
      </c>
      <c r="C50" s="8">
        <v>45029.0</v>
      </c>
      <c r="D50" s="9" t="s">
        <v>12</v>
      </c>
      <c r="E50" s="9" t="s">
        <v>28</v>
      </c>
      <c r="F50" s="9">
        <v>2310.0</v>
      </c>
      <c r="G50" s="9" t="s">
        <v>20</v>
      </c>
      <c r="H50" s="9">
        <v>7.0</v>
      </c>
      <c r="I50" s="9">
        <v>8.0</v>
      </c>
      <c r="J50" s="9" t="s">
        <v>16</v>
      </c>
      <c r="K50" s="9" t="s">
        <v>16</v>
      </c>
      <c r="L50" s="9" t="s">
        <v>15</v>
      </c>
    </row>
    <row r="51">
      <c r="A51" s="7">
        <v>49.0</v>
      </c>
      <c r="B51" s="7">
        <v>8140649.0</v>
      </c>
      <c r="C51" s="8">
        <v>45024.0</v>
      </c>
      <c r="D51" s="9" t="s">
        <v>17</v>
      </c>
      <c r="E51" s="9" t="s">
        <v>27</v>
      </c>
      <c r="F51" s="9">
        <v>2560.0</v>
      </c>
      <c r="G51" s="9" t="s">
        <v>14</v>
      </c>
      <c r="H51" s="9">
        <v>9.0</v>
      </c>
      <c r="I51" s="9">
        <v>9.0</v>
      </c>
      <c r="J51" s="9" t="s">
        <v>15</v>
      </c>
      <c r="K51" s="9" t="s">
        <v>16</v>
      </c>
      <c r="L51" s="9" t="s">
        <v>15</v>
      </c>
    </row>
    <row r="52">
      <c r="A52" s="7">
        <v>50.0</v>
      </c>
      <c r="B52" s="7">
        <v>8143562.0</v>
      </c>
      <c r="C52" s="8">
        <v>45030.0</v>
      </c>
      <c r="D52" s="9" t="s">
        <v>17</v>
      </c>
      <c r="E52" s="9">
        <v>31.0</v>
      </c>
      <c r="F52" s="9">
        <v>1335.0</v>
      </c>
      <c r="G52" s="9" t="s">
        <v>20</v>
      </c>
      <c r="H52" s="9">
        <v>9.0</v>
      </c>
      <c r="I52" s="9">
        <v>10.0</v>
      </c>
      <c r="J52" s="9" t="s">
        <v>15</v>
      </c>
      <c r="K52" s="9" t="s">
        <v>16</v>
      </c>
      <c r="L52" s="9" t="s">
        <v>15</v>
      </c>
    </row>
    <row r="53">
      <c r="A53" s="7">
        <v>51.0</v>
      </c>
      <c r="B53" s="7">
        <v>8144793.0</v>
      </c>
      <c r="C53" s="8">
        <v>45034.0</v>
      </c>
      <c r="D53" s="9" t="s">
        <v>12</v>
      </c>
      <c r="E53" s="9">
        <v>33.0</v>
      </c>
      <c r="F53" s="9">
        <v>1700.0</v>
      </c>
      <c r="G53" s="9" t="s">
        <v>14</v>
      </c>
      <c r="H53" s="9">
        <v>8.0</v>
      </c>
      <c r="I53" s="9">
        <v>9.0</v>
      </c>
      <c r="J53" s="9" t="s">
        <v>15</v>
      </c>
      <c r="K53" s="9" t="s">
        <v>16</v>
      </c>
      <c r="L53" s="9" t="s">
        <v>15</v>
      </c>
    </row>
    <row r="54">
      <c r="A54" s="7">
        <v>52.0</v>
      </c>
      <c r="B54" s="7">
        <v>8145807.0</v>
      </c>
      <c r="C54" s="8">
        <v>45035.0</v>
      </c>
      <c r="D54" s="9" t="s">
        <v>17</v>
      </c>
      <c r="E54" s="9" t="s">
        <v>30</v>
      </c>
      <c r="F54" s="9">
        <v>835.0</v>
      </c>
      <c r="G54" s="9" t="s">
        <v>14</v>
      </c>
      <c r="H54" s="9">
        <v>4.0</v>
      </c>
      <c r="I54" s="9">
        <v>7.0</v>
      </c>
      <c r="J54" s="9" t="s">
        <v>16</v>
      </c>
      <c r="K54" s="9" t="s">
        <v>16</v>
      </c>
      <c r="L54" s="9" t="s">
        <v>15</v>
      </c>
    </row>
    <row r="55">
      <c r="A55" s="7">
        <v>53.0</v>
      </c>
      <c r="B55" s="7">
        <v>8145272.0</v>
      </c>
      <c r="C55" s="8">
        <v>45034.0</v>
      </c>
      <c r="D55" s="9" t="s">
        <v>17</v>
      </c>
      <c r="E55" s="9" t="s">
        <v>21</v>
      </c>
      <c r="F55" s="9">
        <v>2095.0</v>
      </c>
      <c r="G55" s="9" t="s">
        <v>14</v>
      </c>
      <c r="H55" s="9">
        <v>8.0</v>
      </c>
      <c r="I55" s="9">
        <v>9.0</v>
      </c>
      <c r="J55" s="9" t="s">
        <v>16</v>
      </c>
      <c r="K55" s="9" t="s">
        <v>16</v>
      </c>
      <c r="L55" s="9" t="s">
        <v>15</v>
      </c>
    </row>
    <row r="56">
      <c r="A56" s="7">
        <v>54.0</v>
      </c>
      <c r="B56" s="7">
        <v>8146713.0</v>
      </c>
      <c r="C56" s="8">
        <v>45038.0</v>
      </c>
      <c r="D56" s="9" t="s">
        <v>17</v>
      </c>
      <c r="E56" s="9">
        <v>35.0</v>
      </c>
      <c r="F56" s="9">
        <v>1780.0</v>
      </c>
      <c r="G56" s="9" t="s">
        <v>14</v>
      </c>
      <c r="H56" s="9">
        <v>8.0</v>
      </c>
      <c r="I56" s="9">
        <v>8.0</v>
      </c>
      <c r="J56" s="9" t="s">
        <v>15</v>
      </c>
      <c r="K56" s="9" t="s">
        <v>16</v>
      </c>
      <c r="L56" s="9" t="s">
        <v>15</v>
      </c>
    </row>
    <row r="57">
      <c r="A57" s="7">
        <v>55.0</v>
      </c>
      <c r="B57" s="7">
        <v>8148639.0</v>
      </c>
      <c r="C57" s="8">
        <v>45042.0</v>
      </c>
      <c r="D57" s="9" t="s">
        <v>17</v>
      </c>
      <c r="E57" s="9">
        <v>32.0</v>
      </c>
      <c r="F57" s="9">
        <v>1000.0</v>
      </c>
      <c r="G57" s="9" t="s">
        <v>20</v>
      </c>
      <c r="H57" s="9">
        <v>8.0</v>
      </c>
      <c r="I57" s="9">
        <v>9.0</v>
      </c>
      <c r="J57" s="9" t="s">
        <v>15</v>
      </c>
      <c r="K57" s="9" t="s">
        <v>16</v>
      </c>
      <c r="L57" s="9" t="s">
        <v>15</v>
      </c>
    </row>
    <row r="58">
      <c r="A58" s="7">
        <v>56.0</v>
      </c>
      <c r="B58" s="7">
        <v>8148652.0</v>
      </c>
      <c r="C58" s="8">
        <v>45042.0</v>
      </c>
      <c r="D58" s="9" t="s">
        <v>17</v>
      </c>
      <c r="E58" s="9">
        <v>32.0</v>
      </c>
      <c r="F58" s="9">
        <v>1800.0</v>
      </c>
      <c r="G58" s="9" t="s">
        <v>14</v>
      </c>
      <c r="H58" s="9">
        <v>8.0</v>
      </c>
      <c r="I58" s="9">
        <v>9.0</v>
      </c>
      <c r="J58" s="9" t="s">
        <v>15</v>
      </c>
      <c r="K58" s="9" t="s">
        <v>16</v>
      </c>
      <c r="L58" s="9" t="s">
        <v>16</v>
      </c>
    </row>
    <row r="59">
      <c r="A59" s="7">
        <v>57.0</v>
      </c>
      <c r="B59" s="7">
        <v>8148653.0</v>
      </c>
      <c r="C59" s="8">
        <v>45042.0</v>
      </c>
      <c r="D59" s="9" t="s">
        <v>17</v>
      </c>
      <c r="E59" s="9">
        <v>32.0</v>
      </c>
      <c r="F59" s="9">
        <v>1860.0</v>
      </c>
      <c r="G59" s="9" t="s">
        <v>14</v>
      </c>
      <c r="H59" s="9">
        <v>8.0</v>
      </c>
      <c r="I59" s="9">
        <v>9.0</v>
      </c>
      <c r="J59" s="9" t="s">
        <v>16</v>
      </c>
      <c r="K59" s="9" t="s">
        <v>16</v>
      </c>
      <c r="L59" s="9" t="s">
        <v>16</v>
      </c>
    </row>
    <row r="60">
      <c r="A60" s="7">
        <v>58.0</v>
      </c>
      <c r="B60" s="7">
        <v>8150026.0</v>
      </c>
      <c r="C60" s="8">
        <v>45046.0</v>
      </c>
      <c r="D60" s="9" t="s">
        <v>12</v>
      </c>
      <c r="E60" s="9" t="s">
        <v>39</v>
      </c>
      <c r="F60" s="9">
        <v>1285.0</v>
      </c>
      <c r="G60" s="9" t="s">
        <v>14</v>
      </c>
      <c r="H60" s="9">
        <v>8.0</v>
      </c>
      <c r="I60" s="9">
        <v>8.0</v>
      </c>
      <c r="J60" s="9" t="s">
        <v>16</v>
      </c>
      <c r="K60" s="9" t="s">
        <v>16</v>
      </c>
      <c r="L60" s="9" t="s">
        <v>15</v>
      </c>
    </row>
    <row r="61">
      <c r="A61" s="7">
        <v>59.0</v>
      </c>
      <c r="B61" s="7">
        <v>8151658.0</v>
      </c>
      <c r="C61" s="8">
        <v>45050.0</v>
      </c>
      <c r="D61" s="9" t="s">
        <v>12</v>
      </c>
      <c r="E61" s="9" t="s">
        <v>19</v>
      </c>
      <c r="F61" s="9">
        <v>1960.0</v>
      </c>
      <c r="G61" s="9" t="s">
        <v>20</v>
      </c>
      <c r="H61" s="9">
        <v>7.0</v>
      </c>
      <c r="I61" s="9">
        <v>8.0</v>
      </c>
      <c r="J61" s="9" t="s">
        <v>15</v>
      </c>
      <c r="K61" s="9" t="s">
        <v>16</v>
      </c>
      <c r="L61" s="9" t="s">
        <v>16</v>
      </c>
    </row>
    <row r="62">
      <c r="A62" s="7">
        <v>60.0</v>
      </c>
      <c r="B62" s="7">
        <v>8143562.0</v>
      </c>
      <c r="C62" s="8">
        <v>45030.0</v>
      </c>
      <c r="D62" s="9" t="s">
        <v>17</v>
      </c>
      <c r="E62" s="9">
        <v>31.0</v>
      </c>
      <c r="F62" s="9">
        <v>1335.0</v>
      </c>
      <c r="G62" s="9" t="s">
        <v>20</v>
      </c>
      <c r="H62" s="9">
        <v>9.0</v>
      </c>
      <c r="I62" s="9">
        <v>10.0</v>
      </c>
      <c r="J62" s="9" t="s">
        <v>15</v>
      </c>
      <c r="K62" s="9" t="s">
        <v>16</v>
      </c>
      <c r="L62" s="9" t="s">
        <v>15</v>
      </c>
    </row>
    <row r="63">
      <c r="A63" s="7">
        <v>61.0</v>
      </c>
      <c r="B63" s="7">
        <v>8155642.0</v>
      </c>
      <c r="C63" s="8">
        <v>45058.0</v>
      </c>
      <c r="D63" s="9" t="s">
        <v>12</v>
      </c>
      <c r="E63" s="9">
        <v>34.0</v>
      </c>
      <c r="F63" s="9">
        <v>1715.0</v>
      </c>
      <c r="G63" s="9" t="s">
        <v>14</v>
      </c>
      <c r="H63" s="9">
        <v>8.0</v>
      </c>
      <c r="I63" s="9">
        <v>9.0</v>
      </c>
      <c r="J63" s="9" t="s">
        <v>15</v>
      </c>
      <c r="K63" s="9" t="s">
        <v>16</v>
      </c>
      <c r="L63" s="9" t="s">
        <v>15</v>
      </c>
    </row>
    <row r="64">
      <c r="A64" s="7">
        <v>62.0</v>
      </c>
      <c r="B64" s="12">
        <v>8155921.0</v>
      </c>
      <c r="C64" s="8">
        <v>45059.0</v>
      </c>
      <c r="D64" s="9" t="s">
        <v>17</v>
      </c>
      <c r="E64" s="9" t="s">
        <v>18</v>
      </c>
      <c r="F64" s="9">
        <v>2090.0</v>
      </c>
      <c r="G64" s="9" t="s">
        <v>14</v>
      </c>
      <c r="H64" s="9">
        <v>7.0</v>
      </c>
      <c r="I64" s="9">
        <v>9.0</v>
      </c>
      <c r="J64" s="9" t="s">
        <v>15</v>
      </c>
      <c r="K64" s="9" t="s">
        <v>16</v>
      </c>
      <c r="L64" s="9" t="s">
        <v>15</v>
      </c>
    </row>
    <row r="65">
      <c r="A65" s="7">
        <v>63.0</v>
      </c>
      <c r="B65" s="12">
        <v>8159480.0</v>
      </c>
      <c r="C65" s="8">
        <v>45068.0</v>
      </c>
      <c r="D65" s="9" t="s">
        <v>12</v>
      </c>
      <c r="E65" s="9" t="s">
        <v>40</v>
      </c>
      <c r="F65" s="9">
        <v>1895.0</v>
      </c>
      <c r="G65" s="9" t="s">
        <v>20</v>
      </c>
      <c r="H65" s="9">
        <v>6.0</v>
      </c>
      <c r="I65" s="9">
        <v>8.0</v>
      </c>
      <c r="J65" s="9" t="s">
        <v>16</v>
      </c>
      <c r="K65" s="9" t="s">
        <v>16</v>
      </c>
      <c r="L65" s="9" t="s">
        <v>15</v>
      </c>
    </row>
    <row r="66">
      <c r="A66" s="7">
        <v>64.0</v>
      </c>
      <c r="B66" s="7">
        <v>8145807.0</v>
      </c>
      <c r="C66" s="8">
        <v>45035.0</v>
      </c>
      <c r="D66" s="9" t="s">
        <v>17</v>
      </c>
      <c r="E66" s="9" t="s">
        <v>41</v>
      </c>
      <c r="F66" s="9">
        <v>835.0</v>
      </c>
      <c r="G66" s="9" t="s">
        <v>14</v>
      </c>
      <c r="H66" s="9">
        <v>4.0</v>
      </c>
      <c r="I66" s="9">
        <v>7.0</v>
      </c>
      <c r="J66" s="9" t="s">
        <v>16</v>
      </c>
      <c r="K66" s="9" t="s">
        <v>16</v>
      </c>
      <c r="L66" s="9" t="s">
        <v>15</v>
      </c>
    </row>
    <row r="67">
      <c r="A67" s="7">
        <v>65.0</v>
      </c>
      <c r="B67" s="13">
        <v>8159206.0</v>
      </c>
      <c r="C67" s="8">
        <v>45067.0</v>
      </c>
      <c r="D67" s="9" t="s">
        <v>12</v>
      </c>
      <c r="E67" s="9" t="s">
        <v>42</v>
      </c>
      <c r="F67" s="9">
        <v>1715.0</v>
      </c>
      <c r="G67" s="9" t="s">
        <v>20</v>
      </c>
      <c r="H67" s="9">
        <v>8.0</v>
      </c>
      <c r="I67" s="9">
        <v>9.0</v>
      </c>
      <c r="J67" s="9" t="s">
        <v>15</v>
      </c>
      <c r="K67" s="9" t="s">
        <v>16</v>
      </c>
      <c r="L67" s="9" t="s">
        <v>15</v>
      </c>
    </row>
    <row r="68">
      <c r="A68" s="14">
        <v>66.0</v>
      </c>
      <c r="B68" s="14">
        <v>8159996.0</v>
      </c>
      <c r="C68" s="15">
        <v>45069.0</v>
      </c>
      <c r="D68" s="16" t="s">
        <v>17</v>
      </c>
      <c r="E68" s="16" t="s">
        <v>43</v>
      </c>
      <c r="F68" s="16">
        <v>1430.0</v>
      </c>
      <c r="G68" s="16" t="s">
        <v>20</v>
      </c>
      <c r="H68" s="16">
        <v>7.0</v>
      </c>
      <c r="I68" s="16">
        <v>9.0</v>
      </c>
      <c r="J68" s="16" t="s">
        <v>16</v>
      </c>
      <c r="K68" s="16" t="s">
        <v>16</v>
      </c>
      <c r="L68" s="16" t="s">
        <v>15</v>
      </c>
    </row>
    <row r="69">
      <c r="A69" s="7">
        <v>67.0</v>
      </c>
      <c r="B69" s="13">
        <v>8160259.0</v>
      </c>
      <c r="C69" s="8">
        <v>45069.0</v>
      </c>
      <c r="D69" s="9" t="s">
        <v>12</v>
      </c>
      <c r="E69" s="9">
        <v>33.0</v>
      </c>
      <c r="F69" s="9">
        <v>1710.0</v>
      </c>
      <c r="G69" s="9" t="s">
        <v>20</v>
      </c>
      <c r="H69" s="9">
        <v>8.0</v>
      </c>
      <c r="I69" s="9">
        <v>10.0</v>
      </c>
      <c r="J69" s="9" t="s">
        <v>16</v>
      </c>
      <c r="K69" s="9" t="s">
        <v>16</v>
      </c>
      <c r="L69" s="9" t="s">
        <v>15</v>
      </c>
    </row>
    <row r="70">
      <c r="A70" s="7">
        <v>68.0</v>
      </c>
      <c r="B70" s="13">
        <v>8160415.0</v>
      </c>
      <c r="C70" s="8">
        <v>45070.0</v>
      </c>
      <c r="D70" s="9" t="s">
        <v>17</v>
      </c>
      <c r="E70" s="9" t="s">
        <v>44</v>
      </c>
      <c r="F70" s="9">
        <v>1800.0</v>
      </c>
      <c r="G70" s="9" t="s">
        <v>14</v>
      </c>
      <c r="H70" s="9">
        <v>9.0</v>
      </c>
      <c r="I70" s="9">
        <v>9.0</v>
      </c>
      <c r="J70" s="9" t="s">
        <v>15</v>
      </c>
      <c r="K70" s="9" t="s">
        <v>16</v>
      </c>
      <c r="L70" s="9" t="s">
        <v>15</v>
      </c>
    </row>
    <row r="71">
      <c r="A71" s="7">
        <v>69.0</v>
      </c>
      <c r="B71" s="7">
        <v>8162573.0</v>
      </c>
      <c r="C71" s="8">
        <v>45075.0</v>
      </c>
      <c r="D71" s="9" t="s">
        <v>17</v>
      </c>
      <c r="E71" s="9" t="s">
        <v>45</v>
      </c>
      <c r="F71" s="9">
        <v>1390.0</v>
      </c>
      <c r="G71" s="9" t="s">
        <v>14</v>
      </c>
      <c r="H71" s="9">
        <v>8.0</v>
      </c>
      <c r="I71" s="9">
        <v>9.0</v>
      </c>
      <c r="J71" s="9" t="s">
        <v>16</v>
      </c>
      <c r="K71" s="9" t="s">
        <v>16</v>
      </c>
      <c r="L71" s="9" t="s">
        <v>16</v>
      </c>
    </row>
    <row r="72">
      <c r="A72" s="7">
        <v>70.0</v>
      </c>
      <c r="B72" s="12">
        <v>8188021.0</v>
      </c>
      <c r="C72" s="8">
        <v>45140.0</v>
      </c>
      <c r="D72" s="9" t="s">
        <v>17</v>
      </c>
      <c r="E72" s="9">
        <v>32.0</v>
      </c>
      <c r="F72" s="9">
        <v>1395.0</v>
      </c>
      <c r="G72" s="9" t="s">
        <v>14</v>
      </c>
      <c r="H72" s="9">
        <v>5.0</v>
      </c>
      <c r="I72" s="9">
        <v>7.0</v>
      </c>
      <c r="J72" s="9" t="s">
        <v>16</v>
      </c>
      <c r="K72" s="9" t="s">
        <v>16</v>
      </c>
      <c r="L72" s="9" t="s">
        <v>15</v>
      </c>
    </row>
    <row r="73">
      <c r="A73" s="7">
        <v>71.0</v>
      </c>
      <c r="B73" s="12">
        <v>8188967.0</v>
      </c>
      <c r="C73" s="8">
        <v>45143.0</v>
      </c>
      <c r="D73" s="9" t="s">
        <v>12</v>
      </c>
      <c r="E73" s="9" t="s">
        <v>29</v>
      </c>
      <c r="F73" s="9">
        <v>1705.0</v>
      </c>
      <c r="G73" s="9" t="s">
        <v>20</v>
      </c>
      <c r="H73" s="9">
        <v>8.0</v>
      </c>
      <c r="I73" s="9">
        <v>8.0</v>
      </c>
      <c r="J73" s="9" t="s">
        <v>15</v>
      </c>
      <c r="K73" s="9" t="s">
        <v>16</v>
      </c>
      <c r="L73" s="9" t="s">
        <v>15</v>
      </c>
    </row>
    <row r="74">
      <c r="A74" s="7">
        <v>72.0</v>
      </c>
      <c r="B74" s="12">
        <v>8191221.0</v>
      </c>
      <c r="C74" s="8">
        <v>45148.0</v>
      </c>
      <c r="D74" s="9" t="s">
        <v>17</v>
      </c>
      <c r="E74" s="9">
        <v>36.0</v>
      </c>
      <c r="F74" s="9">
        <v>2070.0</v>
      </c>
      <c r="G74" s="9" t="s">
        <v>20</v>
      </c>
      <c r="H74" s="9">
        <v>5.0</v>
      </c>
      <c r="I74" s="9">
        <v>9.0</v>
      </c>
      <c r="J74" s="9" t="s">
        <v>16</v>
      </c>
      <c r="K74" s="9" t="s">
        <v>16</v>
      </c>
      <c r="L74" s="9" t="s">
        <v>15</v>
      </c>
    </row>
    <row r="75">
      <c r="A75" s="7">
        <v>73.0</v>
      </c>
      <c r="B75" s="12">
        <v>8191341.0</v>
      </c>
      <c r="C75" s="8">
        <v>45149.0</v>
      </c>
      <c r="D75" s="9" t="s">
        <v>12</v>
      </c>
      <c r="E75" s="9" t="s">
        <v>46</v>
      </c>
      <c r="F75" s="9">
        <v>1130.0</v>
      </c>
      <c r="G75" s="9" t="s">
        <v>20</v>
      </c>
      <c r="H75" s="9">
        <v>3.0</v>
      </c>
      <c r="I75" s="9">
        <v>7.0</v>
      </c>
      <c r="J75" s="9" t="s">
        <v>16</v>
      </c>
      <c r="K75" s="9" t="s">
        <v>16</v>
      </c>
      <c r="L75" s="9" t="s">
        <v>15</v>
      </c>
    </row>
    <row r="76">
      <c r="A76" s="7">
        <v>74.0</v>
      </c>
      <c r="B76" s="12">
        <v>8191707.0</v>
      </c>
      <c r="C76" s="8">
        <v>45150.0</v>
      </c>
      <c r="D76" s="9" t="s">
        <v>17</v>
      </c>
      <c r="E76" s="9">
        <v>35.0</v>
      </c>
      <c r="F76" s="9">
        <v>1640.0</v>
      </c>
      <c r="G76" s="9" t="s">
        <v>20</v>
      </c>
      <c r="H76" s="9">
        <v>9.0</v>
      </c>
      <c r="I76" s="9">
        <v>9.0</v>
      </c>
      <c r="J76" s="9" t="s">
        <v>15</v>
      </c>
      <c r="K76" s="9" t="s">
        <v>16</v>
      </c>
      <c r="L76" s="9" t="s">
        <v>16</v>
      </c>
    </row>
    <row r="77">
      <c r="A77" s="7">
        <v>75.0</v>
      </c>
      <c r="B77" s="17">
        <v>8193029.0</v>
      </c>
      <c r="C77" s="8">
        <v>45153.0</v>
      </c>
      <c r="D77" s="9" t="s">
        <v>17</v>
      </c>
      <c r="E77" s="9" t="s">
        <v>25</v>
      </c>
      <c r="F77" s="9">
        <v>1340.0</v>
      </c>
      <c r="G77" s="9" t="s">
        <v>14</v>
      </c>
      <c r="H77" s="9">
        <v>8.0</v>
      </c>
      <c r="I77" s="9">
        <v>9.0</v>
      </c>
      <c r="J77" s="9" t="s">
        <v>15</v>
      </c>
      <c r="K77" s="9" t="s">
        <v>16</v>
      </c>
      <c r="L77" s="9" t="s">
        <v>15</v>
      </c>
    </row>
    <row r="78">
      <c r="A78" s="7">
        <v>76.0</v>
      </c>
      <c r="B78" s="18">
        <v>8172949.0</v>
      </c>
      <c r="C78" s="8">
        <v>45103.0</v>
      </c>
      <c r="D78" s="9" t="s">
        <v>17</v>
      </c>
      <c r="E78" s="9" t="s">
        <v>44</v>
      </c>
      <c r="F78" s="9">
        <v>1445.0</v>
      </c>
      <c r="G78" s="9" t="s">
        <v>14</v>
      </c>
      <c r="H78" s="9">
        <v>5.0</v>
      </c>
      <c r="I78" s="9">
        <v>8.0</v>
      </c>
      <c r="J78" s="9" t="s">
        <v>16</v>
      </c>
      <c r="K78" s="9" t="s">
        <v>16</v>
      </c>
      <c r="L78" s="9" t="s">
        <v>15</v>
      </c>
    </row>
    <row r="79">
      <c r="A79" s="7">
        <v>77.0</v>
      </c>
      <c r="B79" s="12">
        <v>8193119.0</v>
      </c>
      <c r="C79" s="8">
        <v>45153.0</v>
      </c>
      <c r="D79" s="9" t="s">
        <v>17</v>
      </c>
      <c r="E79" s="9" t="s">
        <v>47</v>
      </c>
      <c r="F79" s="9">
        <v>2345.0</v>
      </c>
      <c r="G79" s="9" t="s">
        <v>14</v>
      </c>
      <c r="H79" s="9">
        <v>4.0</v>
      </c>
      <c r="I79" s="9">
        <v>7.0</v>
      </c>
      <c r="J79" s="9" t="s">
        <v>16</v>
      </c>
      <c r="K79" s="9" t="s">
        <v>16</v>
      </c>
      <c r="L79" s="9" t="s">
        <v>15</v>
      </c>
    </row>
    <row r="80">
      <c r="A80" s="7">
        <v>78.0</v>
      </c>
      <c r="B80" s="12">
        <v>8195429.0</v>
      </c>
      <c r="C80" s="8">
        <v>45159.0</v>
      </c>
      <c r="D80" s="9" t="s">
        <v>17</v>
      </c>
      <c r="E80" s="9" t="s">
        <v>41</v>
      </c>
      <c r="F80" s="9">
        <v>1775.0</v>
      </c>
      <c r="G80" s="9" t="s">
        <v>20</v>
      </c>
      <c r="H80" s="9">
        <v>4.0</v>
      </c>
      <c r="I80" s="9">
        <v>7.0</v>
      </c>
      <c r="J80" s="9" t="s">
        <v>16</v>
      </c>
      <c r="K80" s="9" t="s">
        <v>16</v>
      </c>
      <c r="L80" s="9" t="s">
        <v>16</v>
      </c>
    </row>
    <row r="81">
      <c r="A81" s="7">
        <v>79.0</v>
      </c>
      <c r="B81" s="10">
        <v>8195430.0</v>
      </c>
      <c r="C81" s="8">
        <v>45159.0</v>
      </c>
      <c r="D81" s="9" t="s">
        <v>17</v>
      </c>
      <c r="E81" s="9" t="s">
        <v>41</v>
      </c>
      <c r="F81" s="9">
        <v>2160.0</v>
      </c>
      <c r="G81" s="9" t="s">
        <v>20</v>
      </c>
      <c r="H81" s="9">
        <v>5.0</v>
      </c>
      <c r="I81" s="9">
        <v>8.0</v>
      </c>
      <c r="J81" s="9" t="s">
        <v>15</v>
      </c>
      <c r="K81" s="9" t="s">
        <v>16</v>
      </c>
      <c r="L81" s="9" t="s">
        <v>16</v>
      </c>
    </row>
    <row r="82">
      <c r="A82" s="7">
        <v>80.0</v>
      </c>
      <c r="B82" s="10">
        <v>8196099.0</v>
      </c>
      <c r="C82" s="8">
        <v>45161.0</v>
      </c>
      <c r="D82" s="9" t="s">
        <v>17</v>
      </c>
      <c r="E82" s="9" t="s">
        <v>24</v>
      </c>
      <c r="F82" s="9">
        <v>1680.0</v>
      </c>
      <c r="G82" s="9" t="s">
        <v>20</v>
      </c>
      <c r="H82" s="9">
        <v>8.0</v>
      </c>
      <c r="I82" s="9">
        <v>9.0</v>
      </c>
      <c r="J82" s="9" t="s">
        <v>15</v>
      </c>
      <c r="K82" s="9" t="s">
        <v>16</v>
      </c>
      <c r="L82" s="9" t="s">
        <v>15</v>
      </c>
    </row>
    <row r="83">
      <c r="A83" s="7">
        <v>81.0</v>
      </c>
      <c r="B83" s="10">
        <v>8196430.0</v>
      </c>
      <c r="C83" s="8">
        <v>45161.0</v>
      </c>
      <c r="D83" s="9" t="s">
        <v>17</v>
      </c>
      <c r="E83" s="9" t="s">
        <v>29</v>
      </c>
      <c r="F83" s="9">
        <v>1580.0</v>
      </c>
      <c r="G83" s="9" t="s">
        <v>20</v>
      </c>
      <c r="H83" s="9">
        <v>8.0</v>
      </c>
      <c r="I83" s="9">
        <v>9.0</v>
      </c>
      <c r="J83" s="9" t="s">
        <v>15</v>
      </c>
      <c r="K83" s="9" t="s">
        <v>16</v>
      </c>
      <c r="L83" s="9" t="s">
        <v>15</v>
      </c>
    </row>
    <row r="84">
      <c r="A84" s="7">
        <v>82.0</v>
      </c>
      <c r="B84" s="7">
        <v>8164466.0</v>
      </c>
      <c r="C84" s="8">
        <v>45079.0</v>
      </c>
      <c r="D84" s="9" t="s">
        <v>17</v>
      </c>
      <c r="E84" s="9" t="s">
        <v>48</v>
      </c>
      <c r="F84" s="9">
        <v>1495.0</v>
      </c>
      <c r="G84" s="9" t="s">
        <v>20</v>
      </c>
      <c r="H84" s="9">
        <v>9.0</v>
      </c>
      <c r="I84" s="9">
        <v>9.0</v>
      </c>
      <c r="J84" s="9" t="s">
        <v>15</v>
      </c>
      <c r="K84" s="9" t="s">
        <v>16</v>
      </c>
      <c r="L84" s="9" t="s">
        <v>15</v>
      </c>
    </row>
    <row r="85">
      <c r="A85" s="7">
        <v>83.0</v>
      </c>
      <c r="B85" s="7">
        <v>8162432.0</v>
      </c>
      <c r="C85" s="8">
        <v>45075.0</v>
      </c>
      <c r="D85" s="9" t="s">
        <v>12</v>
      </c>
      <c r="E85" s="9" t="s">
        <v>48</v>
      </c>
      <c r="F85" s="9">
        <v>1640.0</v>
      </c>
      <c r="G85" s="9" t="s">
        <v>14</v>
      </c>
      <c r="H85" s="9">
        <v>6.0</v>
      </c>
      <c r="I85" s="9">
        <v>7.0</v>
      </c>
      <c r="J85" s="9" t="s">
        <v>16</v>
      </c>
      <c r="K85" s="9" t="s">
        <v>16</v>
      </c>
      <c r="L85" s="9" t="s">
        <v>15</v>
      </c>
    </row>
    <row r="86">
      <c r="A86" s="7">
        <v>84.0</v>
      </c>
      <c r="B86" s="10">
        <v>8162640.0</v>
      </c>
      <c r="C86" s="8">
        <v>45075.0</v>
      </c>
      <c r="D86" s="9" t="s">
        <v>12</v>
      </c>
      <c r="E86" s="9">
        <v>36.0</v>
      </c>
      <c r="F86" s="9">
        <v>2010.0</v>
      </c>
      <c r="G86" s="9" t="s">
        <v>20</v>
      </c>
      <c r="H86" s="9">
        <v>8.0</v>
      </c>
      <c r="I86" s="9">
        <v>9.0</v>
      </c>
      <c r="J86" s="9" t="s">
        <v>15</v>
      </c>
      <c r="K86" s="9" t="s">
        <v>16</v>
      </c>
      <c r="L86" s="9" t="s">
        <v>15</v>
      </c>
    </row>
    <row r="87">
      <c r="A87" s="7">
        <v>85.0</v>
      </c>
      <c r="B87" s="7">
        <v>8165542.0</v>
      </c>
      <c r="C87" s="8">
        <v>45082.0</v>
      </c>
      <c r="D87" s="9" t="s">
        <v>17</v>
      </c>
      <c r="E87" s="9" t="s">
        <v>21</v>
      </c>
      <c r="F87" s="9">
        <v>2050.0</v>
      </c>
      <c r="G87" s="9" t="s">
        <v>20</v>
      </c>
      <c r="H87" s="9">
        <v>8.0</v>
      </c>
      <c r="I87" s="9">
        <v>9.0</v>
      </c>
      <c r="J87" s="9" t="s">
        <v>15</v>
      </c>
      <c r="K87" s="9" t="s">
        <v>16</v>
      </c>
      <c r="L87" s="9" t="s">
        <v>15</v>
      </c>
    </row>
    <row r="88">
      <c r="A88" s="7">
        <v>86.0</v>
      </c>
      <c r="B88" s="7">
        <v>8166720.0</v>
      </c>
      <c r="C88" s="8">
        <v>45085.0</v>
      </c>
      <c r="D88" s="9" t="s">
        <v>12</v>
      </c>
      <c r="E88" s="9" t="s">
        <v>21</v>
      </c>
      <c r="F88" s="9">
        <v>2420.0</v>
      </c>
      <c r="G88" s="9" t="s">
        <v>14</v>
      </c>
      <c r="H88" s="9">
        <v>3.0</v>
      </c>
      <c r="I88" s="9">
        <v>5.0</v>
      </c>
      <c r="J88" s="9" t="s">
        <v>16</v>
      </c>
      <c r="K88" s="9" t="s">
        <v>16</v>
      </c>
      <c r="L88" s="9" t="s">
        <v>15</v>
      </c>
    </row>
    <row r="89">
      <c r="A89" s="7">
        <v>87.0</v>
      </c>
      <c r="B89" s="7">
        <v>8167204.0</v>
      </c>
      <c r="C89" s="8">
        <v>45086.0</v>
      </c>
      <c r="D89" s="9" t="s">
        <v>17</v>
      </c>
      <c r="E89" s="9">
        <v>32.0</v>
      </c>
      <c r="F89" s="9">
        <v>1420.0</v>
      </c>
      <c r="G89" s="9" t="s">
        <v>20</v>
      </c>
      <c r="H89" s="9">
        <v>5.0</v>
      </c>
      <c r="I89" s="9">
        <v>8.0</v>
      </c>
      <c r="J89" s="9" t="s">
        <v>15</v>
      </c>
      <c r="K89" s="9" t="s">
        <v>16</v>
      </c>
      <c r="L89" s="9" t="s">
        <v>15</v>
      </c>
    </row>
    <row r="90">
      <c r="A90" s="7">
        <v>88.0</v>
      </c>
      <c r="B90" s="12">
        <v>8168147.0</v>
      </c>
      <c r="C90" s="8">
        <v>45089.0</v>
      </c>
      <c r="D90" s="9" t="s">
        <v>17</v>
      </c>
      <c r="E90" s="9" t="s">
        <v>27</v>
      </c>
      <c r="F90" s="9">
        <v>2835.0</v>
      </c>
      <c r="G90" s="9" t="s">
        <v>14</v>
      </c>
      <c r="H90" s="9">
        <v>8.0</v>
      </c>
      <c r="I90" s="9">
        <v>9.0</v>
      </c>
      <c r="J90" s="9" t="s">
        <v>15</v>
      </c>
      <c r="K90" s="9" t="s">
        <v>16</v>
      </c>
      <c r="L90" s="9" t="s">
        <v>16</v>
      </c>
    </row>
    <row r="91">
      <c r="A91" s="7">
        <v>89.0</v>
      </c>
      <c r="B91" s="7">
        <v>8168149.0</v>
      </c>
      <c r="C91" s="8">
        <v>45089.0</v>
      </c>
      <c r="D91" s="9" t="s">
        <v>17</v>
      </c>
      <c r="E91" s="9" t="s">
        <v>27</v>
      </c>
      <c r="F91" s="9">
        <v>2315.0</v>
      </c>
      <c r="G91" s="9" t="s">
        <v>14</v>
      </c>
      <c r="H91" s="9">
        <v>8.0</v>
      </c>
      <c r="I91" s="9">
        <v>9.0</v>
      </c>
      <c r="J91" s="9" t="s">
        <v>15</v>
      </c>
      <c r="K91" s="9" t="s">
        <v>16</v>
      </c>
      <c r="L91" s="9" t="s">
        <v>16</v>
      </c>
    </row>
    <row r="92">
      <c r="A92" s="7">
        <v>90.0</v>
      </c>
      <c r="B92" s="12">
        <v>8187640.0</v>
      </c>
      <c r="C92" s="8">
        <v>45139.0</v>
      </c>
      <c r="D92" s="9" t="s">
        <v>12</v>
      </c>
      <c r="E92" s="9" t="s">
        <v>49</v>
      </c>
      <c r="F92" s="9">
        <v>1805.0</v>
      </c>
      <c r="G92" s="9" t="s">
        <v>14</v>
      </c>
      <c r="H92" s="9">
        <v>8.0</v>
      </c>
      <c r="I92" s="9">
        <v>8.0</v>
      </c>
      <c r="J92" s="9" t="s">
        <v>15</v>
      </c>
      <c r="K92" s="9" t="s">
        <v>15</v>
      </c>
      <c r="L92" s="9" t="s">
        <v>15</v>
      </c>
    </row>
    <row r="93">
      <c r="A93" s="7">
        <v>91.0</v>
      </c>
      <c r="B93" s="12">
        <v>8190771.0</v>
      </c>
      <c r="C93" s="8">
        <v>45147.0</v>
      </c>
      <c r="D93" s="9" t="s">
        <v>17</v>
      </c>
      <c r="E93" s="9" t="s">
        <v>42</v>
      </c>
      <c r="F93" s="9">
        <v>2000.0</v>
      </c>
      <c r="G93" s="9" t="s">
        <v>14</v>
      </c>
      <c r="H93" s="9">
        <v>3.0</v>
      </c>
      <c r="I93" s="9">
        <v>7.0</v>
      </c>
      <c r="J93" s="9" t="s">
        <v>16</v>
      </c>
      <c r="K93" s="9" t="s">
        <v>16</v>
      </c>
      <c r="L93" s="9" t="s">
        <v>15</v>
      </c>
    </row>
    <row r="94">
      <c r="A94" s="7">
        <v>92.0</v>
      </c>
      <c r="B94" s="12">
        <v>8188050.0</v>
      </c>
      <c r="C94" s="8">
        <v>45141.0</v>
      </c>
      <c r="D94" s="9" t="s">
        <v>17</v>
      </c>
      <c r="E94" s="9">
        <v>34.0</v>
      </c>
      <c r="F94" s="9">
        <v>2315.0</v>
      </c>
      <c r="G94" s="9" t="s">
        <v>20</v>
      </c>
      <c r="H94" s="9">
        <v>8.0</v>
      </c>
      <c r="I94" s="9">
        <v>9.0</v>
      </c>
      <c r="J94" s="9" t="s">
        <v>15</v>
      </c>
      <c r="K94" s="9" t="s">
        <v>16</v>
      </c>
      <c r="L94" s="9" t="s">
        <v>15</v>
      </c>
    </row>
    <row r="95">
      <c r="A95" s="7">
        <v>93.0</v>
      </c>
      <c r="B95" s="12">
        <v>8194037.0</v>
      </c>
      <c r="C95" s="8">
        <v>45155.0</v>
      </c>
      <c r="D95" s="9" t="s">
        <v>17</v>
      </c>
      <c r="E95" s="9" t="s">
        <v>33</v>
      </c>
      <c r="F95" s="9">
        <v>2350.0</v>
      </c>
      <c r="G95" s="9" t="s">
        <v>14</v>
      </c>
      <c r="H95" s="9">
        <v>8.0</v>
      </c>
      <c r="I95" s="9">
        <v>9.0</v>
      </c>
      <c r="J95" s="9" t="s">
        <v>15</v>
      </c>
      <c r="K95" s="9" t="s">
        <v>16</v>
      </c>
      <c r="L95" s="9" t="s">
        <v>16</v>
      </c>
    </row>
    <row r="96">
      <c r="A96" s="7">
        <v>94.0</v>
      </c>
      <c r="B96" s="12">
        <v>8194504.0</v>
      </c>
      <c r="C96" s="8">
        <v>45156.0</v>
      </c>
      <c r="D96" s="9" t="s">
        <v>17</v>
      </c>
      <c r="E96" s="9" t="s">
        <v>50</v>
      </c>
      <c r="F96" s="9">
        <v>2130.0</v>
      </c>
      <c r="G96" s="9" t="s">
        <v>14</v>
      </c>
      <c r="H96" s="9">
        <v>7.0</v>
      </c>
      <c r="I96" s="9">
        <v>8.0</v>
      </c>
      <c r="J96" s="9" t="s">
        <v>16</v>
      </c>
      <c r="K96" s="9" t="s">
        <v>16</v>
      </c>
      <c r="L96" s="9" t="s">
        <v>16</v>
      </c>
    </row>
    <row r="97">
      <c r="A97" s="7">
        <v>95.0</v>
      </c>
      <c r="B97" s="12">
        <v>8196964.0</v>
      </c>
      <c r="C97" s="8">
        <v>45163.0</v>
      </c>
      <c r="D97" s="9" t="s">
        <v>12</v>
      </c>
      <c r="E97" s="9">
        <v>24.0</v>
      </c>
      <c r="F97" s="9">
        <v>585.0</v>
      </c>
      <c r="G97" s="9" t="s">
        <v>14</v>
      </c>
      <c r="H97" s="9">
        <v>5.0</v>
      </c>
      <c r="I97" s="9">
        <v>8.0</v>
      </c>
      <c r="J97" s="9" t="s">
        <v>16</v>
      </c>
      <c r="K97" s="9" t="s">
        <v>16</v>
      </c>
      <c r="L97" s="9" t="s">
        <v>15</v>
      </c>
    </row>
    <row r="98">
      <c r="A98" s="7">
        <v>96.0</v>
      </c>
      <c r="B98" s="12">
        <v>8202108.0</v>
      </c>
      <c r="C98" s="8">
        <v>45176.0</v>
      </c>
      <c r="D98" s="9" t="s">
        <v>17</v>
      </c>
      <c r="E98" s="9" t="s">
        <v>51</v>
      </c>
      <c r="F98" s="9">
        <v>610.0</v>
      </c>
      <c r="G98" s="9" t="s">
        <v>14</v>
      </c>
      <c r="H98" s="9">
        <v>5.0</v>
      </c>
      <c r="I98" s="9">
        <v>7.0</v>
      </c>
      <c r="J98" s="9" t="s">
        <v>16</v>
      </c>
      <c r="K98" s="9" t="s">
        <v>16</v>
      </c>
      <c r="L98" s="9" t="s">
        <v>15</v>
      </c>
    </row>
    <row r="99">
      <c r="A99" s="7">
        <v>97.0</v>
      </c>
      <c r="B99" s="12">
        <v>8198308.0</v>
      </c>
      <c r="C99" s="8">
        <v>45167.0</v>
      </c>
      <c r="D99" s="9" t="s">
        <v>17</v>
      </c>
      <c r="E99" s="9" t="s">
        <v>52</v>
      </c>
      <c r="F99" s="9">
        <v>1790.0</v>
      </c>
      <c r="G99" s="9" t="s">
        <v>20</v>
      </c>
      <c r="H99" s="9">
        <v>8.0</v>
      </c>
      <c r="I99" s="9">
        <v>9.0</v>
      </c>
      <c r="J99" s="9" t="s">
        <v>15</v>
      </c>
      <c r="K99" s="9" t="s">
        <v>16</v>
      </c>
      <c r="L99" s="9" t="s">
        <v>15</v>
      </c>
    </row>
    <row r="100">
      <c r="A100" s="7">
        <v>98.0</v>
      </c>
      <c r="B100" s="12">
        <v>8198888.0</v>
      </c>
      <c r="C100" s="8">
        <v>45168.0</v>
      </c>
      <c r="D100" s="9" t="s">
        <v>17</v>
      </c>
      <c r="E100" s="9" t="s">
        <v>13</v>
      </c>
      <c r="F100" s="9">
        <v>1825.0</v>
      </c>
      <c r="G100" s="9" t="s">
        <v>14</v>
      </c>
      <c r="H100" s="9">
        <v>7.0</v>
      </c>
      <c r="I100" s="9">
        <v>8.0</v>
      </c>
      <c r="J100" s="9" t="s">
        <v>16</v>
      </c>
      <c r="K100" s="9" t="s">
        <v>16</v>
      </c>
      <c r="L100" s="9" t="s">
        <v>16</v>
      </c>
    </row>
    <row r="101">
      <c r="A101" s="7">
        <v>99.0</v>
      </c>
      <c r="B101" s="12">
        <v>8198889.0</v>
      </c>
      <c r="C101" s="8">
        <v>45168.0</v>
      </c>
      <c r="D101" s="9" t="s">
        <v>17</v>
      </c>
      <c r="E101" s="9" t="s">
        <v>13</v>
      </c>
      <c r="F101" s="9">
        <v>1755.0</v>
      </c>
      <c r="G101" s="9" t="s">
        <v>14</v>
      </c>
      <c r="H101" s="9">
        <v>8.0</v>
      </c>
      <c r="I101" s="9">
        <v>8.0</v>
      </c>
      <c r="J101" s="9" t="s">
        <v>16</v>
      </c>
      <c r="K101" s="9" t="s">
        <v>16</v>
      </c>
      <c r="L101" s="9" t="s">
        <v>16</v>
      </c>
    </row>
    <row r="102">
      <c r="A102" s="7">
        <v>100.0</v>
      </c>
      <c r="B102" s="12">
        <v>8201338.0</v>
      </c>
      <c r="C102" s="8">
        <v>45174.0</v>
      </c>
      <c r="D102" s="9" t="s">
        <v>17</v>
      </c>
      <c r="E102" s="9">
        <v>34.0</v>
      </c>
      <c r="F102" s="9">
        <v>1200.0</v>
      </c>
      <c r="G102" s="9" t="s">
        <v>20</v>
      </c>
      <c r="H102" s="9">
        <v>9.0</v>
      </c>
      <c r="I102" s="9">
        <v>9.0</v>
      </c>
      <c r="J102" s="9" t="s">
        <v>15</v>
      </c>
      <c r="K102" s="9" t="s">
        <v>16</v>
      </c>
      <c r="L102" s="9" t="s">
        <v>15</v>
      </c>
    </row>
    <row r="103">
      <c r="A103" s="7">
        <v>101.0</v>
      </c>
      <c r="B103" s="12">
        <v>8202174.0</v>
      </c>
      <c r="C103" s="8">
        <v>45176.0</v>
      </c>
      <c r="D103" s="9" t="s">
        <v>17</v>
      </c>
      <c r="E103" s="9" t="s">
        <v>53</v>
      </c>
      <c r="F103" s="9">
        <v>1300.0</v>
      </c>
      <c r="G103" s="9" t="s">
        <v>20</v>
      </c>
      <c r="H103" s="9">
        <v>7.0</v>
      </c>
      <c r="I103" s="9">
        <v>9.0</v>
      </c>
      <c r="J103" s="9" t="s">
        <v>16</v>
      </c>
      <c r="K103" s="9" t="s">
        <v>16</v>
      </c>
      <c r="L103" s="9" t="s">
        <v>16</v>
      </c>
    </row>
    <row r="104">
      <c r="A104" s="7">
        <v>102.0</v>
      </c>
      <c r="B104" s="12">
        <v>8202175.0</v>
      </c>
      <c r="C104" s="8">
        <v>45176.0</v>
      </c>
      <c r="D104" s="9" t="s">
        <v>17</v>
      </c>
      <c r="E104" s="9" t="s">
        <v>53</v>
      </c>
      <c r="F104" s="9">
        <v>1330.0</v>
      </c>
      <c r="G104" s="9" t="s">
        <v>14</v>
      </c>
      <c r="H104" s="9">
        <v>6.0</v>
      </c>
      <c r="I104" s="9">
        <v>7.0</v>
      </c>
      <c r="J104" s="9" t="s">
        <v>16</v>
      </c>
      <c r="K104" s="9" t="s">
        <v>16</v>
      </c>
      <c r="L104" s="9" t="s">
        <v>16</v>
      </c>
    </row>
    <row r="105">
      <c r="A105" s="7">
        <v>103.0</v>
      </c>
      <c r="B105" s="12">
        <v>8202452.0</v>
      </c>
      <c r="C105" s="8">
        <v>45177.0</v>
      </c>
      <c r="D105" s="9" t="s">
        <v>12</v>
      </c>
      <c r="E105" s="9" t="s">
        <v>45</v>
      </c>
      <c r="F105" s="9">
        <v>1050.0</v>
      </c>
      <c r="G105" s="9" t="s">
        <v>14</v>
      </c>
      <c r="H105" s="9">
        <v>6.0</v>
      </c>
      <c r="I105" s="9">
        <v>8.0</v>
      </c>
      <c r="J105" s="9" t="s">
        <v>16</v>
      </c>
      <c r="K105" s="9" t="s">
        <v>16</v>
      </c>
      <c r="L105" s="9" t="s">
        <v>15</v>
      </c>
    </row>
    <row r="106">
      <c r="A106" s="7">
        <v>104.0</v>
      </c>
      <c r="B106" s="12">
        <v>8202808.0</v>
      </c>
      <c r="C106" s="8">
        <v>45178.0</v>
      </c>
      <c r="D106" s="9" t="s">
        <v>12</v>
      </c>
      <c r="E106" s="9" t="s">
        <v>36</v>
      </c>
      <c r="F106" s="9">
        <v>2505.0</v>
      </c>
      <c r="G106" s="9" t="s">
        <v>14</v>
      </c>
      <c r="H106" s="9">
        <v>7.0</v>
      </c>
      <c r="I106" s="9">
        <v>9.0</v>
      </c>
      <c r="J106" s="9" t="s">
        <v>16</v>
      </c>
      <c r="K106" s="9" t="s">
        <v>16</v>
      </c>
      <c r="L106" s="9" t="s">
        <v>15</v>
      </c>
    </row>
    <row r="107">
      <c r="A107" s="19">
        <v>105.0</v>
      </c>
      <c r="B107" s="20">
        <v>8198078.0</v>
      </c>
      <c r="C107" s="21">
        <v>45166.0</v>
      </c>
      <c r="D107" s="22" t="s">
        <v>17</v>
      </c>
      <c r="E107" s="22" t="s">
        <v>13</v>
      </c>
      <c r="F107" s="22">
        <v>2185.0</v>
      </c>
      <c r="G107" s="22" t="s">
        <v>14</v>
      </c>
      <c r="H107" s="22">
        <v>4.0</v>
      </c>
      <c r="I107" s="22">
        <v>8.0</v>
      </c>
      <c r="J107" s="22" t="s">
        <v>16</v>
      </c>
      <c r="K107" s="22" t="s">
        <v>16</v>
      </c>
      <c r="L107" s="22" t="s">
        <v>15</v>
      </c>
    </row>
    <row r="108">
      <c r="A108" s="7">
        <v>106.0</v>
      </c>
      <c r="B108" s="20">
        <v>8205671.0</v>
      </c>
      <c r="C108" s="8">
        <v>45185.0</v>
      </c>
      <c r="D108" s="9" t="s">
        <v>17</v>
      </c>
      <c r="E108" s="9" t="s">
        <v>18</v>
      </c>
      <c r="F108" s="9">
        <v>2150.0</v>
      </c>
      <c r="G108" s="9" t="s">
        <v>20</v>
      </c>
      <c r="H108" s="9">
        <v>8.0</v>
      </c>
      <c r="I108" s="9">
        <v>8.0</v>
      </c>
      <c r="J108" s="9" t="s">
        <v>15</v>
      </c>
      <c r="K108" s="9" t="s">
        <v>16</v>
      </c>
      <c r="L108" s="9" t="s">
        <v>16</v>
      </c>
    </row>
    <row r="109">
      <c r="A109" s="7">
        <v>107.0</v>
      </c>
      <c r="B109" s="12">
        <v>8205674.0</v>
      </c>
      <c r="C109" s="8">
        <v>45185.0</v>
      </c>
      <c r="D109" s="9" t="s">
        <v>17</v>
      </c>
      <c r="E109" s="9" t="s">
        <v>18</v>
      </c>
      <c r="F109" s="9">
        <v>2150.0</v>
      </c>
      <c r="G109" s="9" t="s">
        <v>20</v>
      </c>
      <c r="H109" s="9">
        <v>8.0</v>
      </c>
      <c r="I109" s="9">
        <v>8.0</v>
      </c>
      <c r="J109" s="9" t="s">
        <v>16</v>
      </c>
      <c r="K109" s="9" t="s">
        <v>16</v>
      </c>
      <c r="L109" s="9" t="s">
        <v>16</v>
      </c>
    </row>
    <row r="110">
      <c r="A110" s="7">
        <v>108.0</v>
      </c>
      <c r="B110" s="12">
        <v>8211008.0</v>
      </c>
      <c r="C110" s="8">
        <v>45199.0</v>
      </c>
      <c r="D110" s="9" t="s">
        <v>17</v>
      </c>
      <c r="E110" s="9" t="s">
        <v>27</v>
      </c>
      <c r="F110" s="9">
        <v>2380.0</v>
      </c>
      <c r="G110" s="9" t="s">
        <v>20</v>
      </c>
      <c r="H110" s="9">
        <v>8.0</v>
      </c>
      <c r="I110" s="9">
        <v>9.0</v>
      </c>
      <c r="J110" s="9" t="s">
        <v>15</v>
      </c>
      <c r="K110" s="9" t="s">
        <v>16</v>
      </c>
      <c r="L110" s="9" t="s">
        <v>16</v>
      </c>
    </row>
    <row r="111">
      <c r="A111" s="7">
        <v>109.0</v>
      </c>
      <c r="B111" s="12">
        <v>8211009.0</v>
      </c>
      <c r="C111" s="8">
        <v>45199.0</v>
      </c>
      <c r="D111" s="9" t="s">
        <v>17</v>
      </c>
      <c r="E111" s="9" t="s">
        <v>27</v>
      </c>
      <c r="F111" s="9">
        <v>1810.0</v>
      </c>
      <c r="G111" s="9" t="s">
        <v>20</v>
      </c>
      <c r="H111" s="9">
        <v>7.0</v>
      </c>
      <c r="I111" s="9">
        <v>9.0</v>
      </c>
      <c r="J111" s="9" t="s">
        <v>15</v>
      </c>
      <c r="K111" s="9" t="s">
        <v>16</v>
      </c>
      <c r="L111" s="9" t="s">
        <v>16</v>
      </c>
    </row>
    <row r="112">
      <c r="A112" s="7">
        <v>110.0</v>
      </c>
      <c r="B112" s="12">
        <v>8203574.0</v>
      </c>
      <c r="C112" s="8">
        <v>45181.0</v>
      </c>
      <c r="D112" s="9" t="s">
        <v>12</v>
      </c>
      <c r="E112" s="9">
        <v>23.0</v>
      </c>
      <c r="F112" s="9">
        <v>645.0</v>
      </c>
      <c r="G112" s="9" t="s">
        <v>14</v>
      </c>
      <c r="H112" s="9">
        <v>0.0</v>
      </c>
      <c r="I112" s="9">
        <v>8.0</v>
      </c>
      <c r="J112" s="9" t="s">
        <v>16</v>
      </c>
      <c r="K112" s="9" t="s">
        <v>16</v>
      </c>
      <c r="L112" s="9" t="s">
        <v>15</v>
      </c>
    </row>
    <row r="113">
      <c r="A113" s="7">
        <v>111.0</v>
      </c>
      <c r="B113" s="12">
        <v>8208666.0</v>
      </c>
      <c r="C113" s="8">
        <v>45194.0</v>
      </c>
      <c r="D113" s="9" t="s">
        <v>12</v>
      </c>
      <c r="E113" s="9" t="s">
        <v>54</v>
      </c>
      <c r="F113" s="9">
        <v>625.0</v>
      </c>
      <c r="G113" s="9" t="s">
        <v>20</v>
      </c>
      <c r="H113" s="9">
        <v>1.0</v>
      </c>
      <c r="I113" s="9">
        <v>5.0</v>
      </c>
      <c r="J113" s="9" t="s">
        <v>16</v>
      </c>
      <c r="K113" s="9" t="s">
        <v>16</v>
      </c>
      <c r="L113" s="9" t="s">
        <v>15</v>
      </c>
    </row>
    <row r="114">
      <c r="A114" s="7">
        <v>112.0</v>
      </c>
      <c r="B114" s="12">
        <v>8210294.0</v>
      </c>
      <c r="C114" s="8">
        <v>45197.0</v>
      </c>
      <c r="D114" s="9" t="s">
        <v>17</v>
      </c>
      <c r="E114" s="9" t="s">
        <v>55</v>
      </c>
      <c r="F114" s="9">
        <v>945.0</v>
      </c>
      <c r="G114" s="9" t="s">
        <v>20</v>
      </c>
      <c r="H114" s="9">
        <v>7.0</v>
      </c>
      <c r="I114" s="9">
        <v>8.0</v>
      </c>
      <c r="J114" s="9" t="s">
        <v>16</v>
      </c>
      <c r="K114" s="9" t="s">
        <v>16</v>
      </c>
      <c r="L114" s="9" t="s">
        <v>15</v>
      </c>
    </row>
    <row r="115">
      <c r="A115" s="7">
        <v>113.0</v>
      </c>
      <c r="B115" s="7">
        <v>8168149.0</v>
      </c>
      <c r="C115" s="8">
        <v>45089.0</v>
      </c>
      <c r="D115" s="9" t="s">
        <v>17</v>
      </c>
      <c r="E115" s="9" t="s">
        <v>27</v>
      </c>
      <c r="F115" s="9">
        <v>2315.0</v>
      </c>
      <c r="G115" s="9" t="s">
        <v>14</v>
      </c>
      <c r="H115" s="9">
        <v>8.0</v>
      </c>
      <c r="I115" s="9">
        <v>9.0</v>
      </c>
      <c r="J115" s="9" t="s">
        <v>15</v>
      </c>
      <c r="K115" s="9" t="s">
        <v>16</v>
      </c>
      <c r="L115" s="9" t="s">
        <v>16</v>
      </c>
    </row>
    <row r="116">
      <c r="A116" s="7">
        <v>114.0</v>
      </c>
      <c r="B116" s="7">
        <v>8170449.0</v>
      </c>
      <c r="C116" s="8">
        <v>45095.0</v>
      </c>
      <c r="D116" s="9" t="s">
        <v>17</v>
      </c>
      <c r="E116" s="9" t="s">
        <v>18</v>
      </c>
      <c r="F116" s="9">
        <v>2015.0</v>
      </c>
      <c r="G116" s="9" t="s">
        <v>20</v>
      </c>
      <c r="H116" s="9">
        <v>8.0</v>
      </c>
      <c r="I116" s="9">
        <v>9.0</v>
      </c>
      <c r="J116" s="9" t="s">
        <v>15</v>
      </c>
      <c r="K116" s="9" t="s">
        <v>16</v>
      </c>
      <c r="L116" s="9" t="s">
        <v>15</v>
      </c>
    </row>
    <row r="117">
      <c r="A117" s="7">
        <v>115.0</v>
      </c>
      <c r="B117" s="7">
        <v>8171561.0</v>
      </c>
      <c r="C117" s="8">
        <v>45097.0</v>
      </c>
      <c r="D117" s="9" t="s">
        <v>17</v>
      </c>
      <c r="E117" s="9" t="s">
        <v>56</v>
      </c>
      <c r="F117" s="9">
        <v>900.0</v>
      </c>
      <c r="G117" s="9" t="s">
        <v>20</v>
      </c>
      <c r="H117" s="9">
        <v>5.0</v>
      </c>
      <c r="I117" s="9">
        <v>7.0</v>
      </c>
      <c r="J117" s="9" t="s">
        <v>16</v>
      </c>
      <c r="K117" s="9" t="s">
        <v>16</v>
      </c>
      <c r="L117" s="9" t="s">
        <v>15</v>
      </c>
    </row>
    <row r="118">
      <c r="A118" s="7">
        <v>116.0</v>
      </c>
      <c r="B118" s="7">
        <v>8171962.0</v>
      </c>
      <c r="C118" s="8">
        <v>45098.0</v>
      </c>
      <c r="D118" s="9" t="s">
        <v>17</v>
      </c>
      <c r="E118" s="9" t="s">
        <v>32</v>
      </c>
      <c r="F118" s="9">
        <v>3020.0</v>
      </c>
      <c r="G118" s="9" t="s">
        <v>14</v>
      </c>
      <c r="H118" s="9">
        <v>8.0</v>
      </c>
      <c r="I118" s="9">
        <v>9.0</v>
      </c>
      <c r="J118" s="9" t="s">
        <v>16</v>
      </c>
      <c r="K118" s="9" t="s">
        <v>16</v>
      </c>
      <c r="L118" s="9" t="s">
        <v>15</v>
      </c>
    </row>
    <row r="119">
      <c r="A119" s="7">
        <v>117.0</v>
      </c>
      <c r="B119" s="7">
        <v>8172510.0</v>
      </c>
      <c r="C119" s="8">
        <v>45099.0</v>
      </c>
      <c r="D119" s="9" t="s">
        <v>17</v>
      </c>
      <c r="E119" s="9" t="s">
        <v>57</v>
      </c>
      <c r="F119" s="9">
        <v>960.0</v>
      </c>
      <c r="G119" s="9" t="s">
        <v>20</v>
      </c>
      <c r="H119" s="9">
        <v>6.0</v>
      </c>
      <c r="I119" s="9">
        <v>9.0</v>
      </c>
      <c r="J119" s="9" t="s">
        <v>16</v>
      </c>
      <c r="K119" s="9" t="s">
        <v>16</v>
      </c>
      <c r="L119" s="9" t="s">
        <v>15</v>
      </c>
    </row>
    <row r="120">
      <c r="A120" s="7">
        <v>118.0</v>
      </c>
      <c r="B120" s="7">
        <v>8172886.0</v>
      </c>
      <c r="C120" s="8">
        <v>45100.0</v>
      </c>
      <c r="D120" s="9" t="s">
        <v>17</v>
      </c>
      <c r="E120" s="9" t="s">
        <v>31</v>
      </c>
      <c r="F120" s="9">
        <v>1360.0</v>
      </c>
      <c r="G120" s="9" t="s">
        <v>20</v>
      </c>
      <c r="H120" s="9">
        <v>7.0</v>
      </c>
      <c r="I120" s="9">
        <v>8.0</v>
      </c>
      <c r="J120" s="9" t="s">
        <v>15</v>
      </c>
      <c r="K120" s="9" t="s">
        <v>16</v>
      </c>
      <c r="L120" s="9" t="s">
        <v>15</v>
      </c>
    </row>
    <row r="121">
      <c r="A121" s="7">
        <v>119.0</v>
      </c>
      <c r="B121" s="7">
        <v>8173852.0</v>
      </c>
      <c r="C121" s="8">
        <v>45103.0</v>
      </c>
      <c r="D121" s="9" t="s">
        <v>12</v>
      </c>
      <c r="E121" s="9">
        <v>27.0</v>
      </c>
      <c r="F121" s="9">
        <v>1000.0</v>
      </c>
      <c r="G121" s="9" t="s">
        <v>20</v>
      </c>
      <c r="H121" s="9">
        <v>8.0</v>
      </c>
      <c r="I121" s="9">
        <v>9.0</v>
      </c>
      <c r="J121" s="9" t="s">
        <v>15</v>
      </c>
      <c r="K121" s="9" t="s">
        <v>16</v>
      </c>
      <c r="L121" s="9" t="s">
        <v>15</v>
      </c>
    </row>
    <row r="122">
      <c r="A122" s="7">
        <v>120.0</v>
      </c>
      <c r="B122" s="7">
        <v>8174826.0</v>
      </c>
      <c r="C122" s="8">
        <v>45106.0</v>
      </c>
      <c r="D122" s="9" t="s">
        <v>17</v>
      </c>
      <c r="E122" s="9" t="s">
        <v>29</v>
      </c>
      <c r="F122" s="9">
        <v>1715.0</v>
      </c>
      <c r="G122" s="9" t="s">
        <v>14</v>
      </c>
      <c r="H122" s="9">
        <v>9.0</v>
      </c>
      <c r="I122" s="9">
        <v>9.0</v>
      </c>
      <c r="J122" s="9" t="s">
        <v>15</v>
      </c>
      <c r="K122" s="9" t="s">
        <v>16</v>
      </c>
      <c r="L122" s="9" t="s">
        <v>15</v>
      </c>
    </row>
    <row r="123">
      <c r="A123" s="7">
        <v>121.0</v>
      </c>
      <c r="B123" s="7">
        <v>8171850.0</v>
      </c>
      <c r="C123" s="8">
        <v>45098.0</v>
      </c>
      <c r="D123" s="9" t="s">
        <v>17</v>
      </c>
      <c r="E123" s="9" t="s">
        <v>32</v>
      </c>
      <c r="F123" s="9">
        <v>1965.0</v>
      </c>
      <c r="G123" s="9" t="s">
        <v>20</v>
      </c>
      <c r="H123" s="9">
        <v>8.0</v>
      </c>
      <c r="I123" s="9">
        <v>9.0</v>
      </c>
      <c r="J123" s="9" t="s">
        <v>15</v>
      </c>
      <c r="K123" s="9" t="s">
        <v>16</v>
      </c>
      <c r="L123" s="9" t="s">
        <v>16</v>
      </c>
    </row>
    <row r="124">
      <c r="A124" s="7">
        <v>122.0</v>
      </c>
      <c r="B124" s="7">
        <v>8176349.0</v>
      </c>
      <c r="C124" s="8">
        <v>45110.0</v>
      </c>
      <c r="D124" s="9" t="s">
        <v>17</v>
      </c>
      <c r="E124" s="9" t="s">
        <v>58</v>
      </c>
      <c r="F124" s="9">
        <v>1090.0</v>
      </c>
      <c r="G124" s="9" t="s">
        <v>14</v>
      </c>
      <c r="H124" s="9">
        <v>4.0</v>
      </c>
      <c r="I124" s="9">
        <v>5.0</v>
      </c>
      <c r="J124" s="9" t="s">
        <v>16</v>
      </c>
      <c r="K124" s="9" t="s">
        <v>16</v>
      </c>
      <c r="L124" s="9" t="s">
        <v>15</v>
      </c>
    </row>
    <row r="125">
      <c r="A125" s="7">
        <v>123.0</v>
      </c>
      <c r="B125" s="7">
        <v>8179441.0</v>
      </c>
      <c r="C125" s="8">
        <v>45118.0</v>
      </c>
      <c r="D125" s="9" t="s">
        <v>17</v>
      </c>
      <c r="E125" s="9" t="s">
        <v>28</v>
      </c>
      <c r="F125" s="9">
        <v>1505.0</v>
      </c>
      <c r="G125" s="9" t="s">
        <v>20</v>
      </c>
      <c r="H125" s="9">
        <v>3.0</v>
      </c>
      <c r="I125" s="9">
        <v>7.0</v>
      </c>
      <c r="J125" s="9" t="s">
        <v>16</v>
      </c>
      <c r="K125" s="9" t="s">
        <v>16</v>
      </c>
      <c r="L125" s="9" t="s">
        <v>15</v>
      </c>
    </row>
    <row r="126">
      <c r="A126" s="7">
        <v>124.0</v>
      </c>
      <c r="B126" s="7">
        <v>8181257.0</v>
      </c>
      <c r="C126" s="8">
        <v>45122.0</v>
      </c>
      <c r="D126" s="9" t="s">
        <v>17</v>
      </c>
      <c r="E126" s="9" t="s">
        <v>52</v>
      </c>
      <c r="F126" s="9">
        <v>1850.0</v>
      </c>
      <c r="G126" s="9" t="s">
        <v>14</v>
      </c>
      <c r="H126" s="9">
        <v>9.0</v>
      </c>
      <c r="I126" s="9">
        <v>10.0</v>
      </c>
      <c r="J126" s="9" t="s">
        <v>15</v>
      </c>
      <c r="K126" s="9" t="s">
        <v>16</v>
      </c>
      <c r="L126" s="9" t="s">
        <v>15</v>
      </c>
    </row>
    <row r="127">
      <c r="A127" s="7">
        <v>125.0</v>
      </c>
      <c r="B127" s="7">
        <v>8181238.0</v>
      </c>
      <c r="C127" s="8">
        <v>45123.0</v>
      </c>
      <c r="D127" s="9" t="s">
        <v>17</v>
      </c>
      <c r="E127" s="9">
        <v>35.0</v>
      </c>
      <c r="F127" s="9">
        <v>1885.0</v>
      </c>
      <c r="G127" s="9" t="s">
        <v>14</v>
      </c>
      <c r="H127" s="9">
        <v>8.0</v>
      </c>
      <c r="I127" s="9">
        <v>9.0</v>
      </c>
      <c r="J127" s="9" t="s">
        <v>16</v>
      </c>
      <c r="K127" s="9" t="s">
        <v>16</v>
      </c>
      <c r="L127" s="9" t="s">
        <v>15</v>
      </c>
    </row>
    <row r="128">
      <c r="A128" s="7">
        <v>126.0</v>
      </c>
      <c r="B128" s="7">
        <v>8182883.0</v>
      </c>
      <c r="C128" s="8">
        <v>45127.0</v>
      </c>
      <c r="D128" s="9" t="s">
        <v>17</v>
      </c>
      <c r="E128" s="9" t="s">
        <v>29</v>
      </c>
      <c r="F128" s="9">
        <v>1475.0</v>
      </c>
      <c r="G128" s="9" t="s">
        <v>20</v>
      </c>
      <c r="H128" s="9">
        <v>8.0</v>
      </c>
      <c r="I128" s="9">
        <v>9.0</v>
      </c>
      <c r="J128" s="9" t="s">
        <v>15</v>
      </c>
      <c r="K128" s="9" t="s">
        <v>16</v>
      </c>
      <c r="L128" s="9" t="s">
        <v>15</v>
      </c>
    </row>
    <row r="129">
      <c r="A129" s="7">
        <v>127.0</v>
      </c>
      <c r="B129" s="7">
        <v>8183484.0</v>
      </c>
      <c r="C129" s="8">
        <v>45128.0</v>
      </c>
      <c r="D129" s="9" t="s">
        <v>17</v>
      </c>
      <c r="E129" s="9" t="s">
        <v>21</v>
      </c>
      <c r="F129" s="9">
        <v>2150.0</v>
      </c>
      <c r="G129" s="9" t="s">
        <v>14</v>
      </c>
      <c r="H129" s="9">
        <v>8.0</v>
      </c>
      <c r="I129" s="9">
        <v>9.0</v>
      </c>
      <c r="J129" s="9" t="s">
        <v>15</v>
      </c>
      <c r="K129" s="9" t="s">
        <v>16</v>
      </c>
      <c r="L129" s="9" t="s">
        <v>16</v>
      </c>
    </row>
    <row r="130">
      <c r="A130" s="7">
        <v>128.0</v>
      </c>
      <c r="B130" s="7">
        <v>8183375.0</v>
      </c>
      <c r="C130" s="8">
        <v>45128.0</v>
      </c>
      <c r="D130" s="9" t="s">
        <v>17</v>
      </c>
      <c r="E130" s="9" t="s">
        <v>27</v>
      </c>
      <c r="F130" s="9">
        <v>2465.0</v>
      </c>
      <c r="G130" s="9" t="s">
        <v>20</v>
      </c>
      <c r="H130" s="9">
        <v>2.0</v>
      </c>
      <c r="I130" s="9">
        <v>5.0</v>
      </c>
      <c r="J130" s="9" t="s">
        <v>16</v>
      </c>
      <c r="K130" s="9" t="s">
        <v>16</v>
      </c>
      <c r="L130" s="9" t="s">
        <v>15</v>
      </c>
    </row>
    <row r="131">
      <c r="A131" s="7">
        <v>129.0</v>
      </c>
      <c r="B131" s="7">
        <v>8183485.0</v>
      </c>
      <c r="C131" s="8">
        <v>45128.0</v>
      </c>
      <c r="D131" s="9" t="s">
        <v>17</v>
      </c>
      <c r="E131" s="9" t="s">
        <v>59</v>
      </c>
      <c r="F131" s="9">
        <v>1840.0</v>
      </c>
      <c r="G131" s="9" t="s">
        <v>20</v>
      </c>
      <c r="H131" s="9">
        <v>7.0</v>
      </c>
      <c r="I131" s="9">
        <v>9.0</v>
      </c>
      <c r="J131" s="9" t="s">
        <v>15</v>
      </c>
      <c r="K131" s="9" t="s">
        <v>16</v>
      </c>
      <c r="L131" s="9" t="s">
        <v>16</v>
      </c>
    </row>
    <row r="132">
      <c r="A132" s="7">
        <v>130.0</v>
      </c>
      <c r="B132" s="12">
        <v>8209632.0</v>
      </c>
      <c r="C132" s="8">
        <v>45195.0</v>
      </c>
      <c r="D132" s="9" t="s">
        <v>17</v>
      </c>
      <c r="E132" s="9" t="s">
        <v>42</v>
      </c>
      <c r="F132" s="9">
        <v>2020.0</v>
      </c>
      <c r="G132" s="9" t="s">
        <v>20</v>
      </c>
      <c r="H132" s="9">
        <v>8.0</v>
      </c>
      <c r="I132" s="9">
        <v>9.0</v>
      </c>
      <c r="J132" s="9" t="s">
        <v>15</v>
      </c>
      <c r="K132" s="9" t="s">
        <v>16</v>
      </c>
      <c r="L132" s="9" t="s">
        <v>15</v>
      </c>
    </row>
    <row r="133">
      <c r="A133" s="7">
        <v>131.0</v>
      </c>
      <c r="B133" s="12">
        <v>8207871.0</v>
      </c>
      <c r="C133" s="8">
        <v>45191.0</v>
      </c>
      <c r="D133" s="9" t="s">
        <v>12</v>
      </c>
      <c r="E133" s="9">
        <v>35.0</v>
      </c>
      <c r="F133" s="9">
        <v>2400.0</v>
      </c>
      <c r="G133" s="9" t="s">
        <v>20</v>
      </c>
      <c r="H133" s="9">
        <v>9.0</v>
      </c>
      <c r="I133" s="9">
        <v>9.0</v>
      </c>
      <c r="J133" s="9" t="s">
        <v>15</v>
      </c>
      <c r="K133" s="9" t="s">
        <v>16</v>
      </c>
      <c r="L133" s="9" t="s">
        <v>15</v>
      </c>
    </row>
    <row r="134">
      <c r="A134" s="7">
        <v>132.0</v>
      </c>
      <c r="B134" s="12">
        <v>8204558.0</v>
      </c>
      <c r="C134" s="8">
        <v>45183.0</v>
      </c>
      <c r="D134" s="9" t="s">
        <v>17</v>
      </c>
      <c r="E134" s="9" t="s">
        <v>60</v>
      </c>
      <c r="F134" s="9">
        <v>2715.0</v>
      </c>
      <c r="G134" s="9" t="s">
        <v>14</v>
      </c>
      <c r="H134" s="9">
        <v>8.0</v>
      </c>
      <c r="I134" s="9">
        <v>8.0</v>
      </c>
      <c r="J134" s="9" t="s">
        <v>15</v>
      </c>
      <c r="K134" s="9" t="s">
        <v>16</v>
      </c>
      <c r="L134" s="9" t="s">
        <v>15</v>
      </c>
    </row>
    <row r="135">
      <c r="A135" s="7">
        <v>133.0</v>
      </c>
      <c r="B135" s="12">
        <v>8203062.0</v>
      </c>
      <c r="C135" s="8">
        <v>45180.0</v>
      </c>
      <c r="D135" s="9" t="s">
        <v>12</v>
      </c>
      <c r="E135" s="9" t="s">
        <v>18</v>
      </c>
      <c r="F135" s="9">
        <v>2375.0</v>
      </c>
      <c r="G135" s="9" t="s">
        <v>20</v>
      </c>
      <c r="H135" s="9">
        <v>8.0</v>
      </c>
      <c r="I135" s="9">
        <v>9.0</v>
      </c>
      <c r="J135" s="9" t="s">
        <v>15</v>
      </c>
      <c r="K135" s="9" t="s">
        <v>16</v>
      </c>
      <c r="L135" s="9" t="s">
        <v>15</v>
      </c>
    </row>
    <row r="136">
      <c r="A136" s="7">
        <v>134.0</v>
      </c>
      <c r="B136" s="7">
        <v>8183845.0</v>
      </c>
      <c r="C136" s="8">
        <v>45130.0</v>
      </c>
      <c r="D136" s="9" t="s">
        <v>17</v>
      </c>
      <c r="E136" s="9">
        <v>25.0</v>
      </c>
      <c r="F136" s="9">
        <v>750.0</v>
      </c>
      <c r="G136" s="9" t="s">
        <v>14</v>
      </c>
      <c r="H136" s="9">
        <v>2.0</v>
      </c>
      <c r="I136" s="9">
        <v>6.0</v>
      </c>
      <c r="J136" s="9" t="s">
        <v>16</v>
      </c>
      <c r="K136" s="9" t="s">
        <v>16</v>
      </c>
      <c r="L136" s="9" t="s">
        <v>15</v>
      </c>
    </row>
    <row r="137">
      <c r="A137" s="7">
        <v>135.0</v>
      </c>
      <c r="B137" s="7">
        <v>8184024.0</v>
      </c>
      <c r="C137" s="8">
        <v>45131.0</v>
      </c>
      <c r="D137" s="9" t="s">
        <v>17</v>
      </c>
      <c r="E137" s="9" t="s">
        <v>61</v>
      </c>
      <c r="F137" s="9">
        <v>2045.0</v>
      </c>
      <c r="G137" s="9" t="s">
        <v>14</v>
      </c>
      <c r="H137" s="9">
        <v>7.0</v>
      </c>
      <c r="I137" s="9">
        <v>9.0</v>
      </c>
      <c r="J137" s="9" t="s">
        <v>16</v>
      </c>
      <c r="K137" s="9" t="s">
        <v>16</v>
      </c>
      <c r="L137" s="9" t="s">
        <v>15</v>
      </c>
    </row>
    <row r="138">
      <c r="A138" s="7">
        <v>136.0</v>
      </c>
      <c r="B138" s="7">
        <v>8184003.0</v>
      </c>
      <c r="C138" s="8">
        <v>45131.0</v>
      </c>
      <c r="D138" s="9" t="s">
        <v>12</v>
      </c>
      <c r="E138" s="9" t="s">
        <v>32</v>
      </c>
      <c r="F138" s="9">
        <v>1705.0</v>
      </c>
      <c r="G138" s="9" t="s">
        <v>20</v>
      </c>
      <c r="H138" s="9">
        <v>9.0</v>
      </c>
      <c r="I138" s="9">
        <v>9.0</v>
      </c>
      <c r="J138" s="9" t="s">
        <v>15</v>
      </c>
      <c r="K138" s="9" t="s">
        <v>16</v>
      </c>
      <c r="L138" s="9" t="s">
        <v>15</v>
      </c>
    </row>
    <row r="139">
      <c r="A139" s="7">
        <v>137.0</v>
      </c>
      <c r="B139" s="7">
        <v>8184309.0</v>
      </c>
      <c r="C139" s="8">
        <v>45131.0</v>
      </c>
      <c r="D139" s="9" t="s">
        <v>17</v>
      </c>
      <c r="E139" s="9">
        <v>35.0</v>
      </c>
      <c r="F139" s="9">
        <v>1985.0</v>
      </c>
      <c r="G139" s="9" t="s">
        <v>14</v>
      </c>
      <c r="H139" s="9">
        <v>5.0</v>
      </c>
      <c r="I139" s="9">
        <v>8.0</v>
      </c>
      <c r="J139" s="9" t="s">
        <v>16</v>
      </c>
      <c r="K139" s="9" t="s">
        <v>16</v>
      </c>
      <c r="L139" s="9" t="s">
        <v>15</v>
      </c>
    </row>
    <row r="140">
      <c r="A140" s="7">
        <v>138.0</v>
      </c>
      <c r="B140" s="7">
        <v>8185189.0</v>
      </c>
      <c r="C140" s="8">
        <v>45133.0</v>
      </c>
      <c r="D140" s="9" t="s">
        <v>12</v>
      </c>
      <c r="E140" s="9" t="s">
        <v>48</v>
      </c>
      <c r="F140" s="9">
        <v>1980.0</v>
      </c>
      <c r="G140" s="9" t="s">
        <v>14</v>
      </c>
      <c r="H140" s="9">
        <v>8.0</v>
      </c>
      <c r="I140" s="9">
        <v>9.0</v>
      </c>
      <c r="J140" s="9" t="s">
        <v>15</v>
      </c>
      <c r="K140" s="9" t="s">
        <v>16</v>
      </c>
      <c r="L140" s="9" t="s">
        <v>15</v>
      </c>
    </row>
    <row r="141">
      <c r="A141" s="7">
        <v>139.0</v>
      </c>
      <c r="B141" s="7">
        <v>8185363.0</v>
      </c>
      <c r="C141" s="8">
        <v>45133.0</v>
      </c>
      <c r="D141" s="9" t="s">
        <v>17</v>
      </c>
      <c r="E141" s="9" t="s">
        <v>25</v>
      </c>
      <c r="F141" s="9">
        <v>2040.0</v>
      </c>
      <c r="G141" s="9" t="s">
        <v>14</v>
      </c>
      <c r="H141" s="9">
        <v>2.0</v>
      </c>
      <c r="I141" s="9">
        <v>5.0</v>
      </c>
      <c r="J141" s="9" t="s">
        <v>16</v>
      </c>
      <c r="K141" s="9" t="s">
        <v>16</v>
      </c>
      <c r="L141" s="9" t="s">
        <v>15</v>
      </c>
    </row>
    <row r="142">
      <c r="A142" s="7">
        <v>140.0</v>
      </c>
      <c r="B142" s="7">
        <v>8186218.0</v>
      </c>
      <c r="C142" s="8">
        <v>45135.0</v>
      </c>
      <c r="D142" s="9" t="s">
        <v>17</v>
      </c>
      <c r="E142" s="9" t="s">
        <v>60</v>
      </c>
      <c r="F142" s="9">
        <v>1550.0</v>
      </c>
      <c r="G142" s="9" t="s">
        <v>20</v>
      </c>
      <c r="H142" s="9">
        <v>8.0</v>
      </c>
      <c r="I142" s="9">
        <v>9.0</v>
      </c>
      <c r="J142" s="9" t="s">
        <v>16</v>
      </c>
      <c r="K142" s="9" t="s">
        <v>16</v>
      </c>
      <c r="L142" s="9" t="s">
        <v>15</v>
      </c>
    </row>
    <row r="143">
      <c r="A143" s="7">
        <v>141.0</v>
      </c>
      <c r="B143" s="7">
        <v>8099524.0</v>
      </c>
      <c r="C143" s="8">
        <v>44929.0</v>
      </c>
      <c r="D143" s="9" t="s">
        <v>17</v>
      </c>
      <c r="E143" s="9">
        <v>35.0</v>
      </c>
      <c r="F143" s="9">
        <v>2050.0</v>
      </c>
      <c r="G143" s="9" t="s">
        <v>14</v>
      </c>
      <c r="H143" s="9">
        <v>6.0</v>
      </c>
      <c r="I143" s="9">
        <v>8.0</v>
      </c>
      <c r="J143" s="9" t="s">
        <v>16</v>
      </c>
      <c r="K143" s="9" t="s">
        <v>16</v>
      </c>
      <c r="L143" s="9" t="s">
        <v>15</v>
      </c>
    </row>
    <row r="144">
      <c r="A144" s="7">
        <v>142.0</v>
      </c>
      <c r="B144" s="7">
        <v>8223647.0</v>
      </c>
      <c r="C144" s="8">
        <v>45232.0</v>
      </c>
      <c r="D144" s="9" t="s">
        <v>17</v>
      </c>
      <c r="E144" s="9" t="s">
        <v>29</v>
      </c>
      <c r="F144" s="9">
        <v>2230.0</v>
      </c>
      <c r="G144" s="9" t="s">
        <v>20</v>
      </c>
      <c r="H144" s="9">
        <v>9.0</v>
      </c>
      <c r="I144" s="9">
        <v>9.0</v>
      </c>
      <c r="J144" s="9" t="s">
        <v>15</v>
      </c>
      <c r="K144" s="9" t="s">
        <v>16</v>
      </c>
      <c r="L144" s="9" t="s">
        <v>15</v>
      </c>
    </row>
    <row r="145">
      <c r="A145" s="7">
        <v>143.0</v>
      </c>
      <c r="B145" s="7">
        <v>8222634.0</v>
      </c>
      <c r="C145" s="8">
        <v>45210.0</v>
      </c>
      <c r="D145" s="9" t="s">
        <v>17</v>
      </c>
      <c r="E145" s="9" t="s">
        <v>23</v>
      </c>
      <c r="F145" s="9">
        <v>1380.0</v>
      </c>
      <c r="G145" s="9" t="s">
        <v>20</v>
      </c>
      <c r="H145" s="9">
        <v>7.0</v>
      </c>
      <c r="I145" s="9">
        <v>8.0</v>
      </c>
      <c r="J145" s="9" t="s">
        <v>15</v>
      </c>
      <c r="K145" s="9" t="s">
        <v>15</v>
      </c>
      <c r="L145" s="9" t="s">
        <v>15</v>
      </c>
    </row>
    <row r="146">
      <c r="A146" s="7">
        <v>144.0</v>
      </c>
      <c r="B146" s="7">
        <v>8224167.0</v>
      </c>
      <c r="C146" s="8">
        <v>44996.0</v>
      </c>
      <c r="D146" s="9" t="s">
        <v>17</v>
      </c>
      <c r="E146" s="9">
        <v>35.0</v>
      </c>
      <c r="F146" s="9">
        <v>2090.0</v>
      </c>
      <c r="G146" s="9" t="s">
        <v>14</v>
      </c>
      <c r="H146" s="9">
        <v>8.0</v>
      </c>
      <c r="I146" s="9">
        <v>9.0</v>
      </c>
      <c r="J146" s="9" t="s">
        <v>15</v>
      </c>
      <c r="K146" s="9" t="s">
        <v>16</v>
      </c>
      <c r="L146" s="9" t="s">
        <v>15</v>
      </c>
    </row>
    <row r="147">
      <c r="A147" s="7">
        <v>145.0</v>
      </c>
      <c r="B147" s="7">
        <v>8225839.0</v>
      </c>
      <c r="C147" s="8">
        <v>45149.0</v>
      </c>
      <c r="D147" s="9" t="s">
        <v>17</v>
      </c>
      <c r="E147" s="9" t="s">
        <v>18</v>
      </c>
      <c r="F147" s="9">
        <v>2310.0</v>
      </c>
      <c r="G147" s="9" t="s">
        <v>20</v>
      </c>
      <c r="H147" s="9">
        <v>8.0</v>
      </c>
      <c r="I147" s="9">
        <v>9.0</v>
      </c>
      <c r="J147" s="9" t="s">
        <v>15</v>
      </c>
      <c r="K147" s="9" t="s">
        <v>16</v>
      </c>
      <c r="L147" s="9" t="s">
        <v>15</v>
      </c>
    </row>
    <row r="148">
      <c r="A148" s="7">
        <v>146.0</v>
      </c>
      <c r="B148" s="7">
        <v>8226258.0</v>
      </c>
      <c r="C148" s="8">
        <v>45042.0</v>
      </c>
      <c r="D148" s="9" t="s">
        <v>17</v>
      </c>
      <c r="E148" s="9">
        <v>35.0</v>
      </c>
      <c r="F148" s="9">
        <v>975.0</v>
      </c>
      <c r="G148" s="9" t="s">
        <v>20</v>
      </c>
      <c r="H148" s="9">
        <v>4.0</v>
      </c>
      <c r="I148" s="9">
        <v>6.0</v>
      </c>
      <c r="J148" s="9" t="s">
        <v>16</v>
      </c>
      <c r="K148" s="9" t="s">
        <v>16</v>
      </c>
      <c r="L148" s="9" t="s">
        <v>15</v>
      </c>
    </row>
    <row r="149">
      <c r="A149" s="7">
        <v>147.0</v>
      </c>
      <c r="B149" s="7">
        <v>8211392.0</v>
      </c>
      <c r="C149" s="8">
        <v>44967.0</v>
      </c>
      <c r="D149" s="9" t="s">
        <v>12</v>
      </c>
      <c r="E149" s="9" t="s">
        <v>62</v>
      </c>
      <c r="F149" s="9">
        <v>1070.0</v>
      </c>
      <c r="G149" s="9" t="s">
        <v>14</v>
      </c>
      <c r="H149" s="9">
        <v>8.0</v>
      </c>
      <c r="I149" s="9">
        <v>9.0</v>
      </c>
      <c r="J149" s="9" t="s">
        <v>15</v>
      </c>
      <c r="K149" s="9" t="s">
        <v>16</v>
      </c>
      <c r="L149" s="9" t="s">
        <v>15</v>
      </c>
    </row>
    <row r="150">
      <c r="A150" s="7">
        <v>148.0</v>
      </c>
      <c r="B150" s="7">
        <v>8234727.0</v>
      </c>
      <c r="C150" s="8">
        <v>45028.0</v>
      </c>
      <c r="D150" s="9" t="s">
        <v>17</v>
      </c>
      <c r="E150" s="9" t="s">
        <v>37</v>
      </c>
      <c r="F150" s="9">
        <v>1640.0</v>
      </c>
      <c r="G150" s="9" t="s">
        <v>20</v>
      </c>
      <c r="H150" s="9">
        <v>9.0</v>
      </c>
      <c r="I150" s="9">
        <v>9.0</v>
      </c>
      <c r="J150" s="9" t="s">
        <v>15</v>
      </c>
      <c r="K150" s="9" t="s">
        <v>16</v>
      </c>
      <c r="L150" s="9" t="s">
        <v>15</v>
      </c>
    </row>
    <row r="151">
      <c r="A151" s="7">
        <v>149.0</v>
      </c>
      <c r="B151" s="7">
        <v>8234421.0</v>
      </c>
      <c r="C151" s="8">
        <v>44997.0</v>
      </c>
      <c r="D151" s="9" t="s">
        <v>12</v>
      </c>
      <c r="E151" s="9" t="s">
        <v>53</v>
      </c>
      <c r="F151" s="9">
        <v>1950.0</v>
      </c>
      <c r="G151" s="9" t="s">
        <v>14</v>
      </c>
      <c r="H151" s="9">
        <v>8.0</v>
      </c>
      <c r="I151" s="9">
        <v>9.0</v>
      </c>
      <c r="J151" s="9" t="s">
        <v>15</v>
      </c>
      <c r="K151" s="9" t="s">
        <v>15</v>
      </c>
      <c r="L151" s="9" t="s">
        <v>15</v>
      </c>
    </row>
    <row r="152">
      <c r="A152" s="7">
        <v>150.0</v>
      </c>
      <c r="B152" s="7">
        <v>8211441.0</v>
      </c>
      <c r="C152" s="8">
        <v>44967.0</v>
      </c>
      <c r="D152" s="9" t="s">
        <v>17</v>
      </c>
      <c r="E152" s="9" t="s">
        <v>52</v>
      </c>
      <c r="F152" s="9">
        <v>2255.0</v>
      </c>
      <c r="G152" s="9" t="s">
        <v>20</v>
      </c>
      <c r="H152" s="9">
        <v>8.0</v>
      </c>
      <c r="I152" s="9">
        <v>8.0</v>
      </c>
      <c r="J152" s="9" t="s">
        <v>15</v>
      </c>
      <c r="K152" s="9" t="s">
        <v>16</v>
      </c>
      <c r="L152" s="9" t="s">
        <v>15</v>
      </c>
    </row>
    <row r="153">
      <c r="A153" s="7">
        <v>151.0</v>
      </c>
      <c r="B153" s="7">
        <v>8212401.0</v>
      </c>
      <c r="C153" s="8">
        <v>45026.0</v>
      </c>
      <c r="D153" s="9" t="s">
        <v>17</v>
      </c>
      <c r="E153" s="9" t="s">
        <v>46</v>
      </c>
      <c r="F153" s="9">
        <v>1600.0</v>
      </c>
      <c r="G153" s="9" t="s">
        <v>14</v>
      </c>
      <c r="H153" s="9">
        <v>1.0</v>
      </c>
      <c r="I153" s="9">
        <v>2.0</v>
      </c>
      <c r="J153" s="9" t="s">
        <v>16</v>
      </c>
      <c r="K153" s="9" t="s">
        <v>16</v>
      </c>
      <c r="L153" s="9" t="s">
        <v>15</v>
      </c>
    </row>
    <row r="154">
      <c r="A154" s="7">
        <v>152.0</v>
      </c>
      <c r="B154" s="7">
        <v>8212715.0</v>
      </c>
      <c r="C154" s="8">
        <v>45026.0</v>
      </c>
      <c r="D154" s="9" t="s">
        <v>12</v>
      </c>
      <c r="E154" s="9">
        <v>28.0</v>
      </c>
      <c r="F154" s="9">
        <v>620.0</v>
      </c>
      <c r="G154" s="9" t="s">
        <v>20</v>
      </c>
      <c r="H154" s="9">
        <v>8.0</v>
      </c>
      <c r="I154" s="9">
        <v>8.0</v>
      </c>
      <c r="J154" s="9" t="s">
        <v>16</v>
      </c>
      <c r="K154" s="9" t="s">
        <v>16</v>
      </c>
      <c r="L154" s="9" t="s">
        <v>15</v>
      </c>
    </row>
    <row r="155">
      <c r="A155" s="7">
        <v>153.0</v>
      </c>
      <c r="B155" s="7">
        <v>8215659.0</v>
      </c>
      <c r="C155" s="8">
        <v>45270.0</v>
      </c>
      <c r="D155" s="9" t="s">
        <v>17</v>
      </c>
      <c r="E155" s="9" t="s">
        <v>52</v>
      </c>
      <c r="F155" s="9">
        <v>1890.0</v>
      </c>
      <c r="G155" s="9" t="s">
        <v>14</v>
      </c>
      <c r="H155" s="9">
        <v>8.0</v>
      </c>
      <c r="I155" s="9">
        <v>9.0</v>
      </c>
      <c r="J155" s="9" t="s">
        <v>15</v>
      </c>
      <c r="K155" s="9" t="s">
        <v>16</v>
      </c>
      <c r="L155" s="9" t="s">
        <v>15</v>
      </c>
    </row>
    <row r="156">
      <c r="A156" s="7">
        <v>154.0</v>
      </c>
      <c r="B156" s="7">
        <v>8215623.0</v>
      </c>
      <c r="C156" s="8">
        <v>45270.0</v>
      </c>
      <c r="D156" s="9" t="s">
        <v>17</v>
      </c>
      <c r="E156" s="9" t="s">
        <v>27</v>
      </c>
      <c r="F156" s="9">
        <v>2690.0</v>
      </c>
      <c r="G156" s="9" t="s">
        <v>14</v>
      </c>
      <c r="H156" s="9">
        <v>8.0</v>
      </c>
      <c r="I156" s="9">
        <v>8.0</v>
      </c>
      <c r="J156" s="9" t="s">
        <v>15</v>
      </c>
      <c r="K156" s="9" t="s">
        <v>16</v>
      </c>
      <c r="L156" s="9" t="s">
        <v>15</v>
      </c>
    </row>
    <row r="157">
      <c r="A157" s="7">
        <v>155.0</v>
      </c>
      <c r="B157" s="7">
        <v>8216851.0</v>
      </c>
      <c r="C157" s="8">
        <v>45215.0</v>
      </c>
      <c r="D157" s="9" t="s">
        <v>17</v>
      </c>
      <c r="E157" s="9" t="s">
        <v>52</v>
      </c>
      <c r="F157" s="9">
        <v>2090.0</v>
      </c>
      <c r="G157" s="9" t="s">
        <v>14</v>
      </c>
      <c r="H157" s="9">
        <v>8.0</v>
      </c>
      <c r="I157" s="9">
        <v>9.0</v>
      </c>
      <c r="J157" s="9" t="s">
        <v>16</v>
      </c>
      <c r="K157" s="9" t="s">
        <v>16</v>
      </c>
      <c r="L157" s="9" t="s">
        <v>15</v>
      </c>
    </row>
    <row r="158">
      <c r="A158" s="7">
        <v>156.0</v>
      </c>
      <c r="B158" s="7">
        <v>8217165.0</v>
      </c>
      <c r="C158" s="8">
        <v>45216.0</v>
      </c>
      <c r="D158" s="9" t="s">
        <v>12</v>
      </c>
      <c r="E158" s="9" t="s">
        <v>63</v>
      </c>
      <c r="F158" s="9">
        <v>1535.0</v>
      </c>
      <c r="G158" s="9" t="s">
        <v>14</v>
      </c>
      <c r="H158" s="9">
        <v>9.0</v>
      </c>
      <c r="I158" s="9">
        <v>9.0</v>
      </c>
      <c r="J158" s="9" t="s">
        <v>15</v>
      </c>
      <c r="K158" s="9" t="s">
        <v>16</v>
      </c>
      <c r="L158" s="9" t="s">
        <v>15</v>
      </c>
    </row>
    <row r="159">
      <c r="A159" s="7">
        <v>157.0</v>
      </c>
      <c r="B159" s="7">
        <v>8217378.0</v>
      </c>
      <c r="C159" s="8">
        <v>45582.0</v>
      </c>
      <c r="D159" s="9" t="s">
        <v>12</v>
      </c>
      <c r="E159" s="9" t="s">
        <v>19</v>
      </c>
      <c r="F159" s="9">
        <v>2305.0</v>
      </c>
      <c r="G159" s="9" t="s">
        <v>14</v>
      </c>
      <c r="H159" s="9">
        <v>9.0</v>
      </c>
      <c r="I159" s="9">
        <v>9.0</v>
      </c>
      <c r="J159" s="9" t="s">
        <v>15</v>
      </c>
      <c r="K159" s="9" t="s">
        <v>16</v>
      </c>
      <c r="L159" s="9" t="s">
        <v>15</v>
      </c>
    </row>
    <row r="160">
      <c r="A160" s="7">
        <v>158.0</v>
      </c>
      <c r="B160" s="7">
        <v>8216418.0</v>
      </c>
      <c r="C160" s="8">
        <v>45213.0</v>
      </c>
      <c r="D160" s="9" t="s">
        <v>17</v>
      </c>
      <c r="E160" s="9" t="s">
        <v>27</v>
      </c>
      <c r="F160" s="9">
        <v>2895.0</v>
      </c>
      <c r="G160" s="9" t="s">
        <v>14</v>
      </c>
      <c r="H160" s="9">
        <v>6.0</v>
      </c>
      <c r="I160" s="9">
        <v>9.0</v>
      </c>
      <c r="J160" s="9" t="s">
        <v>16</v>
      </c>
      <c r="K160" s="9" t="s">
        <v>16</v>
      </c>
      <c r="L160" s="9" t="s">
        <v>15</v>
      </c>
    </row>
    <row r="161">
      <c r="A161" s="7">
        <v>159.0</v>
      </c>
      <c r="B161" s="7">
        <v>8218531.0</v>
      </c>
      <c r="C161" s="8">
        <v>45218.0</v>
      </c>
      <c r="D161" s="9" t="s">
        <v>17</v>
      </c>
      <c r="E161" s="9" t="s">
        <v>34</v>
      </c>
      <c r="F161" s="9">
        <v>980.0</v>
      </c>
      <c r="G161" s="9" t="s">
        <v>14</v>
      </c>
      <c r="H161" s="9">
        <v>8.0</v>
      </c>
      <c r="I161" s="9">
        <v>9.0</v>
      </c>
      <c r="J161" s="9" t="s">
        <v>15</v>
      </c>
      <c r="K161" s="9" t="s">
        <v>16</v>
      </c>
      <c r="L161" s="9" t="s">
        <v>15</v>
      </c>
    </row>
    <row r="162">
      <c r="A162" s="7">
        <v>160.0</v>
      </c>
      <c r="B162" s="7">
        <v>8218975.0</v>
      </c>
      <c r="C162" s="8">
        <v>45219.0</v>
      </c>
      <c r="D162" s="9" t="s">
        <v>17</v>
      </c>
      <c r="E162" s="9" t="s">
        <v>64</v>
      </c>
      <c r="F162" s="9">
        <v>505.0</v>
      </c>
      <c r="G162" s="9" t="s">
        <v>14</v>
      </c>
      <c r="H162" s="9">
        <v>8.0</v>
      </c>
      <c r="I162" s="9">
        <v>9.0</v>
      </c>
      <c r="J162" s="9" t="s">
        <v>15</v>
      </c>
      <c r="K162" s="9" t="s">
        <v>16</v>
      </c>
      <c r="L162" s="9" t="s">
        <v>15</v>
      </c>
    </row>
    <row r="163">
      <c r="A163" s="7">
        <v>161.0</v>
      </c>
      <c r="B163" s="7">
        <v>8218996.0</v>
      </c>
      <c r="C163" s="8">
        <v>45220.0</v>
      </c>
      <c r="D163" s="9" t="s">
        <v>17</v>
      </c>
      <c r="E163" s="9" t="s">
        <v>32</v>
      </c>
      <c r="F163" s="9">
        <v>1925.0</v>
      </c>
      <c r="G163" s="9" t="s">
        <v>14</v>
      </c>
      <c r="H163" s="9">
        <v>7.0</v>
      </c>
      <c r="I163" s="9">
        <v>8.0</v>
      </c>
      <c r="J163" s="9" t="s">
        <v>15</v>
      </c>
      <c r="K163" s="9" t="s">
        <v>16</v>
      </c>
      <c r="L163" s="9" t="s">
        <v>15</v>
      </c>
    </row>
    <row r="164">
      <c r="A164" s="7">
        <v>162.0</v>
      </c>
      <c r="B164" s="7">
        <v>8220067.0</v>
      </c>
      <c r="C164" s="8">
        <v>45223.0</v>
      </c>
      <c r="D164" s="9" t="s">
        <v>17</v>
      </c>
      <c r="E164" s="9" t="s">
        <v>44</v>
      </c>
      <c r="F164" s="9">
        <v>2145.0</v>
      </c>
      <c r="G164" s="9" t="s">
        <v>20</v>
      </c>
      <c r="H164" s="9">
        <v>7.0</v>
      </c>
      <c r="I164" s="9">
        <v>9.0</v>
      </c>
      <c r="J164" s="9" t="s">
        <v>16</v>
      </c>
      <c r="K164" s="9" t="s">
        <v>16</v>
      </c>
      <c r="L164" s="9" t="s">
        <v>15</v>
      </c>
    </row>
    <row r="165">
      <c r="A165" s="7">
        <v>163.0</v>
      </c>
      <c r="B165" s="7">
        <v>8221904.0</v>
      </c>
      <c r="C165" s="8">
        <v>45195.0</v>
      </c>
      <c r="D165" s="9" t="s">
        <v>17</v>
      </c>
      <c r="E165" s="9" t="s">
        <v>34</v>
      </c>
      <c r="F165" s="9">
        <v>1920.0</v>
      </c>
      <c r="G165" s="9" t="s">
        <v>14</v>
      </c>
      <c r="H165" s="9">
        <v>8.0</v>
      </c>
      <c r="I165" s="9">
        <v>9.0</v>
      </c>
      <c r="J165" s="9" t="s">
        <v>15</v>
      </c>
      <c r="K165" s="9" t="s">
        <v>16</v>
      </c>
      <c r="L165" s="9" t="s">
        <v>15</v>
      </c>
    </row>
    <row r="166">
      <c r="A166" s="7">
        <v>164.0</v>
      </c>
      <c r="B166" s="12">
        <v>8210129.0</v>
      </c>
      <c r="C166" s="8">
        <v>45196.0</v>
      </c>
      <c r="D166" s="9" t="s">
        <v>17</v>
      </c>
      <c r="E166" s="9" t="s">
        <v>29</v>
      </c>
      <c r="F166" s="9">
        <v>1895.0</v>
      </c>
      <c r="G166" s="9" t="s">
        <v>20</v>
      </c>
      <c r="H166" s="9">
        <v>5.0</v>
      </c>
      <c r="I166" s="9">
        <v>8.0</v>
      </c>
      <c r="J166" s="9" t="s">
        <v>16</v>
      </c>
      <c r="K166" s="9" t="s">
        <v>16</v>
      </c>
      <c r="L166" s="9" t="s">
        <v>15</v>
      </c>
    </row>
    <row r="167">
      <c r="A167" s="7">
        <v>165.0</v>
      </c>
      <c r="B167" s="7">
        <v>8236723.0</v>
      </c>
      <c r="C167" s="8">
        <v>45150.0</v>
      </c>
      <c r="D167" s="9" t="s">
        <v>17</v>
      </c>
      <c r="E167" s="9" t="s">
        <v>33</v>
      </c>
      <c r="F167" s="9">
        <v>2645.0</v>
      </c>
      <c r="G167" s="9" t="s">
        <v>14</v>
      </c>
      <c r="H167" s="9">
        <v>8.0</v>
      </c>
      <c r="I167" s="9">
        <v>8.0</v>
      </c>
      <c r="J167" s="9" t="s">
        <v>15</v>
      </c>
      <c r="K167" s="9" t="s">
        <v>16</v>
      </c>
      <c r="L167" s="9" t="s">
        <v>15</v>
      </c>
    </row>
    <row r="168">
      <c r="A168" s="7">
        <v>166.0</v>
      </c>
      <c r="B168" s="7">
        <v>8236368.0</v>
      </c>
      <c r="C168" s="8">
        <v>45150.0</v>
      </c>
      <c r="D168" s="9" t="s">
        <v>12</v>
      </c>
      <c r="E168" s="9" t="s">
        <v>59</v>
      </c>
      <c r="F168" s="9">
        <v>2720.0</v>
      </c>
      <c r="G168" s="9" t="s">
        <v>20</v>
      </c>
      <c r="H168" s="9">
        <v>9.0</v>
      </c>
      <c r="I168" s="9">
        <v>9.0</v>
      </c>
      <c r="J168" s="9" t="s">
        <v>15</v>
      </c>
      <c r="K168" s="9" t="s">
        <v>16</v>
      </c>
      <c r="L168" s="9" t="s">
        <v>15</v>
      </c>
    </row>
    <row r="169">
      <c r="A169" s="7">
        <v>167.0</v>
      </c>
      <c r="B169" s="7">
        <v>8238446.0</v>
      </c>
      <c r="C169" s="8">
        <v>45273.0</v>
      </c>
      <c r="D169" s="9" t="s">
        <v>17</v>
      </c>
      <c r="E169" s="9" t="s">
        <v>32</v>
      </c>
      <c r="F169" s="9">
        <v>2340.0</v>
      </c>
      <c r="G169" s="9" t="s">
        <v>14</v>
      </c>
      <c r="H169" s="9">
        <v>7.0</v>
      </c>
      <c r="I169" s="9">
        <v>8.0</v>
      </c>
      <c r="J169" s="9" t="s">
        <v>16</v>
      </c>
      <c r="K169" s="9" t="s">
        <v>16</v>
      </c>
      <c r="L169" s="9" t="s">
        <v>15</v>
      </c>
    </row>
    <row r="170">
      <c r="A170" s="7">
        <v>168.0</v>
      </c>
      <c r="B170" s="7">
        <v>8241216.0</v>
      </c>
      <c r="C170" s="8">
        <v>45281.0</v>
      </c>
      <c r="D170" s="9" t="s">
        <v>17</v>
      </c>
      <c r="E170" s="9">
        <v>34.0</v>
      </c>
      <c r="F170" s="9">
        <v>2345.0</v>
      </c>
      <c r="G170" s="9" t="s">
        <v>14</v>
      </c>
      <c r="H170" s="9">
        <v>8.0</v>
      </c>
      <c r="I170" s="9">
        <v>9.0</v>
      </c>
      <c r="J170" s="9" t="s">
        <v>15</v>
      </c>
      <c r="K170" s="9" t="s">
        <v>16</v>
      </c>
      <c r="L170" s="9" t="s">
        <v>15</v>
      </c>
    </row>
    <row r="171">
      <c r="A171" s="7">
        <v>169.0</v>
      </c>
      <c r="B171" s="7">
        <v>8226087.0</v>
      </c>
      <c r="C171" s="8">
        <v>45180.0</v>
      </c>
      <c r="D171" s="9" t="s">
        <v>17</v>
      </c>
      <c r="E171" s="9" t="s">
        <v>29</v>
      </c>
      <c r="F171" s="9">
        <v>1920.0</v>
      </c>
      <c r="G171" s="9" t="s">
        <v>20</v>
      </c>
      <c r="H171" s="9">
        <v>7.0</v>
      </c>
      <c r="I171" s="9">
        <v>8.0</v>
      </c>
      <c r="J171" s="9" t="s">
        <v>16</v>
      </c>
      <c r="K171" s="9" t="s">
        <v>16</v>
      </c>
      <c r="L171" s="9" t="s">
        <v>16</v>
      </c>
    </row>
    <row r="172">
      <c r="A172" s="7">
        <v>170.0</v>
      </c>
      <c r="B172" s="7">
        <v>8226086.0</v>
      </c>
      <c r="C172" s="8">
        <v>45180.0</v>
      </c>
      <c r="D172" s="9" t="s">
        <v>17</v>
      </c>
      <c r="E172" s="9" t="s">
        <v>29</v>
      </c>
      <c r="F172" s="9">
        <v>1850.0</v>
      </c>
      <c r="G172" s="9" t="s">
        <v>20</v>
      </c>
      <c r="H172" s="9">
        <v>8.0</v>
      </c>
      <c r="I172" s="9">
        <v>8.0</v>
      </c>
      <c r="J172" s="9" t="s">
        <v>15</v>
      </c>
      <c r="K172" s="9" t="s">
        <v>16</v>
      </c>
      <c r="L172" s="9" t="s">
        <v>16</v>
      </c>
    </row>
    <row r="173">
      <c r="A173" s="7">
        <v>171.0</v>
      </c>
      <c r="B173" s="7">
        <v>8226648.0</v>
      </c>
      <c r="C173" s="8">
        <v>45210.0</v>
      </c>
      <c r="D173" s="9" t="s">
        <v>17</v>
      </c>
      <c r="E173" s="9" t="s">
        <v>38</v>
      </c>
      <c r="F173" s="9">
        <v>2090.0</v>
      </c>
      <c r="G173" s="9" t="s">
        <v>20</v>
      </c>
      <c r="H173" s="9">
        <v>8.0</v>
      </c>
      <c r="I173" s="9">
        <v>8.0</v>
      </c>
      <c r="J173" s="9" t="s">
        <v>15</v>
      </c>
      <c r="K173" s="9" t="s">
        <v>16</v>
      </c>
      <c r="L173" s="9" t="s">
        <v>15</v>
      </c>
    </row>
    <row r="174">
      <c r="A174" s="7">
        <v>172.0</v>
      </c>
      <c r="B174" s="7">
        <v>8226902.0</v>
      </c>
      <c r="C174" s="8">
        <v>45210.0</v>
      </c>
      <c r="D174" s="9" t="s">
        <v>17</v>
      </c>
      <c r="E174" s="9" t="s">
        <v>18</v>
      </c>
      <c r="F174" s="9">
        <v>1275.0</v>
      </c>
      <c r="G174" s="9" t="s">
        <v>20</v>
      </c>
      <c r="H174" s="9">
        <v>7.0</v>
      </c>
      <c r="I174" s="9">
        <v>9.0</v>
      </c>
      <c r="J174" s="9" t="s">
        <v>15</v>
      </c>
      <c r="K174" s="9" t="s">
        <v>16</v>
      </c>
      <c r="L174" s="9" t="s">
        <v>15</v>
      </c>
    </row>
    <row r="175">
      <c r="A175" s="7">
        <v>173.0</v>
      </c>
      <c r="B175" s="7">
        <v>8227081.0</v>
      </c>
      <c r="C175" s="8">
        <v>45241.0</v>
      </c>
      <c r="D175" s="9" t="s">
        <v>17</v>
      </c>
      <c r="E175" s="9" t="s">
        <v>41</v>
      </c>
      <c r="F175" s="9">
        <v>1745.0</v>
      </c>
      <c r="G175" s="9" t="s">
        <v>14</v>
      </c>
      <c r="H175" s="9">
        <v>9.0</v>
      </c>
      <c r="I175" s="9">
        <v>9.0</v>
      </c>
      <c r="J175" s="9" t="s">
        <v>15</v>
      </c>
      <c r="K175" s="9" t="s">
        <v>16</v>
      </c>
      <c r="L175" s="9" t="s">
        <v>15</v>
      </c>
    </row>
    <row r="176">
      <c r="A176" s="7">
        <v>174.0</v>
      </c>
      <c r="B176" s="7">
        <v>8228979.0</v>
      </c>
      <c r="C176" s="8">
        <v>45247.0</v>
      </c>
      <c r="D176" s="9" t="s">
        <v>17</v>
      </c>
      <c r="E176" s="9" t="s">
        <v>31</v>
      </c>
      <c r="F176" s="9">
        <v>2475.0</v>
      </c>
      <c r="G176" s="9" t="s">
        <v>14</v>
      </c>
      <c r="H176" s="9">
        <v>9.0</v>
      </c>
      <c r="I176" s="9">
        <v>9.0</v>
      </c>
      <c r="J176" s="9" t="s">
        <v>15</v>
      </c>
      <c r="K176" s="9" t="s">
        <v>16</v>
      </c>
      <c r="L176" s="9" t="s">
        <v>15</v>
      </c>
    </row>
    <row r="177">
      <c r="A177" s="7">
        <v>175.0</v>
      </c>
      <c r="B177" s="7">
        <v>8231378.0</v>
      </c>
      <c r="C177" s="8">
        <v>45253.0</v>
      </c>
      <c r="D177" s="9" t="s">
        <v>17</v>
      </c>
      <c r="E177" s="9" t="s">
        <v>48</v>
      </c>
      <c r="F177" s="9">
        <v>2530.0</v>
      </c>
      <c r="G177" s="9" t="s">
        <v>14</v>
      </c>
      <c r="H177" s="9">
        <v>4.0</v>
      </c>
      <c r="I177" s="9">
        <v>7.0</v>
      </c>
      <c r="J177" s="9" t="s">
        <v>16</v>
      </c>
      <c r="K177" s="9" t="s">
        <v>16</v>
      </c>
      <c r="L177" s="9" t="s">
        <v>15</v>
      </c>
    </row>
    <row r="178">
      <c r="A178" s="7">
        <v>176.0</v>
      </c>
      <c r="B178" s="7">
        <v>8207459.0</v>
      </c>
      <c r="C178" s="8">
        <v>45186.0</v>
      </c>
      <c r="D178" s="9" t="s">
        <v>12</v>
      </c>
      <c r="E178" s="9" t="s">
        <v>49</v>
      </c>
      <c r="F178" s="9">
        <v>1475.0</v>
      </c>
      <c r="G178" s="9" t="s">
        <v>20</v>
      </c>
      <c r="H178" s="9">
        <v>7.0</v>
      </c>
      <c r="I178" s="9">
        <v>8.0</v>
      </c>
      <c r="J178" s="9" t="s">
        <v>16</v>
      </c>
      <c r="K178" s="9" t="s">
        <v>16</v>
      </c>
      <c r="L178" s="9" t="s">
        <v>15</v>
      </c>
    </row>
    <row r="179">
      <c r="A179" s="7">
        <v>177.0</v>
      </c>
      <c r="B179" s="7">
        <v>8206889.0</v>
      </c>
      <c r="C179" s="8">
        <v>45184.0</v>
      </c>
      <c r="D179" s="9" t="s">
        <v>17</v>
      </c>
      <c r="E179" s="9">
        <v>29.0</v>
      </c>
      <c r="F179" s="9">
        <v>845.0</v>
      </c>
      <c r="G179" s="9" t="s">
        <v>20</v>
      </c>
      <c r="H179" s="9">
        <v>5.0</v>
      </c>
      <c r="I179" s="9">
        <v>7.0</v>
      </c>
      <c r="J179" s="9" t="s">
        <v>16</v>
      </c>
      <c r="K179" s="9" t="s">
        <v>16</v>
      </c>
      <c r="L179" s="9" t="s">
        <v>15</v>
      </c>
    </row>
    <row r="180">
      <c r="A180" s="7">
        <v>178.0</v>
      </c>
      <c r="B180" s="7">
        <v>8206618.0</v>
      </c>
      <c r="C180" s="8">
        <v>44994.0</v>
      </c>
      <c r="D180" s="9" t="s">
        <v>12</v>
      </c>
      <c r="E180" s="9">
        <v>27.0</v>
      </c>
      <c r="F180" s="9">
        <v>1100.0</v>
      </c>
      <c r="G180" s="9" t="s">
        <v>14</v>
      </c>
      <c r="H180" s="9">
        <v>9.0</v>
      </c>
      <c r="I180" s="9">
        <v>9.0</v>
      </c>
      <c r="J180" s="9" t="s">
        <v>15</v>
      </c>
      <c r="K180" s="9" t="s">
        <v>16</v>
      </c>
      <c r="L180" s="9" t="s">
        <v>15</v>
      </c>
    </row>
    <row r="181">
      <c r="A181" s="7">
        <v>179.0</v>
      </c>
      <c r="B181" s="7">
        <v>8197100.0</v>
      </c>
      <c r="C181" s="8">
        <v>45262.0</v>
      </c>
      <c r="D181" s="9" t="s">
        <v>12</v>
      </c>
      <c r="E181" s="9" t="s">
        <v>45</v>
      </c>
      <c r="F181" s="9">
        <v>1315.0</v>
      </c>
      <c r="G181" s="9" t="s">
        <v>20</v>
      </c>
      <c r="H181" s="9">
        <v>8.0</v>
      </c>
      <c r="I181" s="9">
        <v>9.0</v>
      </c>
      <c r="J181" s="9" t="s">
        <v>16</v>
      </c>
      <c r="K181" s="9" t="s">
        <v>16</v>
      </c>
      <c r="L181" s="9" t="s">
        <v>15</v>
      </c>
    </row>
    <row r="182">
      <c r="A182" s="7">
        <v>180.0</v>
      </c>
      <c r="B182" s="7">
        <v>8205883.0</v>
      </c>
      <c r="C182" s="8">
        <v>45146.0</v>
      </c>
      <c r="D182" s="9" t="s">
        <v>17</v>
      </c>
      <c r="E182" s="9" t="s">
        <v>28</v>
      </c>
      <c r="F182" s="9">
        <v>1680.0</v>
      </c>
      <c r="G182" s="9" t="s">
        <v>20</v>
      </c>
      <c r="H182" s="9">
        <v>7.0</v>
      </c>
      <c r="I182" s="9">
        <v>7.0</v>
      </c>
      <c r="J182" s="9" t="s">
        <v>16</v>
      </c>
      <c r="K182" s="9" t="s">
        <v>16</v>
      </c>
      <c r="L182" s="9" t="s">
        <v>15</v>
      </c>
    </row>
    <row r="183">
      <c r="A183" s="7">
        <v>181.0</v>
      </c>
      <c r="B183" s="7">
        <v>8205056.0</v>
      </c>
      <c r="C183" s="8">
        <v>45107.0</v>
      </c>
      <c r="D183" s="9" t="s">
        <v>17</v>
      </c>
      <c r="E183" s="9" t="s">
        <v>27</v>
      </c>
      <c r="F183" s="9">
        <v>1590.0</v>
      </c>
      <c r="G183" s="9" t="s">
        <v>14</v>
      </c>
      <c r="H183" s="9">
        <v>2.0</v>
      </c>
      <c r="I183" s="9">
        <v>8.0</v>
      </c>
      <c r="J183" s="9" t="s">
        <v>16</v>
      </c>
      <c r="K183" s="9" t="s">
        <v>16</v>
      </c>
      <c r="L183" s="9" t="s">
        <v>15</v>
      </c>
    </row>
    <row r="184">
      <c r="A184" s="7">
        <v>182.0</v>
      </c>
      <c r="B184" s="7">
        <v>8200403.0</v>
      </c>
      <c r="C184" s="8">
        <v>45122.0</v>
      </c>
      <c r="D184" s="9" t="s">
        <v>12</v>
      </c>
      <c r="E184" s="9" t="s">
        <v>65</v>
      </c>
      <c r="F184" s="9">
        <v>810.0</v>
      </c>
      <c r="G184" s="9" t="s">
        <v>20</v>
      </c>
      <c r="H184" s="11">
        <v>45386.0</v>
      </c>
      <c r="I184" s="11">
        <v>45510.0</v>
      </c>
      <c r="J184" s="9" t="s">
        <v>16</v>
      </c>
      <c r="K184" s="9" t="s">
        <v>16</v>
      </c>
      <c r="L184" s="9" t="s">
        <v>15</v>
      </c>
    </row>
    <row r="185">
      <c r="A185" s="7">
        <v>183.0</v>
      </c>
      <c r="B185" s="7">
        <v>8204051.0</v>
      </c>
      <c r="C185" s="8">
        <v>45114.0</v>
      </c>
      <c r="D185" s="9" t="s">
        <v>17</v>
      </c>
      <c r="E185" s="9">
        <v>30.0</v>
      </c>
      <c r="F185" s="9">
        <v>1365.0</v>
      </c>
      <c r="G185" s="9" t="s">
        <v>14</v>
      </c>
      <c r="H185" s="9">
        <v>7.0</v>
      </c>
      <c r="I185" s="9">
        <v>8.0</v>
      </c>
      <c r="J185" s="9" t="s">
        <v>16</v>
      </c>
      <c r="K185" s="9" t="s">
        <v>16</v>
      </c>
      <c r="L185" s="9" t="s">
        <v>15</v>
      </c>
    </row>
    <row r="186">
      <c r="A186" s="7">
        <v>184.0</v>
      </c>
      <c r="B186" s="13">
        <v>8190370.0</v>
      </c>
      <c r="C186" s="8">
        <v>44933.0</v>
      </c>
      <c r="D186" s="9" t="s">
        <v>17</v>
      </c>
      <c r="E186" s="9" t="s">
        <v>18</v>
      </c>
      <c r="F186" s="9">
        <v>1000.0</v>
      </c>
      <c r="G186" s="9" t="s">
        <v>14</v>
      </c>
      <c r="H186" s="9">
        <v>9.0</v>
      </c>
      <c r="I186" s="9">
        <v>9.0</v>
      </c>
      <c r="J186" s="9" t="s">
        <v>15</v>
      </c>
      <c r="K186" s="9" t="s">
        <v>16</v>
      </c>
      <c r="L186" s="9" t="s">
        <v>15</v>
      </c>
    </row>
    <row r="187">
      <c r="A187" s="7">
        <v>185.0</v>
      </c>
      <c r="B187" s="7">
        <v>8181016.0</v>
      </c>
      <c r="C187" s="8">
        <v>45076.0</v>
      </c>
      <c r="D187" s="9" t="s">
        <v>17</v>
      </c>
      <c r="E187" s="9">
        <v>33.0</v>
      </c>
      <c r="F187" s="9">
        <v>2315.0</v>
      </c>
      <c r="G187" s="9" t="s">
        <v>14</v>
      </c>
      <c r="H187" s="9">
        <v>7.0</v>
      </c>
      <c r="I187" s="9">
        <v>8.0</v>
      </c>
      <c r="J187" s="9" t="s">
        <v>16</v>
      </c>
      <c r="K187" s="9" t="s">
        <v>16</v>
      </c>
      <c r="L187" s="9" t="s">
        <v>15</v>
      </c>
    </row>
    <row r="188">
      <c r="A188" s="7">
        <v>186.0</v>
      </c>
      <c r="B188" s="7">
        <v>8177909.0</v>
      </c>
      <c r="C188" s="8">
        <v>45075.0</v>
      </c>
      <c r="D188" s="9" t="s">
        <v>17</v>
      </c>
      <c r="E188" s="9" t="s">
        <v>32</v>
      </c>
      <c r="F188" s="9">
        <v>2065.0</v>
      </c>
      <c r="G188" s="9" t="s">
        <v>14</v>
      </c>
      <c r="H188" s="9">
        <v>7.0</v>
      </c>
      <c r="I188" s="9">
        <v>9.0</v>
      </c>
      <c r="J188" s="9" t="s">
        <v>15</v>
      </c>
      <c r="K188" s="9" t="s">
        <v>16</v>
      </c>
      <c r="L188" s="9" t="s">
        <v>15</v>
      </c>
    </row>
    <row r="189">
      <c r="A189" s="7">
        <v>187.0</v>
      </c>
      <c r="B189" s="7">
        <v>8175610.0</v>
      </c>
      <c r="C189" s="8">
        <v>45075.0</v>
      </c>
      <c r="D189" s="9" t="s">
        <v>12</v>
      </c>
      <c r="E189" s="9" t="s">
        <v>44</v>
      </c>
      <c r="F189" s="9">
        <v>2135.0</v>
      </c>
      <c r="G189" s="9" t="s">
        <v>14</v>
      </c>
      <c r="H189" s="9">
        <v>9.0</v>
      </c>
      <c r="I189" s="9">
        <v>9.0</v>
      </c>
      <c r="J189" s="9" t="s">
        <v>15</v>
      </c>
      <c r="K189" s="9" t="s">
        <v>16</v>
      </c>
      <c r="L189" s="9" t="s">
        <v>15</v>
      </c>
    </row>
    <row r="190">
      <c r="A190" s="7">
        <v>188.0</v>
      </c>
      <c r="B190" s="7">
        <v>8172949.0</v>
      </c>
      <c r="C190" s="8">
        <v>45059.0</v>
      </c>
      <c r="D190" s="9" t="s">
        <v>17</v>
      </c>
      <c r="E190" s="9" t="s">
        <v>44</v>
      </c>
      <c r="F190" s="9">
        <v>1445.0</v>
      </c>
      <c r="G190" s="9" t="s">
        <v>14</v>
      </c>
      <c r="H190" s="9">
        <v>5.0</v>
      </c>
      <c r="I190" s="9">
        <v>8.0</v>
      </c>
      <c r="J190" s="9" t="s">
        <v>16</v>
      </c>
      <c r="K190" s="9" t="s">
        <v>16</v>
      </c>
      <c r="L190" s="9" t="s">
        <v>15</v>
      </c>
    </row>
    <row r="191">
      <c r="A191" s="7">
        <v>189.0</v>
      </c>
      <c r="B191" s="7">
        <v>8166953.0</v>
      </c>
      <c r="C191" s="8">
        <v>45070.0</v>
      </c>
      <c r="D191" s="9" t="s">
        <v>17</v>
      </c>
      <c r="E191" s="9">
        <v>36.0</v>
      </c>
      <c r="F191" s="9">
        <v>2575.0</v>
      </c>
      <c r="G191" s="9" t="s">
        <v>14</v>
      </c>
      <c r="H191" s="9">
        <v>6.0</v>
      </c>
      <c r="I191" s="9">
        <v>8.0</v>
      </c>
      <c r="J191" s="9" t="s">
        <v>15</v>
      </c>
      <c r="K191" s="9" t="s">
        <v>16</v>
      </c>
      <c r="L191" s="9" t="s">
        <v>15</v>
      </c>
    </row>
    <row r="192">
      <c r="A192" s="7">
        <v>190.0</v>
      </c>
      <c r="B192" s="7">
        <v>8162503.0</v>
      </c>
      <c r="C192" s="8">
        <v>45066.0</v>
      </c>
      <c r="D192" s="9" t="s">
        <v>17</v>
      </c>
      <c r="E192" s="9" t="s">
        <v>38</v>
      </c>
      <c r="F192" s="9">
        <v>2685.0</v>
      </c>
      <c r="G192" s="9" t="s">
        <v>14</v>
      </c>
      <c r="H192" s="9">
        <v>9.0</v>
      </c>
      <c r="I192" s="9">
        <v>9.0</v>
      </c>
      <c r="J192" s="9" t="s">
        <v>15</v>
      </c>
      <c r="K192" s="9" t="s">
        <v>16</v>
      </c>
      <c r="L192" s="9" t="s">
        <v>15</v>
      </c>
    </row>
    <row r="193">
      <c r="A193" s="7">
        <v>191.0</v>
      </c>
      <c r="B193" s="7">
        <v>8162572.0</v>
      </c>
      <c r="C193" s="8">
        <v>45063.0</v>
      </c>
      <c r="D193" s="9" t="s">
        <v>17</v>
      </c>
      <c r="E193" s="9" t="s">
        <v>45</v>
      </c>
      <c r="F193" s="9">
        <v>970.0</v>
      </c>
      <c r="G193" s="9" t="s">
        <v>14</v>
      </c>
      <c r="H193" s="9">
        <v>8.0</v>
      </c>
      <c r="I193" s="9">
        <v>9.0</v>
      </c>
      <c r="J193" s="9" t="s">
        <v>15</v>
      </c>
      <c r="K193" s="9" t="s">
        <v>16</v>
      </c>
      <c r="L193" s="9" t="s">
        <v>16</v>
      </c>
    </row>
    <row r="194">
      <c r="A194" s="7">
        <v>192.0</v>
      </c>
      <c r="B194" s="10">
        <v>8160605.0</v>
      </c>
      <c r="C194" s="8">
        <v>45174.0</v>
      </c>
      <c r="D194" s="9" t="s">
        <v>17</v>
      </c>
      <c r="E194" s="9" t="s">
        <v>50</v>
      </c>
      <c r="F194" s="9">
        <v>2520.0</v>
      </c>
      <c r="G194" s="9" t="s">
        <v>14</v>
      </c>
      <c r="H194" s="9">
        <v>7.0</v>
      </c>
      <c r="I194" s="9">
        <v>8.0</v>
      </c>
      <c r="J194" s="9" t="s">
        <v>16</v>
      </c>
      <c r="K194" s="9" t="s">
        <v>16</v>
      </c>
      <c r="L194" s="9" t="s">
        <v>15</v>
      </c>
    </row>
    <row r="195">
      <c r="A195" s="7">
        <v>193.0</v>
      </c>
      <c r="B195" s="7">
        <v>8158886.0</v>
      </c>
      <c r="C195" s="8">
        <v>45174.0</v>
      </c>
      <c r="D195" s="9" t="s">
        <v>12</v>
      </c>
      <c r="E195" s="9" t="s">
        <v>52</v>
      </c>
      <c r="F195" s="9">
        <v>2060.0</v>
      </c>
      <c r="G195" s="9" t="s">
        <v>14</v>
      </c>
      <c r="H195" s="9">
        <v>8.0</v>
      </c>
      <c r="I195" s="9">
        <v>8.0</v>
      </c>
      <c r="J195" s="9" t="s">
        <v>15</v>
      </c>
      <c r="K195" s="9" t="s">
        <v>16</v>
      </c>
      <c r="L195" s="9" t="s">
        <v>15</v>
      </c>
    </row>
    <row r="196">
      <c r="A196" s="7">
        <v>194.0</v>
      </c>
      <c r="B196" s="7">
        <v>8157921.0</v>
      </c>
      <c r="C196" s="8">
        <v>44990.0</v>
      </c>
      <c r="D196" s="9" t="s">
        <v>17</v>
      </c>
      <c r="E196" s="9">
        <v>29.0</v>
      </c>
      <c r="F196" s="9">
        <v>650.0</v>
      </c>
      <c r="G196" s="9" t="s">
        <v>14</v>
      </c>
      <c r="H196" s="9">
        <v>2.0</v>
      </c>
      <c r="I196" s="9">
        <v>5.0</v>
      </c>
      <c r="J196" s="9" t="s">
        <v>15</v>
      </c>
      <c r="K196" s="9" t="s">
        <v>16</v>
      </c>
      <c r="L196" s="9" t="s">
        <v>15</v>
      </c>
    </row>
    <row r="197">
      <c r="A197" s="7">
        <v>195.0</v>
      </c>
      <c r="B197" s="7">
        <v>8154854.0</v>
      </c>
      <c r="C197" s="8">
        <v>45021.0</v>
      </c>
      <c r="D197" s="9" t="s">
        <v>12</v>
      </c>
      <c r="E197" s="9" t="s">
        <v>46</v>
      </c>
      <c r="F197" s="9">
        <v>985.0</v>
      </c>
      <c r="G197" s="9" t="s">
        <v>14</v>
      </c>
      <c r="H197" s="9">
        <v>5.0</v>
      </c>
      <c r="I197" s="9">
        <v>6.0</v>
      </c>
      <c r="J197" s="9" t="s">
        <v>16</v>
      </c>
      <c r="K197" s="9" t="s">
        <v>16</v>
      </c>
      <c r="L197" s="9" t="s">
        <v>15</v>
      </c>
    </row>
    <row r="198">
      <c r="A198" s="7">
        <v>196.0</v>
      </c>
      <c r="B198" s="10">
        <v>8154306.0</v>
      </c>
      <c r="C198" s="8">
        <v>45051.0</v>
      </c>
      <c r="D198" s="9" t="s">
        <v>12</v>
      </c>
      <c r="E198" s="9" t="s">
        <v>32</v>
      </c>
      <c r="F198" s="9">
        <v>2790.0</v>
      </c>
      <c r="G198" s="9" t="s">
        <v>20</v>
      </c>
      <c r="H198" s="9">
        <v>8.0</v>
      </c>
      <c r="I198" s="9">
        <v>9.0</v>
      </c>
      <c r="J198" s="9" t="s">
        <v>15</v>
      </c>
      <c r="K198" s="9" t="s">
        <v>16</v>
      </c>
      <c r="L198" s="9" t="s">
        <v>15</v>
      </c>
    </row>
    <row r="199">
      <c r="A199" s="7">
        <v>197.0</v>
      </c>
      <c r="B199" s="7">
        <v>8154055.0</v>
      </c>
      <c r="C199" s="8">
        <v>45039.0</v>
      </c>
      <c r="D199" s="9" t="s">
        <v>17</v>
      </c>
      <c r="E199" s="9" t="s">
        <v>66</v>
      </c>
      <c r="F199" s="9">
        <v>500.0</v>
      </c>
      <c r="G199" s="9" t="s">
        <v>14</v>
      </c>
      <c r="H199" s="9">
        <v>1.0</v>
      </c>
      <c r="I199" s="9">
        <v>3.0</v>
      </c>
      <c r="J199" s="9" t="s">
        <v>16</v>
      </c>
      <c r="K199" s="9" t="s">
        <v>16</v>
      </c>
      <c r="L199" s="9" t="s">
        <v>15</v>
      </c>
    </row>
    <row r="200">
      <c r="A200" s="7">
        <v>198.0</v>
      </c>
      <c r="B200" s="7">
        <v>8151102.0</v>
      </c>
      <c r="C200" s="8">
        <v>45046.0</v>
      </c>
      <c r="D200" s="9" t="s">
        <v>12</v>
      </c>
      <c r="E200" s="9" t="s">
        <v>50</v>
      </c>
      <c r="F200" s="9">
        <v>2330.0</v>
      </c>
      <c r="G200" s="9" t="s">
        <v>20</v>
      </c>
      <c r="H200" s="9">
        <v>9.0</v>
      </c>
      <c r="I200" s="9">
        <v>10.0</v>
      </c>
      <c r="J200" s="9" t="s">
        <v>15</v>
      </c>
      <c r="K200" s="9" t="s">
        <v>16</v>
      </c>
      <c r="L200" s="9" t="s">
        <v>15</v>
      </c>
    </row>
    <row r="201">
      <c r="A201" s="7">
        <v>199.0</v>
      </c>
      <c r="B201" s="7">
        <v>8151658.0</v>
      </c>
      <c r="C201" s="8">
        <v>45035.0</v>
      </c>
      <c r="D201" s="9" t="s">
        <v>12</v>
      </c>
      <c r="E201" s="9" t="s">
        <v>19</v>
      </c>
      <c r="F201" s="9">
        <v>1960.0</v>
      </c>
      <c r="G201" s="9" t="s">
        <v>20</v>
      </c>
      <c r="H201" s="9">
        <v>7.0</v>
      </c>
      <c r="I201" s="9">
        <v>8.0</v>
      </c>
      <c r="J201" s="9" t="s">
        <v>15</v>
      </c>
      <c r="K201" s="9" t="s">
        <v>16</v>
      </c>
      <c r="L201" s="9" t="s">
        <v>15</v>
      </c>
    </row>
    <row r="202">
      <c r="A202" s="7">
        <v>200.0</v>
      </c>
      <c r="B202" s="7">
        <v>8152648.0</v>
      </c>
      <c r="C202" s="8">
        <v>45035.0</v>
      </c>
      <c r="D202" s="9" t="s">
        <v>17</v>
      </c>
      <c r="E202" s="9">
        <v>36.0</v>
      </c>
      <c r="F202" s="9">
        <v>2025.0</v>
      </c>
      <c r="G202" s="9" t="s">
        <v>14</v>
      </c>
      <c r="H202" s="9">
        <v>5.0</v>
      </c>
      <c r="I202" s="9">
        <v>8.0</v>
      </c>
      <c r="J202" s="9" t="s">
        <v>16</v>
      </c>
      <c r="K202" s="9" t="s">
        <v>16</v>
      </c>
      <c r="L202" s="9" t="s">
        <v>15</v>
      </c>
    </row>
    <row r="203">
      <c r="A203" s="7">
        <v>201.0</v>
      </c>
      <c r="B203" s="7">
        <v>8150026.0</v>
      </c>
      <c r="C203" s="8">
        <v>45034.0</v>
      </c>
      <c r="D203" s="9" t="s">
        <v>12</v>
      </c>
      <c r="E203" s="9" t="s">
        <v>39</v>
      </c>
      <c r="F203" s="9">
        <v>1285.0</v>
      </c>
      <c r="G203" s="9" t="s">
        <v>14</v>
      </c>
      <c r="H203" s="9">
        <v>8.0</v>
      </c>
      <c r="I203" s="9">
        <v>8.0</v>
      </c>
      <c r="J203" s="9" t="s">
        <v>16</v>
      </c>
      <c r="K203" s="9" t="s">
        <v>16</v>
      </c>
      <c r="L203" s="9" t="s">
        <v>15</v>
      </c>
    </row>
    <row r="204">
      <c r="A204" s="7">
        <v>202.0</v>
      </c>
      <c r="B204" s="7">
        <v>8145438.0</v>
      </c>
      <c r="C204" s="8">
        <v>44961.0</v>
      </c>
      <c r="D204" s="9" t="s">
        <v>17</v>
      </c>
      <c r="E204" s="9" t="s">
        <v>28</v>
      </c>
      <c r="F204" s="9">
        <v>1240.0</v>
      </c>
      <c r="G204" s="9" t="s">
        <v>20</v>
      </c>
      <c r="H204" s="9">
        <v>8.0</v>
      </c>
      <c r="I204" s="9">
        <v>9.0</v>
      </c>
      <c r="J204" s="9" t="s">
        <v>16</v>
      </c>
      <c r="K204" s="9" t="s">
        <v>16</v>
      </c>
      <c r="L204" s="9" t="s">
        <v>16</v>
      </c>
    </row>
    <row r="205">
      <c r="A205" s="7">
        <v>203.0</v>
      </c>
      <c r="B205" s="7">
        <v>8145440.0</v>
      </c>
      <c r="C205" s="8">
        <v>45006.0</v>
      </c>
      <c r="D205" s="9" t="s">
        <v>17</v>
      </c>
      <c r="E205" s="9" t="s">
        <v>40</v>
      </c>
      <c r="F205" s="9">
        <v>1165.0</v>
      </c>
      <c r="G205" s="9" t="s">
        <v>20</v>
      </c>
      <c r="H205" s="9">
        <v>7.0</v>
      </c>
      <c r="I205" s="9">
        <v>8.0</v>
      </c>
      <c r="J205" s="9" t="s">
        <v>15</v>
      </c>
      <c r="K205" s="9" t="s">
        <v>16</v>
      </c>
      <c r="L205" s="9" t="s">
        <v>16</v>
      </c>
    </row>
    <row r="206">
      <c r="A206" s="7">
        <v>204.0</v>
      </c>
      <c r="B206" s="7">
        <v>8143733.0</v>
      </c>
      <c r="C206" s="8">
        <v>45263.0</v>
      </c>
      <c r="D206" s="9" t="s">
        <v>17</v>
      </c>
      <c r="E206" s="9">
        <v>36.0</v>
      </c>
      <c r="F206" s="9">
        <v>1570.0</v>
      </c>
      <c r="G206" s="9" t="s">
        <v>14</v>
      </c>
      <c r="H206" s="9">
        <v>9.0</v>
      </c>
      <c r="I206" s="9">
        <v>10.0</v>
      </c>
      <c r="J206" s="9" t="s">
        <v>15</v>
      </c>
      <c r="K206" s="9" t="s">
        <v>16</v>
      </c>
      <c r="L206" s="9" t="s">
        <v>16</v>
      </c>
    </row>
    <row r="207">
      <c r="A207" s="7">
        <v>205.0</v>
      </c>
      <c r="B207" s="7">
        <v>8144782.0</v>
      </c>
      <c r="C207" s="8">
        <v>45006.0</v>
      </c>
      <c r="D207" s="9" t="s">
        <v>17</v>
      </c>
      <c r="E207" s="9" t="s">
        <v>38</v>
      </c>
      <c r="F207" s="9">
        <v>2255.0</v>
      </c>
      <c r="G207" s="9" t="s">
        <v>14</v>
      </c>
      <c r="H207" s="9">
        <v>4.0</v>
      </c>
      <c r="I207" s="9">
        <v>8.0</v>
      </c>
      <c r="J207" s="9" t="s">
        <v>15</v>
      </c>
      <c r="K207" s="9" t="s">
        <v>16</v>
      </c>
      <c r="L207" s="9" t="s">
        <v>15</v>
      </c>
    </row>
    <row r="208">
      <c r="A208" s="7">
        <v>206.0</v>
      </c>
      <c r="B208" s="7">
        <v>8138024.0</v>
      </c>
      <c r="C208" s="8">
        <v>45018.0</v>
      </c>
      <c r="D208" s="9" t="s">
        <v>12</v>
      </c>
      <c r="E208" s="9" t="s">
        <v>31</v>
      </c>
      <c r="F208" s="9">
        <v>3045.0</v>
      </c>
      <c r="G208" s="9" t="s">
        <v>14</v>
      </c>
      <c r="H208" s="9">
        <v>6.0</v>
      </c>
      <c r="I208" s="9">
        <v>8.0</v>
      </c>
      <c r="J208" s="9" t="s">
        <v>16</v>
      </c>
      <c r="K208" s="9" t="s">
        <v>16</v>
      </c>
      <c r="L208" s="9" t="s">
        <v>15</v>
      </c>
    </row>
    <row r="209">
      <c r="A209" s="7">
        <v>207.0</v>
      </c>
      <c r="B209" s="10">
        <v>8132357.0</v>
      </c>
      <c r="C209" s="8">
        <v>45172.0</v>
      </c>
      <c r="D209" s="9" t="s">
        <v>17</v>
      </c>
      <c r="E209" s="9" t="s">
        <v>37</v>
      </c>
      <c r="F209" s="9">
        <v>2365.0</v>
      </c>
      <c r="G209" s="9" t="s">
        <v>14</v>
      </c>
      <c r="H209" s="9">
        <v>7.0</v>
      </c>
      <c r="I209" s="9">
        <v>8.0</v>
      </c>
      <c r="J209" s="9" t="s">
        <v>15</v>
      </c>
      <c r="K209" s="9" t="s">
        <v>15</v>
      </c>
      <c r="L209" s="9" t="s">
        <v>15</v>
      </c>
    </row>
    <row r="210">
      <c r="A210" s="7">
        <v>208.0</v>
      </c>
      <c r="B210" s="7">
        <v>8128064.0</v>
      </c>
      <c r="C210" s="8">
        <v>45110.0</v>
      </c>
      <c r="D210" s="9" t="s">
        <v>17</v>
      </c>
      <c r="E210" s="9" t="s">
        <v>57</v>
      </c>
      <c r="F210" s="9">
        <v>1670.0</v>
      </c>
      <c r="G210" s="9" t="s">
        <v>14</v>
      </c>
      <c r="H210" s="9">
        <v>4.0</v>
      </c>
      <c r="I210" s="9">
        <v>8.0</v>
      </c>
      <c r="J210" s="9" t="s">
        <v>16</v>
      </c>
      <c r="K210" s="9" t="s">
        <v>16</v>
      </c>
      <c r="L210" s="9" t="s">
        <v>15</v>
      </c>
    </row>
    <row r="211">
      <c r="A211" s="7">
        <v>209.0</v>
      </c>
      <c r="B211" s="7">
        <v>8132618.0</v>
      </c>
      <c r="C211" s="8">
        <v>45049.0</v>
      </c>
      <c r="D211" s="9" t="s">
        <v>17</v>
      </c>
      <c r="E211" s="9" t="s">
        <v>35</v>
      </c>
      <c r="F211" s="9">
        <v>835.0</v>
      </c>
      <c r="G211" s="9" t="s">
        <v>14</v>
      </c>
      <c r="H211" s="9">
        <v>8.0</v>
      </c>
      <c r="I211" s="9">
        <v>9.0</v>
      </c>
      <c r="J211" s="9" t="s">
        <v>16</v>
      </c>
      <c r="K211" s="9" t="s">
        <v>16</v>
      </c>
      <c r="L211" s="9" t="s">
        <v>15</v>
      </c>
    </row>
    <row r="212">
      <c r="A212" s="7">
        <v>210.0</v>
      </c>
      <c r="B212" s="7">
        <v>8124909.0</v>
      </c>
      <c r="C212" s="8">
        <v>45019.0</v>
      </c>
      <c r="D212" s="9" t="s">
        <v>17</v>
      </c>
      <c r="E212" s="9">
        <v>36.0</v>
      </c>
      <c r="F212" s="9">
        <v>1990.0</v>
      </c>
      <c r="G212" s="9" t="s">
        <v>20</v>
      </c>
      <c r="H212" s="9">
        <v>5.0</v>
      </c>
      <c r="I212" s="9">
        <v>8.0</v>
      </c>
      <c r="J212" s="9" t="s">
        <v>16</v>
      </c>
      <c r="K212" s="9" t="s">
        <v>16</v>
      </c>
      <c r="L212" s="9" t="s">
        <v>15</v>
      </c>
    </row>
    <row r="213">
      <c r="A213" s="7">
        <v>211.0</v>
      </c>
      <c r="B213" s="7">
        <v>8126960.0</v>
      </c>
      <c r="C213" s="8">
        <v>44929.0</v>
      </c>
      <c r="D213" s="9" t="s">
        <v>17</v>
      </c>
      <c r="E213" s="9" t="s">
        <v>37</v>
      </c>
      <c r="F213" s="9">
        <v>3565.0</v>
      </c>
      <c r="G213" s="9" t="s">
        <v>20</v>
      </c>
      <c r="H213" s="9">
        <v>7.0</v>
      </c>
      <c r="I213" s="9">
        <v>5.0</v>
      </c>
      <c r="J213" s="9" t="s">
        <v>15</v>
      </c>
      <c r="K213" s="9" t="s">
        <v>16</v>
      </c>
      <c r="L213" s="9" t="s">
        <v>15</v>
      </c>
    </row>
    <row r="214">
      <c r="A214" s="7">
        <v>212.0</v>
      </c>
      <c r="B214" s="7">
        <v>8125968.0</v>
      </c>
      <c r="C214" s="8">
        <v>44981.0</v>
      </c>
      <c r="D214" s="9" t="s">
        <v>17</v>
      </c>
      <c r="E214" s="9" t="s">
        <v>27</v>
      </c>
      <c r="F214" s="9">
        <v>2375.0</v>
      </c>
      <c r="G214" s="9" t="s">
        <v>14</v>
      </c>
      <c r="H214" s="9">
        <v>9.0</v>
      </c>
      <c r="I214" s="9">
        <v>9.0</v>
      </c>
      <c r="J214" s="9" t="s">
        <v>16</v>
      </c>
      <c r="K214" s="9" t="s">
        <v>16</v>
      </c>
      <c r="L214" s="9" t="s">
        <v>16</v>
      </c>
    </row>
    <row r="215">
      <c r="A215" s="7">
        <v>213.0</v>
      </c>
      <c r="B215" s="7">
        <v>8125292.0</v>
      </c>
      <c r="C215" s="8">
        <v>44949.0</v>
      </c>
      <c r="D215" s="9" t="s">
        <v>12</v>
      </c>
      <c r="E215" s="9" t="s">
        <v>37</v>
      </c>
      <c r="F215" s="9">
        <v>1595.0</v>
      </c>
      <c r="G215" s="9" t="s">
        <v>14</v>
      </c>
      <c r="H215" s="9">
        <v>7.0</v>
      </c>
      <c r="I215" s="9">
        <v>8.0</v>
      </c>
      <c r="J215" s="9" t="s">
        <v>15</v>
      </c>
      <c r="K215" s="9" t="s">
        <v>16</v>
      </c>
      <c r="L215" s="9" t="s">
        <v>15</v>
      </c>
    </row>
    <row r="216">
      <c r="A216" s="7">
        <v>214.0</v>
      </c>
      <c r="B216" s="7">
        <v>8124975.0</v>
      </c>
      <c r="C216" s="8">
        <v>45079.0</v>
      </c>
      <c r="D216" s="9" t="s">
        <v>17</v>
      </c>
      <c r="E216" s="9">
        <v>35.0</v>
      </c>
      <c r="F216" s="9">
        <v>2420.0</v>
      </c>
      <c r="G216" s="9" t="s">
        <v>20</v>
      </c>
      <c r="H216" s="9">
        <v>8.0</v>
      </c>
      <c r="I216" s="9">
        <v>9.0</v>
      </c>
      <c r="J216" s="9" t="s">
        <v>15</v>
      </c>
      <c r="K216" s="9" t="s">
        <v>16</v>
      </c>
      <c r="L216" s="9" t="s">
        <v>15</v>
      </c>
    </row>
    <row r="217">
      <c r="A217" s="7">
        <v>215.0</v>
      </c>
      <c r="B217" s="7">
        <v>8123782.0</v>
      </c>
      <c r="C217" s="8">
        <v>44957.0</v>
      </c>
      <c r="D217" s="9" t="s">
        <v>17</v>
      </c>
      <c r="E217" s="9" t="s">
        <v>36</v>
      </c>
      <c r="F217" s="9">
        <v>1745.0</v>
      </c>
      <c r="G217" s="9" t="s">
        <v>14</v>
      </c>
      <c r="H217" s="9">
        <v>9.0</v>
      </c>
      <c r="I217" s="9">
        <v>10.0</v>
      </c>
      <c r="J217" s="9" t="s">
        <v>15</v>
      </c>
      <c r="K217" s="9" t="s">
        <v>16</v>
      </c>
      <c r="L217" s="9" t="s">
        <v>15</v>
      </c>
    </row>
    <row r="218">
      <c r="A218" s="7">
        <v>216.0</v>
      </c>
      <c r="B218" s="7">
        <v>8121176.0</v>
      </c>
      <c r="C218" s="8">
        <v>45079.0</v>
      </c>
      <c r="D218" s="9" t="s">
        <v>12</v>
      </c>
      <c r="E218" s="9" t="s">
        <v>67</v>
      </c>
      <c r="F218" s="9">
        <v>830.0</v>
      </c>
      <c r="G218" s="9" t="s">
        <v>14</v>
      </c>
      <c r="H218" s="9">
        <v>5.0</v>
      </c>
      <c r="I218" s="9">
        <v>7.0</v>
      </c>
      <c r="J218" s="9" t="s">
        <v>15</v>
      </c>
      <c r="K218" s="9" t="s">
        <v>16</v>
      </c>
      <c r="L218" s="9" t="s">
        <v>15</v>
      </c>
    </row>
    <row r="219">
      <c r="A219" s="7">
        <v>217.0</v>
      </c>
      <c r="B219" s="7">
        <v>8107996.0</v>
      </c>
      <c r="C219" s="8">
        <v>44959.0</v>
      </c>
      <c r="D219" s="9" t="s">
        <v>17</v>
      </c>
      <c r="E219" s="9" t="s">
        <v>68</v>
      </c>
      <c r="F219" s="9">
        <v>1370.0</v>
      </c>
      <c r="G219" s="9" t="s">
        <v>20</v>
      </c>
      <c r="H219" s="9">
        <v>7.0</v>
      </c>
      <c r="I219" s="9">
        <v>9.0</v>
      </c>
      <c r="J219" s="9" t="s">
        <v>16</v>
      </c>
      <c r="K219" s="9" t="s">
        <v>15</v>
      </c>
      <c r="L219" s="9" t="s">
        <v>15</v>
      </c>
    </row>
    <row r="220">
      <c r="A220" s="7">
        <v>218.0</v>
      </c>
      <c r="B220" s="7">
        <v>8114050.0</v>
      </c>
      <c r="C220" s="8">
        <v>44987.0</v>
      </c>
      <c r="D220" s="9" t="s">
        <v>17</v>
      </c>
      <c r="E220" s="9" t="s">
        <v>33</v>
      </c>
      <c r="F220" s="9">
        <v>4550.0</v>
      </c>
      <c r="G220" s="9" t="s">
        <v>20</v>
      </c>
      <c r="H220" s="9">
        <v>7.0</v>
      </c>
      <c r="I220" s="9">
        <v>8.0</v>
      </c>
      <c r="J220" s="9" t="s">
        <v>16</v>
      </c>
      <c r="K220" s="9" t="s">
        <v>16</v>
      </c>
      <c r="L220" s="9" t="s">
        <v>15</v>
      </c>
    </row>
    <row r="221">
      <c r="A221" s="7">
        <v>219.0</v>
      </c>
      <c r="B221" s="7">
        <v>8111378.0</v>
      </c>
      <c r="C221" s="8">
        <v>44957.0</v>
      </c>
      <c r="D221" s="9" t="s">
        <v>17</v>
      </c>
      <c r="E221" s="9" t="s">
        <v>33</v>
      </c>
      <c r="F221" s="9">
        <v>1965.0</v>
      </c>
      <c r="G221" s="9" t="s">
        <v>14</v>
      </c>
      <c r="H221" s="9">
        <v>8.0</v>
      </c>
      <c r="I221" s="9">
        <v>9.0</v>
      </c>
      <c r="J221" s="9" t="s">
        <v>15</v>
      </c>
      <c r="K221" s="9" t="s">
        <v>16</v>
      </c>
      <c r="L221" s="9" t="s">
        <v>16</v>
      </c>
    </row>
    <row r="222">
      <c r="A222" s="7">
        <v>220.0</v>
      </c>
      <c r="B222" s="7">
        <v>8113585.0</v>
      </c>
      <c r="C222" s="8">
        <v>45079.0</v>
      </c>
      <c r="D222" s="9" t="s">
        <v>12</v>
      </c>
      <c r="E222" s="9">
        <v>31.0</v>
      </c>
      <c r="F222" s="9">
        <v>1475.0</v>
      </c>
      <c r="G222" s="9" t="s">
        <v>14</v>
      </c>
      <c r="H222" s="9">
        <v>9.0</v>
      </c>
      <c r="I222" s="9">
        <v>9.0</v>
      </c>
      <c r="J222" s="9" t="s">
        <v>15</v>
      </c>
      <c r="K222" s="9" t="s">
        <v>16</v>
      </c>
      <c r="L222" s="9" t="s">
        <v>15</v>
      </c>
    </row>
    <row r="223">
      <c r="A223" s="7">
        <v>221.0</v>
      </c>
      <c r="B223" s="7">
        <v>8112509.0</v>
      </c>
      <c r="C223" s="8">
        <v>44959.0</v>
      </c>
      <c r="D223" s="9" t="s">
        <v>12</v>
      </c>
      <c r="E223" s="9" t="s">
        <v>27</v>
      </c>
      <c r="F223" s="9">
        <v>2500.0</v>
      </c>
      <c r="G223" s="9" t="s">
        <v>14</v>
      </c>
      <c r="H223" s="9">
        <v>2.0</v>
      </c>
      <c r="I223" s="9">
        <v>6.0</v>
      </c>
      <c r="J223" s="9" t="s">
        <v>16</v>
      </c>
      <c r="K223" s="9" t="s">
        <v>16</v>
      </c>
      <c r="L223" s="9" t="s">
        <v>15</v>
      </c>
    </row>
    <row r="224">
      <c r="A224" s="7">
        <v>222.0</v>
      </c>
      <c r="B224" s="7">
        <v>8112573.0</v>
      </c>
      <c r="C224" s="8">
        <v>44987.0</v>
      </c>
      <c r="D224" s="9" t="s">
        <v>12</v>
      </c>
      <c r="E224" s="9" t="s">
        <v>69</v>
      </c>
      <c r="F224" s="9">
        <v>560.0</v>
      </c>
      <c r="G224" s="9" t="s">
        <v>20</v>
      </c>
      <c r="H224" s="9">
        <v>1.0</v>
      </c>
      <c r="I224" s="9">
        <v>5.0</v>
      </c>
      <c r="J224" s="9" t="s">
        <v>16</v>
      </c>
      <c r="K224" s="9" t="s">
        <v>16</v>
      </c>
      <c r="L224" s="9" t="s">
        <v>15</v>
      </c>
    </row>
    <row r="225">
      <c r="A225" s="7">
        <v>223.0</v>
      </c>
      <c r="B225" s="7">
        <v>8111379.0</v>
      </c>
      <c r="C225" s="8">
        <v>44957.0</v>
      </c>
      <c r="D225" s="9" t="s">
        <v>17</v>
      </c>
      <c r="E225" s="9" t="s">
        <v>33</v>
      </c>
      <c r="F225" s="9">
        <v>2278.0</v>
      </c>
      <c r="G225" s="9" t="s">
        <v>14</v>
      </c>
      <c r="H225" s="9">
        <v>5.0</v>
      </c>
      <c r="I225" s="9">
        <v>9.0</v>
      </c>
      <c r="J225" s="9" t="s">
        <v>16</v>
      </c>
      <c r="K225" s="9" t="s">
        <v>16</v>
      </c>
      <c r="L225" s="9" t="s">
        <v>16</v>
      </c>
    </row>
    <row r="226">
      <c r="A226" s="7">
        <v>224.0</v>
      </c>
      <c r="B226" s="7">
        <v>8111337.0</v>
      </c>
      <c r="C226" s="8">
        <v>44957.0</v>
      </c>
      <c r="D226" s="9" t="s">
        <v>17</v>
      </c>
      <c r="E226" s="9" t="s">
        <v>31</v>
      </c>
      <c r="F226" s="9">
        <v>2030.0</v>
      </c>
      <c r="G226" s="9" t="s">
        <v>20</v>
      </c>
      <c r="H226" s="9">
        <v>7.0</v>
      </c>
      <c r="I226" s="9">
        <v>9.0</v>
      </c>
      <c r="J226" s="9" t="s">
        <v>15</v>
      </c>
      <c r="K226" s="9" t="s">
        <v>16</v>
      </c>
      <c r="L226" s="9" t="s">
        <v>15</v>
      </c>
    </row>
    <row r="227">
      <c r="A227" s="7">
        <v>225.0</v>
      </c>
      <c r="B227" s="7">
        <v>8109464.0</v>
      </c>
      <c r="C227" s="8">
        <v>44952.0</v>
      </c>
      <c r="D227" s="9" t="s">
        <v>17</v>
      </c>
      <c r="E227" s="9">
        <v>35.0</v>
      </c>
      <c r="F227" s="9">
        <v>1595.0</v>
      </c>
      <c r="G227" s="9" t="s">
        <v>14</v>
      </c>
      <c r="H227" s="9">
        <v>8.0</v>
      </c>
      <c r="I227" s="9">
        <v>8.0</v>
      </c>
      <c r="J227" s="9" t="s">
        <v>16</v>
      </c>
      <c r="K227" s="9" t="s">
        <v>16</v>
      </c>
      <c r="L227" s="9" t="s">
        <v>15</v>
      </c>
    </row>
    <row r="228">
      <c r="A228" s="7">
        <v>226.0</v>
      </c>
      <c r="B228" s="7">
        <v>8110318.0</v>
      </c>
      <c r="C228" s="8">
        <v>44955.0</v>
      </c>
      <c r="D228" s="9" t="s">
        <v>17</v>
      </c>
      <c r="E228" s="9" t="s">
        <v>26</v>
      </c>
      <c r="F228" s="9">
        <v>1090.0</v>
      </c>
      <c r="G228" s="9" t="s">
        <v>20</v>
      </c>
      <c r="H228" s="9">
        <v>8.0</v>
      </c>
      <c r="I228" s="9">
        <v>8.0</v>
      </c>
      <c r="J228" s="9" t="s">
        <v>15</v>
      </c>
      <c r="K228" s="9" t="s">
        <v>15</v>
      </c>
      <c r="L228" s="9" t="s">
        <v>15</v>
      </c>
    </row>
    <row r="229">
      <c r="A229" s="7">
        <v>227.0</v>
      </c>
      <c r="B229" s="7">
        <v>8107904.0</v>
      </c>
      <c r="C229" s="8">
        <v>44949.0</v>
      </c>
      <c r="D229" s="9" t="s">
        <v>17</v>
      </c>
      <c r="E229" s="9" t="s">
        <v>59</v>
      </c>
      <c r="F229" s="9">
        <v>2135.0</v>
      </c>
      <c r="G229" s="9" t="s">
        <v>14</v>
      </c>
      <c r="H229" s="9">
        <v>8.0</v>
      </c>
      <c r="I229" s="9">
        <v>9.0</v>
      </c>
      <c r="J229" s="9" t="s">
        <v>15</v>
      </c>
      <c r="K229" s="9" t="s">
        <v>16</v>
      </c>
      <c r="L229" s="9" t="s">
        <v>15</v>
      </c>
    </row>
    <row r="230">
      <c r="A230" s="7">
        <v>228.0</v>
      </c>
      <c r="B230" s="7">
        <v>8109625.0</v>
      </c>
      <c r="C230" s="8">
        <v>44953.0</v>
      </c>
      <c r="D230" s="9" t="s">
        <v>12</v>
      </c>
      <c r="E230" s="9">
        <v>31.0</v>
      </c>
      <c r="F230" s="9">
        <v>1470.0</v>
      </c>
      <c r="G230" s="9" t="s">
        <v>14</v>
      </c>
      <c r="H230" s="9">
        <v>6.0</v>
      </c>
      <c r="I230" s="9">
        <v>8.0</v>
      </c>
      <c r="J230" s="9" t="s">
        <v>16</v>
      </c>
      <c r="K230" s="9" t="s">
        <v>15</v>
      </c>
      <c r="L230" s="9" t="s">
        <v>15</v>
      </c>
    </row>
    <row r="231">
      <c r="A231" s="7">
        <v>229.0</v>
      </c>
      <c r="B231" s="7">
        <v>8103238.0</v>
      </c>
      <c r="C231" s="8">
        <v>45261.0</v>
      </c>
      <c r="D231" s="9" t="s">
        <v>17</v>
      </c>
      <c r="E231" s="9" t="s">
        <v>60</v>
      </c>
      <c r="F231" s="9">
        <v>2175.0</v>
      </c>
      <c r="G231" s="9" t="s">
        <v>14</v>
      </c>
      <c r="H231" s="9">
        <v>8.0</v>
      </c>
      <c r="I231" s="9">
        <v>9.0</v>
      </c>
      <c r="J231" s="9" t="s">
        <v>16</v>
      </c>
      <c r="K231" s="9" t="s">
        <v>16</v>
      </c>
      <c r="L231" s="9" t="s">
        <v>15</v>
      </c>
    </row>
    <row r="232" ht="16.5" customHeight="1">
      <c r="A232" s="7">
        <v>230.0</v>
      </c>
      <c r="B232" s="7">
        <v>8101272.0</v>
      </c>
      <c r="C232" s="8">
        <v>45108.0</v>
      </c>
      <c r="D232" s="9" t="s">
        <v>17</v>
      </c>
      <c r="E232" s="9" t="s">
        <v>42</v>
      </c>
      <c r="F232" s="9">
        <v>2895.0</v>
      </c>
      <c r="G232" s="9" t="s">
        <v>20</v>
      </c>
      <c r="H232" s="9">
        <v>9.0</v>
      </c>
      <c r="I232" s="9">
        <v>9.0</v>
      </c>
      <c r="J232" s="9" t="s">
        <v>15</v>
      </c>
      <c r="K232" s="9" t="s">
        <v>16</v>
      </c>
      <c r="L232" s="9" t="s">
        <v>15</v>
      </c>
    </row>
    <row r="233" ht="16.5" customHeight="1">
      <c r="A233" s="7">
        <v>231.0</v>
      </c>
      <c r="B233" s="7">
        <v>8200668.0</v>
      </c>
      <c r="C233" s="8">
        <v>45025.0</v>
      </c>
      <c r="D233" s="9" t="s">
        <v>12</v>
      </c>
      <c r="E233" s="9" t="s">
        <v>70</v>
      </c>
      <c r="F233" s="9">
        <v>1560.0</v>
      </c>
      <c r="G233" s="9" t="s">
        <v>14</v>
      </c>
      <c r="H233" s="9">
        <v>8.0</v>
      </c>
      <c r="I233" s="9">
        <v>8.0</v>
      </c>
      <c r="J233" s="9" t="s">
        <v>15</v>
      </c>
      <c r="K233" s="9" t="s">
        <v>16</v>
      </c>
      <c r="L233" s="9" t="s">
        <v>15</v>
      </c>
    </row>
    <row r="234">
      <c r="A234" s="23">
        <v>2022.0</v>
      </c>
      <c r="B234" s="5"/>
      <c r="C234" s="5"/>
      <c r="D234" s="5"/>
      <c r="E234" s="5"/>
      <c r="F234" s="5"/>
      <c r="G234" s="5"/>
      <c r="H234" s="5"/>
      <c r="I234" s="5"/>
      <c r="J234" s="5"/>
      <c r="K234" s="5"/>
      <c r="L234" s="6"/>
    </row>
    <row r="235">
      <c r="A235" s="7">
        <v>232.0</v>
      </c>
      <c r="B235" s="7">
        <v>8030647.0</v>
      </c>
      <c r="C235" s="8">
        <v>44751.0</v>
      </c>
      <c r="D235" s="9" t="s">
        <v>12</v>
      </c>
      <c r="E235" s="9" t="s">
        <v>50</v>
      </c>
      <c r="F235" s="9">
        <v>2060.0</v>
      </c>
      <c r="G235" s="9" t="s">
        <v>20</v>
      </c>
      <c r="H235" s="9">
        <v>9.0</v>
      </c>
      <c r="I235" s="9">
        <v>9.0</v>
      </c>
      <c r="J235" s="9" t="s">
        <v>15</v>
      </c>
      <c r="K235" s="9" t="s">
        <v>16</v>
      </c>
      <c r="L235" s="9" t="s">
        <v>15</v>
      </c>
    </row>
    <row r="236">
      <c r="A236" s="7">
        <v>233.0</v>
      </c>
      <c r="B236" s="7">
        <v>8085917.0</v>
      </c>
      <c r="C236" s="8">
        <v>44893.0</v>
      </c>
      <c r="D236" s="9" t="s">
        <v>17</v>
      </c>
      <c r="E236" s="9" t="s">
        <v>30</v>
      </c>
      <c r="F236" s="9">
        <v>1220.0</v>
      </c>
      <c r="G236" s="9" t="s">
        <v>14</v>
      </c>
      <c r="H236" s="9">
        <v>4.0</v>
      </c>
      <c r="I236" s="9">
        <v>7.0</v>
      </c>
      <c r="J236" s="9" t="s">
        <v>16</v>
      </c>
      <c r="K236" s="9" t="s">
        <v>15</v>
      </c>
      <c r="L236" s="9" t="s">
        <v>15</v>
      </c>
    </row>
    <row r="237">
      <c r="A237" s="7">
        <v>234.0</v>
      </c>
      <c r="B237" s="10">
        <v>7940106.0</v>
      </c>
      <c r="C237" s="8">
        <v>44559.0</v>
      </c>
      <c r="D237" s="9" t="s">
        <v>17</v>
      </c>
      <c r="E237" s="9" t="s">
        <v>18</v>
      </c>
      <c r="F237" s="9">
        <v>2160.0</v>
      </c>
      <c r="G237" s="9" t="s">
        <v>14</v>
      </c>
      <c r="H237" s="9">
        <v>5.0</v>
      </c>
      <c r="I237" s="9">
        <v>9.0</v>
      </c>
      <c r="J237" s="9" t="s">
        <v>15</v>
      </c>
      <c r="K237" s="9" t="s">
        <v>16</v>
      </c>
      <c r="L237" s="9" t="s">
        <v>15</v>
      </c>
    </row>
    <row r="238">
      <c r="A238" s="7">
        <v>235.0</v>
      </c>
      <c r="B238" s="10">
        <v>7929920.0</v>
      </c>
      <c r="C238" s="8">
        <v>44389.0</v>
      </c>
      <c r="D238" s="9" t="s">
        <v>12</v>
      </c>
      <c r="E238" s="9" t="s">
        <v>71</v>
      </c>
      <c r="F238" s="9">
        <v>990.0</v>
      </c>
      <c r="G238" s="9" t="s">
        <v>20</v>
      </c>
      <c r="H238" s="9">
        <v>7.0</v>
      </c>
      <c r="I238" s="9">
        <v>8.0</v>
      </c>
      <c r="J238" s="9" t="s">
        <v>16</v>
      </c>
      <c r="K238" s="9" t="s">
        <v>15</v>
      </c>
      <c r="L238" s="9" t="s">
        <v>15</v>
      </c>
    </row>
    <row r="239">
      <c r="A239" s="7">
        <v>236.0</v>
      </c>
      <c r="B239" s="24">
        <v>7944039.0</v>
      </c>
      <c r="C239" s="8">
        <v>44567.0</v>
      </c>
      <c r="D239" s="9" t="s">
        <v>17</v>
      </c>
      <c r="E239" s="9" t="s">
        <v>30</v>
      </c>
      <c r="F239" s="9">
        <v>995.0</v>
      </c>
      <c r="G239" s="9" t="s">
        <v>20</v>
      </c>
      <c r="H239" s="9">
        <v>8.0</v>
      </c>
      <c r="I239" s="9">
        <v>8.0</v>
      </c>
      <c r="J239" s="9" t="s">
        <v>16</v>
      </c>
      <c r="K239" s="9" t="s">
        <v>16</v>
      </c>
      <c r="L239" s="9" t="s">
        <v>15</v>
      </c>
    </row>
    <row r="240">
      <c r="A240" s="7">
        <v>237.0</v>
      </c>
      <c r="B240" s="7">
        <v>7944659.0</v>
      </c>
      <c r="C240" s="8">
        <v>44743.0</v>
      </c>
      <c r="D240" s="9" t="s">
        <v>12</v>
      </c>
      <c r="E240" s="9" t="s">
        <v>27</v>
      </c>
      <c r="F240" s="9">
        <v>3365.0</v>
      </c>
      <c r="G240" s="9" t="s">
        <v>14</v>
      </c>
      <c r="H240" s="9">
        <v>9.0</v>
      </c>
      <c r="I240" s="9">
        <v>9.0</v>
      </c>
      <c r="J240" s="9" t="s">
        <v>15</v>
      </c>
      <c r="K240" s="9" t="s">
        <v>16</v>
      </c>
      <c r="L240" s="9" t="s">
        <v>15</v>
      </c>
    </row>
    <row r="241">
      <c r="A241" s="7">
        <v>238.0</v>
      </c>
      <c r="B241" s="10">
        <v>7945066.0</v>
      </c>
      <c r="C241" s="8">
        <v>44743.0</v>
      </c>
      <c r="D241" s="9" t="s">
        <v>12</v>
      </c>
      <c r="E241" s="9" t="s">
        <v>28</v>
      </c>
      <c r="F241" s="9">
        <v>1645.0</v>
      </c>
      <c r="G241" s="9" t="s">
        <v>14</v>
      </c>
      <c r="H241" s="9">
        <v>8.0</v>
      </c>
      <c r="I241" s="9">
        <v>8.0</v>
      </c>
      <c r="J241" s="9" t="s">
        <v>16</v>
      </c>
      <c r="K241" s="9" t="s">
        <v>16</v>
      </c>
      <c r="L241" s="9" t="s">
        <v>15</v>
      </c>
    </row>
    <row r="242">
      <c r="A242" s="7">
        <v>239.0</v>
      </c>
      <c r="B242" s="10">
        <v>7945459.0</v>
      </c>
      <c r="C242" s="8">
        <v>44774.0</v>
      </c>
      <c r="D242" s="9" t="s">
        <v>17</v>
      </c>
      <c r="E242" s="9" t="s">
        <v>31</v>
      </c>
      <c r="F242" s="9">
        <v>2095.0</v>
      </c>
      <c r="G242" s="9" t="s">
        <v>14</v>
      </c>
      <c r="H242" s="9">
        <v>8.0</v>
      </c>
      <c r="I242" s="9">
        <v>9.0</v>
      </c>
      <c r="J242" s="9" t="s">
        <v>15</v>
      </c>
      <c r="K242" s="9" t="s">
        <v>16</v>
      </c>
      <c r="L242" s="9" t="s">
        <v>15</v>
      </c>
    </row>
    <row r="243">
      <c r="A243" s="7">
        <v>240.0</v>
      </c>
      <c r="B243" s="10">
        <v>7985515.0</v>
      </c>
      <c r="C243" s="8">
        <v>44565.0</v>
      </c>
      <c r="D243" s="9" t="s">
        <v>17</v>
      </c>
      <c r="E243" s="9" t="s">
        <v>52</v>
      </c>
      <c r="F243" s="9">
        <v>1510.0</v>
      </c>
      <c r="G243" s="9" t="s">
        <v>14</v>
      </c>
      <c r="H243" s="9">
        <v>6.0</v>
      </c>
      <c r="I243" s="9">
        <v>9.0</v>
      </c>
      <c r="J243" s="9" t="s">
        <v>16</v>
      </c>
      <c r="K243" s="9" t="s">
        <v>16</v>
      </c>
      <c r="L243" s="9" t="s">
        <v>15</v>
      </c>
    </row>
    <row r="244">
      <c r="A244" s="7">
        <v>241.0</v>
      </c>
      <c r="B244" s="25">
        <v>7988389.0</v>
      </c>
      <c r="C244" s="8">
        <v>44746.0</v>
      </c>
      <c r="D244" s="9" t="s">
        <v>12</v>
      </c>
      <c r="E244" s="9" t="s">
        <v>72</v>
      </c>
      <c r="F244" s="9">
        <v>2080.0</v>
      </c>
      <c r="G244" s="9" t="s">
        <v>14</v>
      </c>
      <c r="H244" s="9">
        <v>7.0</v>
      </c>
      <c r="I244" s="9">
        <v>8.0</v>
      </c>
      <c r="J244" s="9" t="s">
        <v>16</v>
      </c>
      <c r="K244" s="9" t="s">
        <v>16</v>
      </c>
      <c r="L244" s="9" t="s">
        <v>15</v>
      </c>
    </row>
    <row r="245">
      <c r="A245" s="7">
        <v>242.0</v>
      </c>
      <c r="B245" s="24">
        <v>7989880.0</v>
      </c>
      <c r="C245" s="8">
        <v>44838.0</v>
      </c>
      <c r="D245" s="9" t="s">
        <v>17</v>
      </c>
      <c r="E245" s="9" t="s">
        <v>48</v>
      </c>
      <c r="F245" s="9">
        <v>2175.0</v>
      </c>
      <c r="G245" s="9" t="s">
        <v>14</v>
      </c>
      <c r="H245" s="9">
        <v>9.0</v>
      </c>
      <c r="I245" s="9">
        <v>9.0</v>
      </c>
      <c r="J245" s="9" t="s">
        <v>15</v>
      </c>
      <c r="K245" s="9" t="s">
        <v>16</v>
      </c>
      <c r="L245" s="9" t="s">
        <v>15</v>
      </c>
    </row>
    <row r="246">
      <c r="A246" s="7">
        <v>243.0</v>
      </c>
      <c r="B246" s="24">
        <v>7998980.0</v>
      </c>
      <c r="C246" s="8">
        <v>44680.0</v>
      </c>
      <c r="D246" s="9" t="s">
        <v>17</v>
      </c>
      <c r="E246" s="9" t="s">
        <v>59</v>
      </c>
      <c r="F246" s="9">
        <v>2385.0</v>
      </c>
      <c r="G246" s="9" t="s">
        <v>14</v>
      </c>
      <c r="H246" s="9">
        <v>7.0</v>
      </c>
      <c r="I246" s="9">
        <v>8.0</v>
      </c>
      <c r="J246" s="9" t="s">
        <v>15</v>
      </c>
      <c r="K246" s="9" t="s">
        <v>16</v>
      </c>
      <c r="L246" s="9" t="s">
        <v>15</v>
      </c>
    </row>
    <row r="247">
      <c r="A247" s="7">
        <v>244.0</v>
      </c>
      <c r="B247" s="10">
        <v>7999313.0</v>
      </c>
      <c r="C247" s="8">
        <v>44566.0</v>
      </c>
      <c r="D247" s="9" t="s">
        <v>12</v>
      </c>
      <c r="E247" s="9" t="s">
        <v>44</v>
      </c>
      <c r="F247" s="9">
        <v>2030.0</v>
      </c>
      <c r="G247" s="9" t="s">
        <v>20</v>
      </c>
      <c r="H247" s="9">
        <v>8.0</v>
      </c>
      <c r="I247" s="9">
        <v>8.0</v>
      </c>
      <c r="J247" s="9" t="s">
        <v>16</v>
      </c>
      <c r="K247" s="9" t="s">
        <v>16</v>
      </c>
      <c r="L247" s="9" t="s">
        <v>15</v>
      </c>
    </row>
    <row r="248">
      <c r="A248" s="7">
        <v>245.0</v>
      </c>
      <c r="B248" s="10">
        <v>8000853.0</v>
      </c>
      <c r="C248" s="8">
        <v>44656.0</v>
      </c>
      <c r="D248" s="9" t="s">
        <v>12</v>
      </c>
      <c r="E248" s="9">
        <v>25.0</v>
      </c>
      <c r="F248" s="9">
        <v>700.0</v>
      </c>
      <c r="G248" s="9" t="s">
        <v>20</v>
      </c>
      <c r="H248" s="9">
        <v>9.0</v>
      </c>
      <c r="I248" s="9">
        <v>9.0</v>
      </c>
      <c r="J248" s="9" t="s">
        <v>15</v>
      </c>
      <c r="K248" s="9" t="s">
        <v>16</v>
      </c>
      <c r="L248" s="9" t="s">
        <v>15</v>
      </c>
    </row>
    <row r="249">
      <c r="A249" s="7">
        <v>246.0</v>
      </c>
      <c r="B249" s="24">
        <v>8001402.0</v>
      </c>
      <c r="C249" s="8">
        <v>44656.0</v>
      </c>
      <c r="D249" s="9" t="s">
        <v>17</v>
      </c>
      <c r="E249" s="9" t="s">
        <v>73</v>
      </c>
      <c r="F249" s="9">
        <v>1505.0</v>
      </c>
      <c r="G249" s="9" t="s">
        <v>14</v>
      </c>
      <c r="H249" s="9">
        <v>8.0</v>
      </c>
      <c r="I249" s="9">
        <v>8.0</v>
      </c>
      <c r="J249" s="9" t="s">
        <v>15</v>
      </c>
      <c r="K249" s="9" t="s">
        <v>16</v>
      </c>
      <c r="L249" s="9" t="s">
        <v>15</v>
      </c>
    </row>
    <row r="250">
      <c r="A250" s="7">
        <v>247.0</v>
      </c>
      <c r="B250" s="24">
        <v>8003107.0</v>
      </c>
      <c r="C250" s="8">
        <v>44809.0</v>
      </c>
      <c r="D250" s="9" t="s">
        <v>17</v>
      </c>
      <c r="E250" s="9" t="s">
        <v>74</v>
      </c>
      <c r="F250" s="9">
        <v>2955.0</v>
      </c>
      <c r="G250" s="9" t="s">
        <v>14</v>
      </c>
      <c r="H250" s="9">
        <v>8.0</v>
      </c>
      <c r="I250" s="9">
        <v>8.0</v>
      </c>
      <c r="J250" s="9" t="s">
        <v>15</v>
      </c>
      <c r="K250" s="9" t="s">
        <v>16</v>
      </c>
      <c r="L250" s="9" t="s">
        <v>15</v>
      </c>
    </row>
    <row r="251">
      <c r="A251" s="7">
        <v>248.0</v>
      </c>
      <c r="B251" s="24">
        <v>8016326.0</v>
      </c>
      <c r="C251" s="8">
        <v>44718.0</v>
      </c>
      <c r="D251" s="9" t="s">
        <v>17</v>
      </c>
      <c r="E251" s="9">
        <v>33.0</v>
      </c>
      <c r="F251" s="9">
        <v>2000.0</v>
      </c>
      <c r="G251" s="9" t="s">
        <v>14</v>
      </c>
      <c r="H251" s="9">
        <v>7.0</v>
      </c>
      <c r="I251" s="9">
        <v>8.0</v>
      </c>
      <c r="J251" s="9" t="s">
        <v>16</v>
      </c>
      <c r="K251" s="9" t="s">
        <v>16</v>
      </c>
      <c r="L251" s="9" t="s">
        <v>15</v>
      </c>
    </row>
    <row r="252">
      <c r="A252" s="7">
        <v>249.0</v>
      </c>
      <c r="B252" s="24">
        <v>8018237.0</v>
      </c>
      <c r="C252" s="8">
        <v>44840.0</v>
      </c>
      <c r="D252" s="9" t="s">
        <v>12</v>
      </c>
      <c r="E252" s="9" t="s">
        <v>47</v>
      </c>
      <c r="F252" s="9">
        <v>1975.0</v>
      </c>
      <c r="G252" s="9" t="s">
        <v>20</v>
      </c>
      <c r="H252" s="9">
        <v>9.0</v>
      </c>
      <c r="I252" s="9">
        <v>9.0</v>
      </c>
      <c r="J252" s="9" t="s">
        <v>15</v>
      </c>
      <c r="K252" s="9" t="s">
        <v>16</v>
      </c>
      <c r="L252" s="9" t="s">
        <v>15</v>
      </c>
    </row>
    <row r="253">
      <c r="A253" s="7">
        <v>250.0</v>
      </c>
      <c r="B253" s="24">
        <v>8016600.0</v>
      </c>
      <c r="C253" s="8">
        <v>44718.0</v>
      </c>
      <c r="D253" s="9" t="s">
        <v>12</v>
      </c>
      <c r="E253" s="9">
        <v>36.0</v>
      </c>
      <c r="F253" s="9">
        <v>2680.0</v>
      </c>
      <c r="G253" s="9" t="s">
        <v>20</v>
      </c>
      <c r="H253" s="9">
        <v>6.0</v>
      </c>
      <c r="I253" s="9">
        <v>8.0</v>
      </c>
      <c r="J253" s="9" t="s">
        <v>16</v>
      </c>
      <c r="K253" s="9" t="s">
        <v>16</v>
      </c>
      <c r="L253" s="9" t="s">
        <v>15</v>
      </c>
    </row>
    <row r="254">
      <c r="A254" s="7">
        <v>251.0</v>
      </c>
      <c r="B254" s="24">
        <v>8013351.0</v>
      </c>
      <c r="C254" s="8">
        <v>44712.0</v>
      </c>
      <c r="D254" s="9" t="s">
        <v>17</v>
      </c>
      <c r="E254" s="9">
        <v>34.0</v>
      </c>
      <c r="F254" s="9">
        <v>2660.0</v>
      </c>
      <c r="G254" s="9" t="s">
        <v>20</v>
      </c>
      <c r="H254" s="9">
        <v>7.0</v>
      </c>
      <c r="I254" s="9">
        <v>8.0</v>
      </c>
      <c r="J254" s="9" t="s">
        <v>15</v>
      </c>
      <c r="K254" s="9" t="s">
        <v>16</v>
      </c>
      <c r="L254" s="9" t="s">
        <v>15</v>
      </c>
    </row>
    <row r="255">
      <c r="A255" s="7">
        <v>252.0</v>
      </c>
      <c r="B255" s="24">
        <v>8005825.0</v>
      </c>
      <c r="C255" s="8">
        <v>44694.0</v>
      </c>
      <c r="D255" s="9" t="s">
        <v>17</v>
      </c>
      <c r="E255" s="9" t="s">
        <v>25</v>
      </c>
      <c r="F255" s="9">
        <v>1420.0</v>
      </c>
      <c r="G255" s="9" t="s">
        <v>14</v>
      </c>
      <c r="H255" s="9">
        <v>8.0</v>
      </c>
      <c r="I255" s="9">
        <v>8.0</v>
      </c>
      <c r="J255" s="9" t="s">
        <v>15</v>
      </c>
      <c r="K255" s="9" t="s">
        <v>16</v>
      </c>
      <c r="L255" s="9" t="s">
        <v>16</v>
      </c>
    </row>
    <row r="256">
      <c r="A256" s="7">
        <v>253.0</v>
      </c>
      <c r="B256" s="10">
        <v>7959872.0</v>
      </c>
      <c r="C256" s="8">
        <v>44653.0</v>
      </c>
      <c r="D256" s="9" t="s">
        <v>17</v>
      </c>
      <c r="E256" s="9" t="s">
        <v>29</v>
      </c>
      <c r="F256" s="9">
        <v>2055.0</v>
      </c>
      <c r="G256" s="9" t="s">
        <v>14</v>
      </c>
      <c r="H256" s="9">
        <v>9.0</v>
      </c>
      <c r="I256" s="9">
        <v>9.0</v>
      </c>
      <c r="J256" s="9" t="s">
        <v>16</v>
      </c>
      <c r="K256" s="9" t="s">
        <v>16</v>
      </c>
      <c r="L256" s="9" t="s">
        <v>15</v>
      </c>
    </row>
    <row r="257">
      <c r="A257" s="7">
        <v>254.0</v>
      </c>
      <c r="B257" s="10">
        <v>7960957.0</v>
      </c>
      <c r="C257" s="8">
        <v>37439.0</v>
      </c>
      <c r="D257" s="9" t="s">
        <v>12</v>
      </c>
      <c r="E257" s="9">
        <v>32.0</v>
      </c>
      <c r="F257" s="9">
        <v>1565.0</v>
      </c>
      <c r="G257" s="9" t="s">
        <v>14</v>
      </c>
      <c r="H257" s="9">
        <v>9.0</v>
      </c>
      <c r="I257" s="9">
        <v>10.0</v>
      </c>
      <c r="J257" s="9" t="s">
        <v>15</v>
      </c>
      <c r="K257" s="9" t="s">
        <v>16</v>
      </c>
      <c r="L257" s="9" t="s">
        <v>15</v>
      </c>
    </row>
    <row r="258">
      <c r="A258" s="7">
        <v>255.0</v>
      </c>
      <c r="B258" s="10">
        <v>7960877.0</v>
      </c>
      <c r="C258" s="8">
        <v>44714.0</v>
      </c>
      <c r="D258" s="9" t="s">
        <v>17</v>
      </c>
      <c r="E258" s="9" t="s">
        <v>29</v>
      </c>
      <c r="F258" s="9">
        <v>1660.0</v>
      </c>
      <c r="G258" s="9" t="s">
        <v>14</v>
      </c>
      <c r="H258" s="9">
        <v>8.0</v>
      </c>
      <c r="I258" s="9">
        <v>8.0</v>
      </c>
      <c r="J258" s="9" t="s">
        <v>15</v>
      </c>
      <c r="K258" s="9" t="s">
        <v>16</v>
      </c>
      <c r="L258" s="9" t="s">
        <v>15</v>
      </c>
    </row>
    <row r="259">
      <c r="A259" s="7">
        <v>256.0</v>
      </c>
      <c r="B259" s="26">
        <v>7965548.0</v>
      </c>
      <c r="C259" s="8">
        <v>44606.0</v>
      </c>
      <c r="D259" s="9" t="s">
        <v>17</v>
      </c>
      <c r="E259" s="9" t="s">
        <v>35</v>
      </c>
      <c r="F259" s="9">
        <v>1195.0</v>
      </c>
      <c r="G259" s="9" t="s">
        <v>14</v>
      </c>
      <c r="H259" s="9">
        <v>7.0</v>
      </c>
      <c r="I259" s="9">
        <v>8.0</v>
      </c>
      <c r="J259" s="9" t="s">
        <v>16</v>
      </c>
      <c r="K259" s="9" t="s">
        <v>15</v>
      </c>
      <c r="L259" s="9" t="s">
        <v>15</v>
      </c>
    </row>
    <row r="260">
      <c r="A260" s="7">
        <v>257.0</v>
      </c>
      <c r="B260" s="27">
        <v>7972078.0</v>
      </c>
      <c r="C260" s="8">
        <v>44654.0</v>
      </c>
      <c r="D260" s="9" t="s">
        <v>17</v>
      </c>
      <c r="E260" s="9" t="s">
        <v>67</v>
      </c>
      <c r="F260" s="9">
        <v>650.0</v>
      </c>
      <c r="G260" s="9" t="s">
        <v>14</v>
      </c>
      <c r="H260" s="9">
        <v>7.0</v>
      </c>
      <c r="I260" s="9">
        <v>8.0</v>
      </c>
      <c r="J260" s="9" t="s">
        <v>16</v>
      </c>
      <c r="K260" s="9" t="s">
        <v>16</v>
      </c>
      <c r="L260" s="9" t="s">
        <v>15</v>
      </c>
    </row>
    <row r="261">
      <c r="A261" s="7">
        <v>258.0</v>
      </c>
      <c r="B261" s="27">
        <v>7948996.0</v>
      </c>
      <c r="C261" s="8">
        <v>44576.0</v>
      </c>
      <c r="D261" s="9" t="s">
        <v>12</v>
      </c>
      <c r="E261" s="9" t="s">
        <v>75</v>
      </c>
      <c r="F261" s="9">
        <v>1400.0</v>
      </c>
      <c r="G261" s="9" t="s">
        <v>20</v>
      </c>
      <c r="H261" s="9">
        <v>8.0</v>
      </c>
      <c r="I261" s="9">
        <v>9.0</v>
      </c>
      <c r="J261" s="9" t="s">
        <v>15</v>
      </c>
      <c r="K261" s="9" t="s">
        <v>15</v>
      </c>
      <c r="L261" s="9" t="s">
        <v>15</v>
      </c>
    </row>
    <row r="262">
      <c r="A262" s="7">
        <v>259.0</v>
      </c>
      <c r="B262" s="28">
        <v>7975150.0</v>
      </c>
      <c r="C262" s="8">
        <v>44837.0</v>
      </c>
      <c r="D262" s="9" t="s">
        <v>17</v>
      </c>
      <c r="E262" s="9" t="s">
        <v>49</v>
      </c>
      <c r="F262" s="9">
        <v>1030.0</v>
      </c>
      <c r="G262" s="9" t="s">
        <v>20</v>
      </c>
      <c r="H262" s="9">
        <v>4.0</v>
      </c>
      <c r="I262" s="9">
        <v>7.0</v>
      </c>
      <c r="J262" s="9" t="s">
        <v>16</v>
      </c>
      <c r="K262" s="9" t="s">
        <v>16</v>
      </c>
      <c r="L262" s="9" t="s">
        <v>15</v>
      </c>
    </row>
    <row r="263">
      <c r="A263" s="7">
        <v>260.0</v>
      </c>
      <c r="B263" s="28">
        <v>7972375.0</v>
      </c>
      <c r="C263" s="8">
        <v>44654.0</v>
      </c>
      <c r="D263" s="9" t="s">
        <v>17</v>
      </c>
      <c r="E263" s="9" t="s">
        <v>58</v>
      </c>
      <c r="F263" s="9">
        <v>635.0</v>
      </c>
      <c r="G263" s="9" t="s">
        <v>14</v>
      </c>
      <c r="H263" s="11">
        <v>45748.0</v>
      </c>
      <c r="I263" s="9">
        <v>7.0</v>
      </c>
      <c r="J263" s="9" t="s">
        <v>15</v>
      </c>
      <c r="K263" s="9" t="s">
        <v>16</v>
      </c>
      <c r="L263" s="9" t="s">
        <v>15</v>
      </c>
    </row>
    <row r="264">
      <c r="A264" s="7">
        <v>261.0</v>
      </c>
      <c r="B264" s="28">
        <v>7975743.0</v>
      </c>
      <c r="C264" s="8">
        <v>44868.0</v>
      </c>
      <c r="D264" s="9" t="s">
        <v>12</v>
      </c>
      <c r="E264" s="9">
        <v>32.0</v>
      </c>
      <c r="F264" s="9">
        <v>1590.0</v>
      </c>
      <c r="G264" s="9" t="s">
        <v>14</v>
      </c>
      <c r="H264" s="9">
        <v>8.0</v>
      </c>
      <c r="I264" s="9">
        <v>8.0</v>
      </c>
      <c r="J264" s="9" t="s">
        <v>16</v>
      </c>
      <c r="K264" s="9" t="s">
        <v>15</v>
      </c>
      <c r="L264" s="9" t="s">
        <v>15</v>
      </c>
    </row>
    <row r="265">
      <c r="A265" s="7">
        <v>262.0</v>
      </c>
      <c r="B265" s="28">
        <v>7976092.0</v>
      </c>
      <c r="C265" s="8">
        <v>44633.0</v>
      </c>
      <c r="D265" s="9" t="s">
        <v>17</v>
      </c>
      <c r="E265" s="9" t="s">
        <v>35</v>
      </c>
      <c r="F265" s="9">
        <v>770.0</v>
      </c>
      <c r="G265" s="9" t="s">
        <v>20</v>
      </c>
      <c r="H265" s="9">
        <v>8.0</v>
      </c>
      <c r="I265" s="9">
        <v>9.0</v>
      </c>
      <c r="J265" s="9" t="s">
        <v>16</v>
      </c>
      <c r="K265" s="9" t="s">
        <v>16</v>
      </c>
      <c r="L265" s="9" t="s">
        <v>15</v>
      </c>
    </row>
    <row r="266">
      <c r="A266" s="7">
        <v>263.0</v>
      </c>
      <c r="B266" s="28">
        <v>7981133.0</v>
      </c>
      <c r="C266" s="8">
        <v>44643.0</v>
      </c>
      <c r="D266" s="9" t="s">
        <v>17</v>
      </c>
      <c r="E266" s="9" t="s">
        <v>28</v>
      </c>
      <c r="F266" s="9">
        <v>1400.0</v>
      </c>
      <c r="G266" s="9" t="s">
        <v>14</v>
      </c>
      <c r="H266" s="9">
        <v>6.0</v>
      </c>
      <c r="I266" s="9">
        <v>9.0</v>
      </c>
      <c r="J266" s="9" t="s">
        <v>16</v>
      </c>
      <c r="K266" s="9" t="s">
        <v>16</v>
      </c>
      <c r="L266" s="9" t="s">
        <v>15</v>
      </c>
    </row>
    <row r="267">
      <c r="A267" s="7">
        <v>264.0</v>
      </c>
      <c r="B267" s="24">
        <v>7984802.0</v>
      </c>
      <c r="C267" s="8">
        <v>44650.0</v>
      </c>
      <c r="D267" s="9" t="s">
        <v>12</v>
      </c>
      <c r="E267" s="9">
        <v>35.0</v>
      </c>
      <c r="F267" s="9">
        <v>2450.0</v>
      </c>
      <c r="G267" s="9" t="s">
        <v>14</v>
      </c>
      <c r="H267" s="9">
        <v>5.0</v>
      </c>
      <c r="I267" s="9">
        <v>7.0</v>
      </c>
      <c r="J267" s="9" t="s">
        <v>16</v>
      </c>
      <c r="K267" s="9" t="s">
        <v>16</v>
      </c>
      <c r="L267" s="9" t="s">
        <v>15</v>
      </c>
    </row>
    <row r="268">
      <c r="A268" s="7">
        <v>265.0</v>
      </c>
      <c r="B268" s="10">
        <v>7990036.0</v>
      </c>
      <c r="C268" s="8">
        <v>44869.0</v>
      </c>
      <c r="D268" s="9" t="s">
        <v>12</v>
      </c>
      <c r="E268" s="9" t="s">
        <v>76</v>
      </c>
      <c r="F268" s="9">
        <v>770.0</v>
      </c>
      <c r="G268" s="9" t="s">
        <v>14</v>
      </c>
      <c r="H268" s="9">
        <v>6.0</v>
      </c>
      <c r="I268" s="9">
        <v>8.0</v>
      </c>
      <c r="J268" s="9" t="s">
        <v>16</v>
      </c>
      <c r="K268" s="9" t="s">
        <v>16</v>
      </c>
      <c r="L268" s="9" t="s">
        <v>15</v>
      </c>
    </row>
    <row r="269">
      <c r="A269" s="7">
        <v>266.0</v>
      </c>
      <c r="B269" s="24">
        <v>7990768.0</v>
      </c>
      <c r="C269" s="8">
        <v>44899.0</v>
      </c>
      <c r="D269" s="9" t="s">
        <v>12</v>
      </c>
      <c r="E269" s="9" t="s">
        <v>60</v>
      </c>
      <c r="F269" s="9">
        <v>2755.0</v>
      </c>
      <c r="G269" s="9" t="s">
        <v>14</v>
      </c>
      <c r="H269" s="9">
        <v>7.0</v>
      </c>
      <c r="I269" s="9">
        <v>8.0</v>
      </c>
      <c r="J269" s="9" t="s">
        <v>15</v>
      </c>
      <c r="K269" s="9" t="s">
        <v>16</v>
      </c>
      <c r="L269" s="9" t="s">
        <v>15</v>
      </c>
    </row>
    <row r="270">
      <c r="A270" s="7">
        <v>267.0</v>
      </c>
      <c r="B270" s="24">
        <v>7992289.0</v>
      </c>
      <c r="C270" s="8">
        <v>44665.0</v>
      </c>
      <c r="D270" s="9" t="s">
        <v>17</v>
      </c>
      <c r="E270" s="9" t="s">
        <v>70</v>
      </c>
      <c r="F270" s="9">
        <v>1140.0</v>
      </c>
      <c r="G270" s="9" t="s">
        <v>14</v>
      </c>
      <c r="H270" s="9">
        <v>4.0</v>
      </c>
      <c r="I270" s="9">
        <v>7.0</v>
      </c>
      <c r="J270" s="9" t="s">
        <v>16</v>
      </c>
      <c r="K270" s="9" t="s">
        <v>15</v>
      </c>
      <c r="L270" s="9" t="s">
        <v>15</v>
      </c>
    </row>
    <row r="271">
      <c r="A271" s="7">
        <v>268.0</v>
      </c>
      <c r="B271" s="24">
        <v>7992621.0</v>
      </c>
      <c r="C271" s="8">
        <v>44667.0</v>
      </c>
      <c r="D271" s="9" t="s">
        <v>12</v>
      </c>
      <c r="E271" s="9" t="s">
        <v>31</v>
      </c>
      <c r="F271" s="9">
        <v>2680.0</v>
      </c>
      <c r="G271" s="9" t="s">
        <v>14</v>
      </c>
      <c r="H271" s="9">
        <v>7.0</v>
      </c>
      <c r="I271" s="9">
        <v>9.0</v>
      </c>
      <c r="J271" s="9" t="s">
        <v>15</v>
      </c>
      <c r="K271" s="9" t="s">
        <v>16</v>
      </c>
      <c r="L271" s="9" t="s">
        <v>15</v>
      </c>
    </row>
    <row r="272">
      <c r="A272" s="7">
        <v>269.0</v>
      </c>
      <c r="B272" s="24">
        <v>7993705.0</v>
      </c>
      <c r="C272" s="8">
        <v>44669.0</v>
      </c>
      <c r="D272" s="9" t="s">
        <v>12</v>
      </c>
      <c r="E272" s="9" t="s">
        <v>32</v>
      </c>
      <c r="F272" s="9">
        <v>4210.0</v>
      </c>
      <c r="G272" s="9" t="s">
        <v>20</v>
      </c>
      <c r="H272" s="9">
        <v>5.0</v>
      </c>
      <c r="I272" s="9">
        <v>9.0</v>
      </c>
      <c r="J272" s="9" t="s">
        <v>16</v>
      </c>
      <c r="K272" s="9" t="s">
        <v>16</v>
      </c>
      <c r="L272" s="9" t="s">
        <v>15</v>
      </c>
    </row>
    <row r="273">
      <c r="A273" s="7">
        <v>270.0</v>
      </c>
      <c r="B273" s="24">
        <v>8004434.0</v>
      </c>
      <c r="C273" s="8">
        <v>44870.0</v>
      </c>
      <c r="D273" s="9" t="s">
        <v>17</v>
      </c>
      <c r="E273" s="9" t="s">
        <v>18</v>
      </c>
      <c r="F273" s="9">
        <v>2205.0</v>
      </c>
      <c r="G273" s="9" t="s">
        <v>20</v>
      </c>
      <c r="H273" s="9">
        <v>9.0</v>
      </c>
      <c r="I273" s="9">
        <v>9.0</v>
      </c>
      <c r="J273" s="9" t="s">
        <v>15</v>
      </c>
      <c r="K273" s="9" t="s">
        <v>16</v>
      </c>
      <c r="L273" s="9" t="s">
        <v>16</v>
      </c>
    </row>
    <row r="274">
      <c r="A274" s="7">
        <v>271.0</v>
      </c>
      <c r="B274" s="24">
        <v>8004785.0</v>
      </c>
      <c r="C274" s="8">
        <v>44870.0</v>
      </c>
      <c r="D274" s="9" t="s">
        <v>17</v>
      </c>
      <c r="E274" s="9" t="s">
        <v>45</v>
      </c>
      <c r="F274" s="9">
        <v>1390.0</v>
      </c>
      <c r="G274" s="9" t="s">
        <v>14</v>
      </c>
      <c r="H274" s="9">
        <v>8.0</v>
      </c>
      <c r="I274" s="9">
        <v>9.0</v>
      </c>
      <c r="J274" s="9" t="s">
        <v>15</v>
      </c>
      <c r="K274" s="9" t="s">
        <v>16</v>
      </c>
      <c r="L274" s="9" t="s">
        <v>15</v>
      </c>
    </row>
    <row r="275">
      <c r="A275" s="7">
        <v>272.0</v>
      </c>
      <c r="B275" s="24">
        <v>8005825.0</v>
      </c>
      <c r="C275" s="8">
        <v>44694.0</v>
      </c>
      <c r="D275" s="9" t="s">
        <v>17</v>
      </c>
      <c r="E275" s="9" t="s">
        <v>25</v>
      </c>
      <c r="F275" s="9">
        <v>1420.0</v>
      </c>
      <c r="G275" s="9" t="s">
        <v>14</v>
      </c>
      <c r="H275" s="9">
        <v>8.0</v>
      </c>
      <c r="I275" s="9">
        <v>8.0</v>
      </c>
      <c r="J275" s="9" t="s">
        <v>15</v>
      </c>
      <c r="K275" s="9" t="s">
        <v>16</v>
      </c>
      <c r="L275" s="9" t="s">
        <v>16</v>
      </c>
    </row>
    <row r="276">
      <c r="A276" s="7">
        <v>273.0</v>
      </c>
      <c r="B276" s="24">
        <v>8005826.0</v>
      </c>
      <c r="C276" s="8">
        <v>44694.0</v>
      </c>
      <c r="D276" s="9" t="s">
        <v>17</v>
      </c>
      <c r="E276" s="9" t="s">
        <v>25</v>
      </c>
      <c r="F276" s="9">
        <v>1360.0</v>
      </c>
      <c r="G276" s="9" t="s">
        <v>14</v>
      </c>
      <c r="H276" s="9">
        <v>6.0</v>
      </c>
      <c r="I276" s="9">
        <v>8.0</v>
      </c>
      <c r="J276" s="9" t="s">
        <v>15</v>
      </c>
      <c r="K276" s="9" t="s">
        <v>16</v>
      </c>
      <c r="L276" s="9" t="s">
        <v>16</v>
      </c>
    </row>
    <row r="277">
      <c r="A277" s="7">
        <v>274.0</v>
      </c>
      <c r="B277" s="10">
        <v>8006993.0</v>
      </c>
      <c r="C277" s="8" t="s">
        <v>77</v>
      </c>
      <c r="D277" s="9" t="s">
        <v>17</v>
      </c>
      <c r="E277" s="9" t="s">
        <v>32</v>
      </c>
      <c r="F277" s="9">
        <v>1910.0</v>
      </c>
      <c r="G277" s="9" t="s">
        <v>20</v>
      </c>
      <c r="H277" s="9">
        <v>9.0</v>
      </c>
      <c r="I277" s="9">
        <v>9.0</v>
      </c>
      <c r="J277" s="9" t="s">
        <v>15</v>
      </c>
      <c r="K277" s="9" t="s">
        <v>16</v>
      </c>
      <c r="L277" s="9" t="s">
        <v>15</v>
      </c>
    </row>
    <row r="278">
      <c r="A278" s="7">
        <v>275.0</v>
      </c>
      <c r="B278" s="24">
        <v>8007597.0</v>
      </c>
      <c r="C278" s="8">
        <v>44699.0</v>
      </c>
      <c r="D278" s="9" t="s">
        <v>17</v>
      </c>
      <c r="E278" s="9" t="s">
        <v>39</v>
      </c>
      <c r="F278" s="9">
        <v>1375.0</v>
      </c>
      <c r="G278" s="9" t="s">
        <v>14</v>
      </c>
      <c r="H278" s="9">
        <v>7.0</v>
      </c>
      <c r="I278" s="9">
        <v>7.0</v>
      </c>
      <c r="J278" s="9" t="s">
        <v>15</v>
      </c>
      <c r="K278" s="9" t="s">
        <v>16</v>
      </c>
      <c r="L278" s="9" t="s">
        <v>16</v>
      </c>
    </row>
    <row r="279">
      <c r="A279" s="7">
        <v>276.0</v>
      </c>
      <c r="B279" s="24">
        <v>8007598.0</v>
      </c>
      <c r="C279" s="8">
        <v>44699.0</v>
      </c>
      <c r="D279" s="9" t="s">
        <v>17</v>
      </c>
      <c r="E279" s="9" t="s">
        <v>39</v>
      </c>
      <c r="F279" s="9">
        <v>1290.0</v>
      </c>
      <c r="G279" s="9" t="s">
        <v>14</v>
      </c>
      <c r="H279" s="9">
        <v>8.0</v>
      </c>
      <c r="I279" s="9">
        <v>9.0</v>
      </c>
      <c r="J279" s="9" t="s">
        <v>15</v>
      </c>
      <c r="K279" s="9" t="s">
        <v>16</v>
      </c>
      <c r="L279" s="9" t="s">
        <v>16</v>
      </c>
    </row>
    <row r="280">
      <c r="A280" s="7">
        <v>277.0</v>
      </c>
      <c r="B280" s="24">
        <v>8008098.0</v>
      </c>
      <c r="C280" s="8">
        <v>44698.0</v>
      </c>
      <c r="D280" s="9" t="s">
        <v>12</v>
      </c>
      <c r="E280" s="9" t="s">
        <v>70</v>
      </c>
      <c r="F280" s="9">
        <v>1445.0</v>
      </c>
      <c r="G280" s="9" t="s">
        <v>20</v>
      </c>
      <c r="H280" s="9">
        <v>9.0</v>
      </c>
      <c r="I280" s="9">
        <v>10.0</v>
      </c>
      <c r="J280" s="9" t="s">
        <v>15</v>
      </c>
      <c r="K280" s="9" t="s">
        <v>16</v>
      </c>
      <c r="L280" s="9" t="s">
        <v>15</v>
      </c>
    </row>
    <row r="281">
      <c r="A281" s="7">
        <v>278.0</v>
      </c>
      <c r="B281" s="27">
        <v>7995476.0</v>
      </c>
      <c r="C281" s="29">
        <v>44674.0</v>
      </c>
      <c r="D281" s="9" t="s">
        <v>12</v>
      </c>
      <c r="E281" s="9" t="s">
        <v>44</v>
      </c>
      <c r="F281" s="9">
        <v>1685.0</v>
      </c>
      <c r="G281" s="9" t="s">
        <v>20</v>
      </c>
      <c r="H281" s="9">
        <v>9.0</v>
      </c>
      <c r="I281" s="9">
        <v>9.0</v>
      </c>
      <c r="J281" s="9" t="s">
        <v>15</v>
      </c>
      <c r="K281" s="9" t="s">
        <v>16</v>
      </c>
      <c r="L281" s="9" t="s">
        <v>15</v>
      </c>
    </row>
    <row r="282">
      <c r="A282" s="7">
        <v>279.0</v>
      </c>
      <c r="B282" s="24">
        <v>8009000.0</v>
      </c>
      <c r="C282" s="8">
        <v>44701.0</v>
      </c>
      <c r="D282" s="9" t="s">
        <v>17</v>
      </c>
      <c r="E282" s="9" t="s">
        <v>78</v>
      </c>
      <c r="F282" s="9">
        <v>2040.0</v>
      </c>
      <c r="G282" s="9" t="s">
        <v>14</v>
      </c>
      <c r="H282" s="9">
        <v>6.0</v>
      </c>
      <c r="I282" s="9">
        <v>8.0</v>
      </c>
      <c r="J282" s="9" t="s">
        <v>15</v>
      </c>
      <c r="K282" s="9" t="s">
        <v>16</v>
      </c>
      <c r="L282" s="9" t="s">
        <v>15</v>
      </c>
    </row>
    <row r="283">
      <c r="A283" s="7">
        <v>280.0</v>
      </c>
      <c r="B283" s="24">
        <v>8009301.0</v>
      </c>
      <c r="C283" s="8">
        <v>44703.0</v>
      </c>
      <c r="D283" s="9" t="s">
        <v>17</v>
      </c>
      <c r="E283" s="9" t="s">
        <v>37</v>
      </c>
      <c r="F283" s="9">
        <v>1990.0</v>
      </c>
      <c r="G283" s="9" t="s">
        <v>14</v>
      </c>
      <c r="H283" s="9">
        <v>9.0</v>
      </c>
      <c r="I283" s="9">
        <v>10.0</v>
      </c>
      <c r="J283" s="9" t="s">
        <v>15</v>
      </c>
      <c r="K283" s="9" t="s">
        <v>16</v>
      </c>
      <c r="L283" s="9" t="s">
        <v>15</v>
      </c>
    </row>
    <row r="284">
      <c r="A284" s="7">
        <v>281.0</v>
      </c>
      <c r="B284" s="24">
        <v>8010024.0</v>
      </c>
      <c r="C284" s="8">
        <v>44704.0</v>
      </c>
      <c r="D284" s="9" t="s">
        <v>12</v>
      </c>
      <c r="E284" s="9" t="s">
        <v>33</v>
      </c>
      <c r="F284" s="9">
        <v>2885.0</v>
      </c>
      <c r="G284" s="9" t="s">
        <v>14</v>
      </c>
      <c r="H284" s="9">
        <v>6.0</v>
      </c>
      <c r="I284" s="9">
        <v>8.0</v>
      </c>
      <c r="J284" s="9" t="s">
        <v>15</v>
      </c>
      <c r="K284" s="9" t="s">
        <v>16</v>
      </c>
      <c r="L284" s="9" t="s">
        <v>15</v>
      </c>
    </row>
    <row r="285">
      <c r="A285" s="7">
        <v>282.0</v>
      </c>
      <c r="B285" s="24">
        <v>8011992.0</v>
      </c>
      <c r="C285" s="8">
        <v>44708.0</v>
      </c>
      <c r="D285" s="9" t="s">
        <v>17</v>
      </c>
      <c r="E285" s="9" t="s">
        <v>79</v>
      </c>
      <c r="F285" s="9">
        <v>1190.0</v>
      </c>
      <c r="G285" s="9" t="s">
        <v>20</v>
      </c>
      <c r="H285" s="9">
        <v>6.0</v>
      </c>
      <c r="I285" s="9">
        <v>8.0</v>
      </c>
      <c r="J285" s="9" t="s">
        <v>15</v>
      </c>
      <c r="K285" s="9" t="s">
        <v>16</v>
      </c>
      <c r="L285" s="9" t="s">
        <v>15</v>
      </c>
    </row>
    <row r="286">
      <c r="A286" s="7">
        <v>283.0</v>
      </c>
      <c r="B286" s="24">
        <v>8012178.0</v>
      </c>
      <c r="C286" s="8">
        <v>44708.0</v>
      </c>
      <c r="D286" s="9" t="s">
        <v>17</v>
      </c>
      <c r="E286" s="9" t="s">
        <v>30</v>
      </c>
      <c r="F286" s="9">
        <v>1595.0</v>
      </c>
      <c r="G286" s="9" t="s">
        <v>14</v>
      </c>
      <c r="H286" s="9">
        <v>8.0</v>
      </c>
      <c r="I286" s="9">
        <v>9.0</v>
      </c>
      <c r="J286" s="9" t="s">
        <v>15</v>
      </c>
      <c r="K286" s="9" t="s">
        <v>16</v>
      </c>
      <c r="L286" s="9" t="s">
        <v>15</v>
      </c>
    </row>
    <row r="287">
      <c r="A287" s="7">
        <v>284.0</v>
      </c>
      <c r="B287" s="24">
        <v>8012524.0</v>
      </c>
      <c r="C287" s="10" t="s">
        <v>80</v>
      </c>
      <c r="D287" s="9" t="s">
        <v>17</v>
      </c>
      <c r="E287" s="9">
        <v>35.0</v>
      </c>
      <c r="F287" s="9">
        <v>2465.0</v>
      </c>
      <c r="G287" s="9" t="s">
        <v>14</v>
      </c>
      <c r="H287" s="9">
        <v>6.0</v>
      </c>
      <c r="I287" s="9">
        <v>8.0</v>
      </c>
      <c r="J287" s="9" t="s">
        <v>15</v>
      </c>
      <c r="K287" s="9" t="s">
        <v>16</v>
      </c>
      <c r="L287" s="9" t="s">
        <v>15</v>
      </c>
    </row>
    <row r="288">
      <c r="A288" s="7">
        <v>285.0</v>
      </c>
      <c r="B288" s="24">
        <v>8012130.0</v>
      </c>
      <c r="C288" s="8">
        <v>44708.0</v>
      </c>
      <c r="D288" s="9" t="s">
        <v>17</v>
      </c>
      <c r="E288" s="9" t="s">
        <v>18</v>
      </c>
      <c r="F288" s="9">
        <v>1725.0</v>
      </c>
      <c r="G288" s="9" t="s">
        <v>20</v>
      </c>
      <c r="H288" s="9">
        <v>8.0</v>
      </c>
      <c r="I288" s="9">
        <v>9.0</v>
      </c>
      <c r="J288" s="9" t="s">
        <v>15</v>
      </c>
      <c r="K288" s="9" t="s">
        <v>16</v>
      </c>
      <c r="L288" s="9" t="s">
        <v>16</v>
      </c>
    </row>
    <row r="289">
      <c r="A289" s="7">
        <v>286.0</v>
      </c>
      <c r="B289" s="27">
        <v>8012141.0</v>
      </c>
      <c r="C289" s="8">
        <v>44708.0</v>
      </c>
      <c r="D289" s="9" t="s">
        <v>17</v>
      </c>
      <c r="E289" s="9" t="s">
        <v>18</v>
      </c>
      <c r="F289" s="9">
        <v>1815.0</v>
      </c>
      <c r="G289" s="9" t="s">
        <v>20</v>
      </c>
      <c r="H289" s="9">
        <v>8.0</v>
      </c>
      <c r="I289" s="9">
        <v>9.0</v>
      </c>
      <c r="J289" s="9" t="s">
        <v>15</v>
      </c>
      <c r="K289" s="9" t="s">
        <v>16</v>
      </c>
      <c r="L289" s="9" t="s">
        <v>16</v>
      </c>
    </row>
    <row r="290">
      <c r="A290" s="7">
        <v>287.0</v>
      </c>
      <c r="B290" s="24">
        <v>8020887.0</v>
      </c>
      <c r="C290" s="29">
        <v>44727.0</v>
      </c>
      <c r="D290" s="9" t="s">
        <v>17</v>
      </c>
      <c r="E290" s="9" t="s">
        <v>24</v>
      </c>
      <c r="F290" s="9">
        <v>1900.0</v>
      </c>
      <c r="G290" s="9" t="s">
        <v>14</v>
      </c>
      <c r="H290" s="9">
        <v>8.0</v>
      </c>
      <c r="I290" s="9">
        <v>9.0</v>
      </c>
      <c r="J290" s="9" t="s">
        <v>15</v>
      </c>
      <c r="K290" s="9" t="s">
        <v>16</v>
      </c>
      <c r="L290" s="9" t="s">
        <v>15</v>
      </c>
    </row>
    <row r="291">
      <c r="A291" s="7">
        <v>288.0</v>
      </c>
      <c r="B291" s="24">
        <v>8021020.0</v>
      </c>
      <c r="C291" s="8">
        <v>44727.0</v>
      </c>
      <c r="D291" s="9" t="s">
        <v>17</v>
      </c>
      <c r="E291" s="9" t="s">
        <v>81</v>
      </c>
      <c r="F291" s="9">
        <v>1935.0</v>
      </c>
      <c r="G291" s="9" t="s">
        <v>20</v>
      </c>
      <c r="H291" s="9">
        <v>9.0</v>
      </c>
      <c r="I291" s="9">
        <v>9.0</v>
      </c>
      <c r="J291" s="9" t="s">
        <v>15</v>
      </c>
      <c r="K291" s="9" t="s">
        <v>16</v>
      </c>
      <c r="L291" s="9" t="s">
        <v>15</v>
      </c>
    </row>
    <row r="292">
      <c r="A292" s="7">
        <v>289.0</v>
      </c>
      <c r="B292" s="24">
        <v>8021858.0</v>
      </c>
      <c r="C292" s="8">
        <v>44730.0</v>
      </c>
      <c r="D292" s="9" t="s">
        <v>17</v>
      </c>
      <c r="E292" s="9" t="s">
        <v>61</v>
      </c>
      <c r="F292" s="9">
        <v>1580.0</v>
      </c>
      <c r="G292" s="9" t="s">
        <v>20</v>
      </c>
      <c r="H292" s="9">
        <v>8.0</v>
      </c>
      <c r="I292" s="9">
        <v>8.0</v>
      </c>
      <c r="J292" s="9" t="s">
        <v>15</v>
      </c>
      <c r="K292" s="9" t="s">
        <v>16</v>
      </c>
      <c r="L292" s="9" t="s">
        <v>15</v>
      </c>
    </row>
    <row r="293">
      <c r="A293" s="7">
        <v>290.0</v>
      </c>
      <c r="B293" s="24">
        <v>8023410.0</v>
      </c>
      <c r="C293" s="8">
        <v>44734.0</v>
      </c>
      <c r="D293" s="9" t="s">
        <v>12</v>
      </c>
      <c r="E293" s="9" t="s">
        <v>50</v>
      </c>
      <c r="F293" s="9">
        <v>2615.0</v>
      </c>
      <c r="G293" s="9" t="s">
        <v>20</v>
      </c>
      <c r="H293" s="9">
        <v>8.0</v>
      </c>
      <c r="I293" s="9">
        <v>8.0</v>
      </c>
      <c r="J293" s="9" t="s">
        <v>15</v>
      </c>
      <c r="K293" s="9" t="s">
        <v>16</v>
      </c>
      <c r="L293" s="9" t="s">
        <v>15</v>
      </c>
    </row>
    <row r="294">
      <c r="A294" s="7">
        <v>291.0</v>
      </c>
      <c r="B294" s="24">
        <v>8023958.0</v>
      </c>
      <c r="C294" s="8">
        <v>44735.0</v>
      </c>
      <c r="D294" s="9" t="s">
        <v>17</v>
      </c>
      <c r="E294" s="9" t="s">
        <v>33</v>
      </c>
      <c r="F294" s="9">
        <v>1625.0</v>
      </c>
      <c r="G294" s="9" t="s">
        <v>20</v>
      </c>
      <c r="H294" s="9">
        <v>9.0</v>
      </c>
      <c r="I294" s="9">
        <v>9.0</v>
      </c>
      <c r="J294" s="9" t="s">
        <v>15</v>
      </c>
      <c r="K294" s="9" t="s">
        <v>16</v>
      </c>
      <c r="L294" s="9" t="s">
        <v>15</v>
      </c>
    </row>
    <row r="295">
      <c r="A295" s="7">
        <v>292.0</v>
      </c>
      <c r="B295" s="24">
        <v>8024464.0</v>
      </c>
      <c r="C295" s="8">
        <v>44736.0</v>
      </c>
      <c r="D295" s="9" t="s">
        <v>12</v>
      </c>
      <c r="E295" s="9" t="s">
        <v>33</v>
      </c>
      <c r="F295" s="9">
        <v>2610.0</v>
      </c>
      <c r="G295" s="9" t="s">
        <v>14</v>
      </c>
      <c r="H295" s="9">
        <v>9.0</v>
      </c>
      <c r="I295" s="9">
        <v>9.0</v>
      </c>
      <c r="J295" s="9" t="s">
        <v>15</v>
      </c>
      <c r="K295" s="9" t="s">
        <v>16</v>
      </c>
      <c r="L295" s="9" t="s">
        <v>15</v>
      </c>
    </row>
    <row r="296">
      <c r="A296" s="7">
        <v>293.0</v>
      </c>
      <c r="B296" s="24">
        <v>8026985.0</v>
      </c>
      <c r="C296" s="8">
        <v>44741.0</v>
      </c>
      <c r="D296" s="9" t="s">
        <v>17</v>
      </c>
      <c r="E296" s="9" t="s">
        <v>82</v>
      </c>
      <c r="F296" s="9">
        <v>495.0</v>
      </c>
      <c r="G296" s="9" t="s">
        <v>14</v>
      </c>
      <c r="H296" s="9">
        <v>3.0</v>
      </c>
      <c r="I296" s="9">
        <v>6.0</v>
      </c>
      <c r="J296" s="9" t="s">
        <v>15</v>
      </c>
      <c r="K296" s="9" t="s">
        <v>16</v>
      </c>
      <c r="L296" s="9" t="s">
        <v>15</v>
      </c>
    </row>
    <row r="297">
      <c r="A297" s="7">
        <v>294.0</v>
      </c>
      <c r="B297" s="24">
        <v>8026461.0</v>
      </c>
      <c r="C297" s="8">
        <v>44740.0</v>
      </c>
      <c r="D297" s="9" t="s">
        <v>17</v>
      </c>
      <c r="E297" s="9" t="s">
        <v>30</v>
      </c>
      <c r="F297" s="9">
        <v>1350.0</v>
      </c>
      <c r="G297" s="9" t="s">
        <v>14</v>
      </c>
      <c r="H297" s="9">
        <v>7.0</v>
      </c>
      <c r="I297" s="9">
        <v>8.0</v>
      </c>
      <c r="J297" s="9" t="s">
        <v>15</v>
      </c>
      <c r="K297" s="9" t="s">
        <v>16</v>
      </c>
      <c r="L297" s="9" t="s">
        <v>16</v>
      </c>
    </row>
    <row r="298">
      <c r="A298" s="7">
        <v>295.0</v>
      </c>
      <c r="B298" s="24">
        <v>8024441.0</v>
      </c>
      <c r="C298" s="8">
        <v>44735.0</v>
      </c>
      <c r="D298" s="9" t="s">
        <v>12</v>
      </c>
      <c r="E298" s="9" t="s">
        <v>50</v>
      </c>
      <c r="F298" s="9">
        <v>2400.0</v>
      </c>
      <c r="G298" s="9" t="s">
        <v>20</v>
      </c>
      <c r="H298" s="9">
        <v>9.0</v>
      </c>
      <c r="I298" s="9">
        <v>9.0</v>
      </c>
      <c r="J298" s="9" t="s">
        <v>15</v>
      </c>
      <c r="K298" s="9" t="s">
        <v>16</v>
      </c>
      <c r="L298" s="9" t="s">
        <v>15</v>
      </c>
    </row>
    <row r="299">
      <c r="A299" s="7">
        <v>296.0</v>
      </c>
      <c r="B299" s="10">
        <v>7946460.0</v>
      </c>
      <c r="C299" s="8">
        <v>44866.0</v>
      </c>
      <c r="D299" s="9" t="s">
        <v>12</v>
      </c>
      <c r="E299" s="9" t="s">
        <v>79</v>
      </c>
      <c r="F299" s="9">
        <v>1595.0</v>
      </c>
      <c r="G299" s="9" t="s">
        <v>14</v>
      </c>
      <c r="H299" s="9">
        <v>9.0</v>
      </c>
      <c r="I299" s="9">
        <v>9.0</v>
      </c>
      <c r="J299" s="9" t="s">
        <v>15</v>
      </c>
      <c r="K299" s="9" t="s">
        <v>16</v>
      </c>
      <c r="L299" s="9" t="s">
        <v>15</v>
      </c>
    </row>
    <row r="300">
      <c r="A300" s="7">
        <v>297.0</v>
      </c>
      <c r="B300" s="10">
        <v>7946499.0</v>
      </c>
      <c r="C300" s="8">
        <v>44866.0</v>
      </c>
      <c r="D300" s="9" t="s">
        <v>12</v>
      </c>
      <c r="E300" s="9" t="s">
        <v>41</v>
      </c>
      <c r="F300" s="9">
        <v>2015.0</v>
      </c>
      <c r="G300" s="9" t="s">
        <v>20</v>
      </c>
      <c r="H300" s="9">
        <v>6.0</v>
      </c>
      <c r="I300" s="9">
        <v>8.0</v>
      </c>
      <c r="J300" s="9" t="s">
        <v>15</v>
      </c>
      <c r="K300" s="9" t="s">
        <v>16</v>
      </c>
      <c r="L300" s="9" t="s">
        <v>15</v>
      </c>
    </row>
    <row r="301">
      <c r="A301" s="7">
        <v>298.0</v>
      </c>
      <c r="B301" s="10">
        <v>7960795.0</v>
      </c>
      <c r="C301" s="8">
        <v>44714.0</v>
      </c>
      <c r="D301" s="9" t="s">
        <v>17</v>
      </c>
      <c r="E301" s="9" t="s">
        <v>64</v>
      </c>
      <c r="F301" s="9">
        <v>450.0</v>
      </c>
      <c r="G301" s="9" t="s">
        <v>20</v>
      </c>
      <c r="H301" s="9">
        <v>6.0</v>
      </c>
      <c r="I301" s="9">
        <v>8.0</v>
      </c>
      <c r="J301" s="9" t="s">
        <v>16</v>
      </c>
      <c r="K301" s="9" t="s">
        <v>16</v>
      </c>
      <c r="L301" s="9" t="s">
        <v>15</v>
      </c>
    </row>
    <row r="302">
      <c r="A302" s="7">
        <v>299.0</v>
      </c>
      <c r="B302" s="30">
        <v>7963934.0</v>
      </c>
      <c r="C302" s="8">
        <v>44897.0</v>
      </c>
      <c r="D302" s="9" t="s">
        <v>17</v>
      </c>
      <c r="E302" s="9" t="s">
        <v>67</v>
      </c>
      <c r="F302" s="9">
        <v>835.0</v>
      </c>
      <c r="G302" s="9" t="s">
        <v>14</v>
      </c>
      <c r="H302" s="9">
        <v>8.0</v>
      </c>
      <c r="I302" s="9">
        <v>9.0</v>
      </c>
      <c r="J302" s="9" t="s">
        <v>15</v>
      </c>
      <c r="K302" s="9" t="s">
        <v>16</v>
      </c>
      <c r="L302" s="9" t="s">
        <v>15</v>
      </c>
    </row>
    <row r="303">
      <c r="A303" s="7">
        <v>300.0</v>
      </c>
      <c r="B303" s="7">
        <v>7964438.0</v>
      </c>
      <c r="C303" s="8">
        <v>44606.0</v>
      </c>
      <c r="D303" s="9" t="s">
        <v>17</v>
      </c>
      <c r="E303" s="9" t="s">
        <v>57</v>
      </c>
      <c r="F303" s="9">
        <v>1000.0</v>
      </c>
      <c r="G303" s="9" t="s">
        <v>14</v>
      </c>
      <c r="H303" s="9">
        <v>7.0</v>
      </c>
      <c r="I303" s="9">
        <v>9.0</v>
      </c>
      <c r="J303" s="9" t="s">
        <v>15</v>
      </c>
      <c r="K303" s="9" t="s">
        <v>16</v>
      </c>
      <c r="L303" s="9" t="s">
        <v>15</v>
      </c>
    </row>
    <row r="304">
      <c r="A304" s="7">
        <v>301.0</v>
      </c>
      <c r="B304" s="10">
        <v>7945152.0</v>
      </c>
      <c r="C304" s="8">
        <v>44743.0</v>
      </c>
      <c r="D304" s="9" t="s">
        <v>17</v>
      </c>
      <c r="E304" s="9" t="s">
        <v>57</v>
      </c>
      <c r="F304" s="9">
        <v>1120.0</v>
      </c>
      <c r="G304" s="9" t="s">
        <v>14</v>
      </c>
      <c r="H304" s="9">
        <v>2.0</v>
      </c>
      <c r="I304" s="9">
        <v>7.0</v>
      </c>
      <c r="J304" s="9" t="s">
        <v>16</v>
      </c>
      <c r="K304" s="9" t="s">
        <v>16</v>
      </c>
      <c r="L304" s="9" t="s">
        <v>15</v>
      </c>
    </row>
    <row r="305">
      <c r="A305" s="7">
        <v>302.0</v>
      </c>
      <c r="B305" s="10">
        <v>7962446.0</v>
      </c>
      <c r="C305" s="8">
        <v>44806.0</v>
      </c>
      <c r="D305" s="9" t="s">
        <v>17</v>
      </c>
      <c r="E305" s="9" t="s">
        <v>38</v>
      </c>
      <c r="F305" s="9">
        <v>2505.0</v>
      </c>
      <c r="G305" s="9" t="s">
        <v>14</v>
      </c>
      <c r="H305" s="9">
        <v>6.0</v>
      </c>
      <c r="I305" s="9">
        <v>8.0</v>
      </c>
      <c r="J305" s="9" t="s">
        <v>15</v>
      </c>
      <c r="K305" s="9" t="s">
        <v>16</v>
      </c>
      <c r="L305" s="9" t="s">
        <v>15</v>
      </c>
    </row>
    <row r="306">
      <c r="A306" s="7">
        <v>303.0</v>
      </c>
      <c r="B306" s="10">
        <v>7967686.0</v>
      </c>
      <c r="C306" s="8">
        <v>44613.0</v>
      </c>
      <c r="D306" s="9" t="s">
        <v>17</v>
      </c>
      <c r="E306" s="9" t="s">
        <v>78</v>
      </c>
      <c r="F306" s="9">
        <v>1245.0</v>
      </c>
      <c r="G306" s="9" t="s">
        <v>20</v>
      </c>
      <c r="H306" s="9">
        <v>7.0</v>
      </c>
      <c r="I306" s="9">
        <v>8.0</v>
      </c>
      <c r="J306" s="9" t="s">
        <v>16</v>
      </c>
      <c r="K306" s="9" t="s">
        <v>15</v>
      </c>
      <c r="L306" s="9" t="s">
        <v>15</v>
      </c>
    </row>
    <row r="307">
      <c r="A307" s="7">
        <v>304.0</v>
      </c>
      <c r="B307" s="10">
        <v>7964721.0</v>
      </c>
      <c r="C307" s="8">
        <v>44606.0</v>
      </c>
      <c r="D307" s="9" t="s">
        <v>17</v>
      </c>
      <c r="E307" s="9" t="s">
        <v>29</v>
      </c>
      <c r="F307" s="9">
        <v>1910.0</v>
      </c>
      <c r="G307" s="9" t="s">
        <v>20</v>
      </c>
      <c r="H307" s="9">
        <v>8.0</v>
      </c>
      <c r="I307" s="9">
        <v>9.0</v>
      </c>
      <c r="J307" s="9" t="s">
        <v>15</v>
      </c>
      <c r="K307" s="9" t="s">
        <v>15</v>
      </c>
      <c r="L307" s="9" t="s">
        <v>15</v>
      </c>
    </row>
    <row r="308">
      <c r="A308" s="7">
        <v>305.0</v>
      </c>
      <c r="B308" s="10">
        <v>7969459.0</v>
      </c>
      <c r="C308" s="8">
        <v>44617.0</v>
      </c>
      <c r="D308" s="9" t="s">
        <v>12</v>
      </c>
      <c r="E308" s="9" t="s">
        <v>40</v>
      </c>
      <c r="F308" s="9">
        <v>1120.0</v>
      </c>
      <c r="G308" s="9" t="s">
        <v>14</v>
      </c>
      <c r="H308" s="9">
        <v>6.0</v>
      </c>
      <c r="I308" s="9">
        <v>8.0</v>
      </c>
      <c r="J308" s="9" t="s">
        <v>16</v>
      </c>
      <c r="K308" s="9" t="s">
        <v>16</v>
      </c>
      <c r="L308" s="9" t="s">
        <v>15</v>
      </c>
    </row>
    <row r="309">
      <c r="A309" s="30">
        <v>306.0</v>
      </c>
      <c r="B309" s="31">
        <v>8061580.0</v>
      </c>
      <c r="C309" s="32">
        <v>44828.0</v>
      </c>
      <c r="D309" s="33" t="s">
        <v>17</v>
      </c>
      <c r="E309" s="34" t="s">
        <v>27</v>
      </c>
      <c r="F309" s="34">
        <v>2340.0</v>
      </c>
      <c r="G309" s="33" t="s">
        <v>14</v>
      </c>
      <c r="H309" s="34">
        <v>8.0</v>
      </c>
      <c r="I309" s="34">
        <v>9.0</v>
      </c>
      <c r="J309" s="35" t="s">
        <v>15</v>
      </c>
      <c r="K309" s="35" t="s">
        <v>16</v>
      </c>
      <c r="L309" s="35" t="s">
        <v>16</v>
      </c>
    </row>
    <row r="310">
      <c r="A310" s="7">
        <v>307.0</v>
      </c>
      <c r="B310" s="10">
        <v>7952934.0</v>
      </c>
      <c r="C310" s="8">
        <v>44583.0</v>
      </c>
      <c r="D310" s="9" t="s">
        <v>17</v>
      </c>
      <c r="E310" s="9" t="s">
        <v>53</v>
      </c>
      <c r="F310" s="9">
        <v>1530.0</v>
      </c>
      <c r="G310" s="9" t="s">
        <v>14</v>
      </c>
      <c r="H310" s="9">
        <v>3.0</v>
      </c>
      <c r="I310" s="9">
        <v>9.0</v>
      </c>
      <c r="J310" s="9" t="s">
        <v>16</v>
      </c>
      <c r="K310" s="9" t="s">
        <v>16</v>
      </c>
      <c r="L310" s="9" t="s">
        <v>15</v>
      </c>
    </row>
    <row r="311">
      <c r="A311" s="7">
        <v>308.0</v>
      </c>
      <c r="B311" s="24">
        <v>7993105.0</v>
      </c>
      <c r="C311" s="8">
        <v>44669.0</v>
      </c>
      <c r="D311" s="9" t="s">
        <v>12</v>
      </c>
      <c r="E311" s="9" t="s">
        <v>83</v>
      </c>
      <c r="F311" s="9">
        <v>1700.0</v>
      </c>
      <c r="G311" s="9" t="s">
        <v>20</v>
      </c>
      <c r="H311" s="9">
        <v>7.0</v>
      </c>
      <c r="I311" s="9">
        <v>8.0</v>
      </c>
      <c r="J311" s="9" t="s">
        <v>15</v>
      </c>
      <c r="K311" s="9" t="s">
        <v>16</v>
      </c>
      <c r="L311" s="9" t="s">
        <v>15</v>
      </c>
    </row>
    <row r="312">
      <c r="A312" s="7">
        <v>309.0</v>
      </c>
      <c r="B312" s="24">
        <v>7994304.0</v>
      </c>
      <c r="C312" s="29">
        <v>44670.0</v>
      </c>
      <c r="D312" s="9" t="s">
        <v>17</v>
      </c>
      <c r="E312" s="9" t="s">
        <v>27</v>
      </c>
      <c r="F312" s="9">
        <v>2895.0</v>
      </c>
      <c r="G312" s="9" t="s">
        <v>14</v>
      </c>
      <c r="H312" s="9">
        <v>5.0</v>
      </c>
      <c r="I312" s="9">
        <v>7.0</v>
      </c>
      <c r="J312" s="9" t="s">
        <v>16</v>
      </c>
      <c r="K312" s="9" t="s">
        <v>16</v>
      </c>
      <c r="L312" s="9" t="s">
        <v>15</v>
      </c>
    </row>
    <row r="313">
      <c r="A313" s="7">
        <v>310.0</v>
      </c>
      <c r="B313" s="24">
        <v>7995359.0</v>
      </c>
      <c r="C313" s="8">
        <v>44673.0</v>
      </c>
      <c r="D313" s="9" t="s">
        <v>17</v>
      </c>
      <c r="E313" s="9">
        <v>35.0</v>
      </c>
      <c r="F313" s="9">
        <v>2445.0</v>
      </c>
      <c r="G313" s="9" t="s">
        <v>14</v>
      </c>
      <c r="H313" s="9">
        <v>8.0</v>
      </c>
      <c r="I313" s="9">
        <v>8.0</v>
      </c>
      <c r="J313" s="9" t="s">
        <v>15</v>
      </c>
      <c r="K313" s="9" t="s">
        <v>16</v>
      </c>
      <c r="L313" s="9" t="s">
        <v>15</v>
      </c>
    </row>
    <row r="314">
      <c r="A314" s="7">
        <v>311.0</v>
      </c>
      <c r="B314" s="24">
        <v>7995476.0</v>
      </c>
      <c r="C314" s="8">
        <v>44674.0</v>
      </c>
      <c r="D314" s="9" t="s">
        <v>12</v>
      </c>
      <c r="E314" s="9" t="s">
        <v>44</v>
      </c>
      <c r="F314" s="9">
        <v>1685.0</v>
      </c>
      <c r="G314" s="9" t="s">
        <v>20</v>
      </c>
      <c r="H314" s="9">
        <v>9.0</v>
      </c>
      <c r="I314" s="9">
        <v>9.0</v>
      </c>
      <c r="J314" s="9" t="s">
        <v>15</v>
      </c>
      <c r="K314" s="9" t="s">
        <v>16</v>
      </c>
      <c r="L314" s="9" t="s">
        <v>15</v>
      </c>
    </row>
    <row r="315">
      <c r="A315" s="7">
        <v>312.0</v>
      </c>
      <c r="B315" s="24">
        <v>7995071.0</v>
      </c>
      <c r="C315" s="8">
        <v>44672.0</v>
      </c>
      <c r="D315" s="9" t="s">
        <v>12</v>
      </c>
      <c r="E315" s="9">
        <v>35.0</v>
      </c>
      <c r="F315" s="9">
        <v>2940.0</v>
      </c>
      <c r="G315" s="9" t="s">
        <v>20</v>
      </c>
      <c r="H315" s="9">
        <v>7.0</v>
      </c>
      <c r="I315" s="9">
        <v>9.0</v>
      </c>
      <c r="J315" s="9" t="s">
        <v>16</v>
      </c>
      <c r="K315" s="9" t="s">
        <v>16</v>
      </c>
      <c r="L315" s="9" t="s">
        <v>15</v>
      </c>
    </row>
    <row r="316">
      <c r="A316" s="7">
        <v>313.0</v>
      </c>
      <c r="B316" s="24">
        <v>7995149.0</v>
      </c>
      <c r="C316" s="8">
        <v>44673.0</v>
      </c>
      <c r="D316" s="9" t="s">
        <v>12</v>
      </c>
      <c r="E316" s="9" t="s">
        <v>38</v>
      </c>
      <c r="F316" s="9">
        <v>2170.0</v>
      </c>
      <c r="G316" s="9" t="s">
        <v>14</v>
      </c>
      <c r="H316" s="9">
        <v>9.0</v>
      </c>
      <c r="I316" s="9">
        <v>9.0</v>
      </c>
      <c r="J316" s="9" t="s">
        <v>15</v>
      </c>
      <c r="K316" s="9" t="s">
        <v>16</v>
      </c>
      <c r="L316" s="9" t="s">
        <v>15</v>
      </c>
    </row>
    <row r="317">
      <c r="A317" s="7">
        <v>314.0</v>
      </c>
      <c r="B317" s="24">
        <v>7996545.0</v>
      </c>
      <c r="C317" s="8">
        <v>44676.0</v>
      </c>
      <c r="D317" s="9" t="s">
        <v>17</v>
      </c>
      <c r="E317" s="9" t="s">
        <v>84</v>
      </c>
      <c r="F317" s="9">
        <v>2495.0</v>
      </c>
      <c r="G317" s="9" t="s">
        <v>20</v>
      </c>
      <c r="H317" s="9">
        <v>7.0</v>
      </c>
      <c r="I317" s="9">
        <v>8.0</v>
      </c>
      <c r="J317" s="9" t="s">
        <v>15</v>
      </c>
      <c r="K317" s="9" t="s">
        <v>16</v>
      </c>
      <c r="L317" s="9" t="s">
        <v>15</v>
      </c>
    </row>
    <row r="318">
      <c r="A318" s="7">
        <v>315.0</v>
      </c>
      <c r="B318" s="24">
        <v>7998111.0</v>
      </c>
      <c r="C318" s="8">
        <v>44679.0</v>
      </c>
      <c r="D318" s="9" t="s">
        <v>17</v>
      </c>
      <c r="E318" s="9" t="s">
        <v>44</v>
      </c>
      <c r="F318" s="9">
        <v>1885.0</v>
      </c>
      <c r="G318" s="9" t="s">
        <v>14</v>
      </c>
      <c r="H318" s="9">
        <v>8.0</v>
      </c>
      <c r="I318" s="9">
        <v>8.0</v>
      </c>
      <c r="J318" s="9" t="s">
        <v>15</v>
      </c>
      <c r="K318" s="9" t="s">
        <v>16</v>
      </c>
      <c r="L318" s="9" t="s">
        <v>15</v>
      </c>
    </row>
    <row r="319" ht="15.0" customHeight="1">
      <c r="A319" s="7">
        <v>316.0</v>
      </c>
      <c r="B319" s="24">
        <v>7998519.0</v>
      </c>
      <c r="C319" s="8">
        <v>44680.0</v>
      </c>
      <c r="D319" s="9" t="s">
        <v>12</v>
      </c>
      <c r="E319" s="9" t="s">
        <v>36</v>
      </c>
      <c r="F319" s="9">
        <v>2405.0</v>
      </c>
      <c r="G319" s="9" t="s">
        <v>14</v>
      </c>
      <c r="H319" s="9">
        <v>9.0</v>
      </c>
      <c r="I319" s="9">
        <v>10.0</v>
      </c>
      <c r="J319" s="9" t="s">
        <v>15</v>
      </c>
      <c r="K319" s="9" t="s">
        <v>16</v>
      </c>
      <c r="L319" s="9" t="s">
        <v>15</v>
      </c>
    </row>
    <row r="320">
      <c r="A320" s="10">
        <v>317.0</v>
      </c>
      <c r="B320" s="24">
        <v>7997169.0</v>
      </c>
      <c r="C320" s="8">
        <v>44677.0</v>
      </c>
      <c r="D320" s="9" t="s">
        <v>17</v>
      </c>
      <c r="E320" s="9" t="s">
        <v>50</v>
      </c>
      <c r="F320" s="9">
        <v>3625.0</v>
      </c>
      <c r="G320" s="9" t="s">
        <v>14</v>
      </c>
      <c r="H320" s="9">
        <v>9.0</v>
      </c>
      <c r="I320" s="9">
        <v>9.0</v>
      </c>
      <c r="J320" s="9" t="s">
        <v>15</v>
      </c>
      <c r="K320" s="9" t="s">
        <v>16</v>
      </c>
      <c r="L320" s="9" t="s">
        <v>15</v>
      </c>
    </row>
    <row r="321">
      <c r="A321" s="10">
        <v>318.0</v>
      </c>
      <c r="B321" s="24">
        <v>7999055.0</v>
      </c>
      <c r="C321" s="8">
        <v>44681.0</v>
      </c>
      <c r="D321" s="9" t="s">
        <v>12</v>
      </c>
      <c r="E321" s="9">
        <v>26.0</v>
      </c>
      <c r="F321" s="9">
        <v>690.0</v>
      </c>
      <c r="G321" s="9" t="s">
        <v>20</v>
      </c>
      <c r="H321" s="9">
        <v>2.0</v>
      </c>
      <c r="I321" s="9">
        <v>5.0</v>
      </c>
      <c r="J321" s="9" t="s">
        <v>16</v>
      </c>
      <c r="K321" s="9" t="s">
        <v>16</v>
      </c>
      <c r="L321" s="9" t="s">
        <v>15</v>
      </c>
    </row>
    <row r="322">
      <c r="A322" s="10">
        <v>319.0</v>
      </c>
      <c r="B322" s="24">
        <v>8023353.0</v>
      </c>
      <c r="C322" s="8">
        <v>44733.0</v>
      </c>
      <c r="D322" s="9" t="s">
        <v>17</v>
      </c>
      <c r="E322" s="9" t="s">
        <v>61</v>
      </c>
      <c r="F322" s="9">
        <v>1570.0</v>
      </c>
      <c r="G322" s="9" t="s">
        <v>20</v>
      </c>
      <c r="H322" s="9">
        <v>7.0</v>
      </c>
      <c r="I322" s="9">
        <v>9.0</v>
      </c>
      <c r="J322" s="9" t="s">
        <v>15</v>
      </c>
      <c r="K322" s="9" t="s">
        <v>16</v>
      </c>
      <c r="L322" s="9" t="s">
        <v>15</v>
      </c>
    </row>
    <row r="323">
      <c r="A323" s="36">
        <v>320.0</v>
      </c>
      <c r="B323" s="37">
        <v>8025447.0</v>
      </c>
      <c r="C323" s="8">
        <v>44739.0</v>
      </c>
      <c r="D323" s="16" t="s">
        <v>17</v>
      </c>
      <c r="E323" s="16">
        <v>34.0</v>
      </c>
      <c r="F323" s="16">
        <v>2260.0</v>
      </c>
      <c r="G323" s="16" t="s">
        <v>14</v>
      </c>
      <c r="H323" s="16">
        <v>7.0</v>
      </c>
      <c r="I323" s="16">
        <v>8.0</v>
      </c>
      <c r="J323" s="16" t="s">
        <v>15</v>
      </c>
      <c r="K323" s="16" t="s">
        <v>16</v>
      </c>
      <c r="L323" s="16" t="s">
        <v>15</v>
      </c>
    </row>
    <row r="324">
      <c r="A324" s="36">
        <v>321.0</v>
      </c>
      <c r="B324" s="37">
        <v>8025521.0</v>
      </c>
      <c r="C324" s="8">
        <v>44739.0</v>
      </c>
      <c r="D324" s="16" t="s">
        <v>17</v>
      </c>
      <c r="E324" s="16" t="s">
        <v>44</v>
      </c>
      <c r="F324" s="16">
        <v>2190.0</v>
      </c>
      <c r="G324" s="16" t="s">
        <v>14</v>
      </c>
      <c r="H324" s="16">
        <v>8.0</v>
      </c>
      <c r="I324" s="16">
        <v>8.0</v>
      </c>
      <c r="J324" s="16" t="s">
        <v>15</v>
      </c>
      <c r="K324" s="16" t="s">
        <v>16</v>
      </c>
      <c r="L324" s="16" t="s">
        <v>15</v>
      </c>
    </row>
    <row r="325">
      <c r="A325" s="36">
        <v>322.0</v>
      </c>
      <c r="B325" s="37">
        <v>8027209.0</v>
      </c>
      <c r="C325" s="8">
        <v>44742.0</v>
      </c>
      <c r="D325" s="16" t="s">
        <v>17</v>
      </c>
      <c r="E325" s="16" t="s">
        <v>41</v>
      </c>
      <c r="F325" s="16">
        <v>2215.0</v>
      </c>
      <c r="G325" s="16" t="s">
        <v>20</v>
      </c>
      <c r="H325" s="16">
        <v>8.0</v>
      </c>
      <c r="I325" s="16">
        <v>9.0</v>
      </c>
      <c r="J325" s="16" t="s">
        <v>15</v>
      </c>
      <c r="K325" s="16" t="s">
        <v>16</v>
      </c>
      <c r="L325" s="16" t="s">
        <v>15</v>
      </c>
    </row>
    <row r="326">
      <c r="A326" s="36">
        <v>323.0</v>
      </c>
      <c r="B326" s="37">
        <v>8028352.0</v>
      </c>
      <c r="C326" s="8">
        <v>44658.0</v>
      </c>
      <c r="D326" s="16" t="s">
        <v>17</v>
      </c>
      <c r="E326" s="16" t="s">
        <v>81</v>
      </c>
      <c r="F326" s="16">
        <v>1685.0</v>
      </c>
      <c r="G326" s="16" t="s">
        <v>14</v>
      </c>
      <c r="H326" s="16">
        <v>8.0</v>
      </c>
      <c r="I326" s="16">
        <v>9.0</v>
      </c>
      <c r="J326" s="16" t="s">
        <v>15</v>
      </c>
      <c r="K326" s="16" t="s">
        <v>16</v>
      </c>
      <c r="L326" s="16" t="s">
        <v>15</v>
      </c>
    </row>
    <row r="327">
      <c r="A327" s="36">
        <v>324.0</v>
      </c>
      <c r="B327" s="37">
        <v>8028759.0</v>
      </c>
      <c r="C327" s="8">
        <v>44658.0</v>
      </c>
      <c r="D327" s="16" t="s">
        <v>17</v>
      </c>
      <c r="E327" s="16">
        <v>35.0</v>
      </c>
      <c r="F327" s="16">
        <v>1555.0</v>
      </c>
      <c r="G327" s="16" t="s">
        <v>20</v>
      </c>
      <c r="H327" s="16">
        <v>8.0</v>
      </c>
      <c r="I327" s="16">
        <v>9.0</v>
      </c>
      <c r="J327" s="16" t="s">
        <v>15</v>
      </c>
      <c r="K327" s="16" t="s">
        <v>16</v>
      </c>
      <c r="L327" s="16" t="s">
        <v>16</v>
      </c>
    </row>
    <row r="328">
      <c r="A328" s="36">
        <v>325.0</v>
      </c>
      <c r="B328" s="37">
        <v>8029996.0</v>
      </c>
      <c r="C328" s="15">
        <v>44749.0</v>
      </c>
      <c r="D328" s="16" t="s">
        <v>17</v>
      </c>
      <c r="E328" s="16">
        <v>36.0</v>
      </c>
      <c r="F328" s="16">
        <v>2480.0</v>
      </c>
      <c r="G328" s="16" t="s">
        <v>20</v>
      </c>
      <c r="H328" s="16">
        <v>7.0</v>
      </c>
      <c r="I328" s="16">
        <v>7.0</v>
      </c>
      <c r="J328" s="16" t="s">
        <v>16</v>
      </c>
      <c r="K328" s="16" t="s">
        <v>16</v>
      </c>
      <c r="L328" s="16" t="s">
        <v>15</v>
      </c>
    </row>
    <row r="329">
      <c r="A329" s="36">
        <v>326.0</v>
      </c>
      <c r="B329" s="37">
        <v>8004808.0</v>
      </c>
      <c r="C329" s="15">
        <v>44900.0</v>
      </c>
      <c r="D329" s="16" t="s">
        <v>12</v>
      </c>
      <c r="E329" s="16">
        <v>28.0</v>
      </c>
      <c r="F329" s="16">
        <v>1055.0</v>
      </c>
      <c r="G329" s="16" t="s">
        <v>20</v>
      </c>
      <c r="H329" s="16">
        <v>6.0</v>
      </c>
      <c r="I329" s="16">
        <v>8.0</v>
      </c>
      <c r="J329" s="16" t="s">
        <v>16</v>
      </c>
      <c r="K329" s="16" t="s">
        <v>15</v>
      </c>
      <c r="L329" s="16" t="s">
        <v>15</v>
      </c>
    </row>
    <row r="330">
      <c r="A330" s="36">
        <v>327.0</v>
      </c>
      <c r="B330" s="37">
        <v>8032061.0</v>
      </c>
      <c r="C330" s="8">
        <v>44755.0</v>
      </c>
      <c r="D330" s="16" t="s">
        <v>12</v>
      </c>
      <c r="E330" s="16" t="s">
        <v>27</v>
      </c>
      <c r="F330" s="16">
        <v>2425.0</v>
      </c>
      <c r="G330" s="16" t="s">
        <v>14</v>
      </c>
      <c r="H330" s="16">
        <v>9.0</v>
      </c>
      <c r="I330" s="16">
        <v>10.0</v>
      </c>
      <c r="J330" s="16" t="s">
        <v>15</v>
      </c>
      <c r="K330" s="16" t="s">
        <v>16</v>
      </c>
      <c r="L330" s="16" t="s">
        <v>15</v>
      </c>
    </row>
    <row r="331">
      <c r="A331" s="36">
        <v>328.0</v>
      </c>
      <c r="B331" s="37">
        <v>8032332.0</v>
      </c>
      <c r="C331" s="8">
        <v>44755.0</v>
      </c>
      <c r="D331" s="16" t="s">
        <v>17</v>
      </c>
      <c r="E331" s="16" t="s">
        <v>44</v>
      </c>
      <c r="F331" s="16">
        <v>2030.0</v>
      </c>
      <c r="G331" s="16" t="s">
        <v>14</v>
      </c>
      <c r="H331" s="16">
        <v>8.0</v>
      </c>
      <c r="I331" s="16">
        <v>8.0</v>
      </c>
      <c r="J331" s="16" t="s">
        <v>15</v>
      </c>
      <c r="K331" s="16" t="s">
        <v>16</v>
      </c>
      <c r="L331" s="16" t="s">
        <v>15</v>
      </c>
    </row>
    <row r="332">
      <c r="A332" s="36">
        <v>329.0</v>
      </c>
      <c r="B332" s="37">
        <v>8012178.0</v>
      </c>
      <c r="C332" s="8">
        <v>44708.0</v>
      </c>
      <c r="D332" s="16" t="s">
        <v>17</v>
      </c>
      <c r="E332" s="16" t="s">
        <v>30</v>
      </c>
      <c r="F332" s="16">
        <v>1595.0</v>
      </c>
      <c r="G332" s="16" t="s">
        <v>14</v>
      </c>
      <c r="H332" s="16">
        <v>8.0</v>
      </c>
      <c r="I332" s="16">
        <v>9.0</v>
      </c>
      <c r="J332" s="16" t="s">
        <v>15</v>
      </c>
      <c r="K332" s="16" t="s">
        <v>16</v>
      </c>
      <c r="L332" s="16" t="s">
        <v>15</v>
      </c>
    </row>
    <row r="333">
      <c r="A333" s="10">
        <v>330.0</v>
      </c>
      <c r="B333" s="10">
        <v>7950130.0</v>
      </c>
      <c r="C333" s="8">
        <v>44579.0</v>
      </c>
      <c r="D333" s="9" t="s">
        <v>17</v>
      </c>
      <c r="E333" s="9" t="s">
        <v>45</v>
      </c>
      <c r="F333" s="9">
        <v>1490.0</v>
      </c>
      <c r="G333" s="9" t="s">
        <v>14</v>
      </c>
      <c r="H333" s="9">
        <v>5.0</v>
      </c>
      <c r="I333" s="9">
        <v>8.0</v>
      </c>
      <c r="J333" s="9" t="s">
        <v>16</v>
      </c>
      <c r="K333" s="9" t="s">
        <v>16</v>
      </c>
      <c r="L333" s="9" t="s">
        <v>15</v>
      </c>
    </row>
    <row r="334">
      <c r="A334" s="10">
        <v>331.0</v>
      </c>
      <c r="B334" s="10">
        <v>7952615.0</v>
      </c>
      <c r="C334" s="8">
        <v>44582.0</v>
      </c>
      <c r="D334" s="9" t="s">
        <v>17</v>
      </c>
      <c r="E334" s="9" t="s">
        <v>19</v>
      </c>
      <c r="F334" s="9">
        <v>2100.0</v>
      </c>
      <c r="G334" s="9" t="s">
        <v>20</v>
      </c>
      <c r="H334" s="9">
        <v>5.0</v>
      </c>
      <c r="I334" s="9">
        <v>8.0</v>
      </c>
      <c r="J334" s="9" t="s">
        <v>16</v>
      </c>
      <c r="K334" s="9" t="s">
        <v>16</v>
      </c>
      <c r="L334" s="9" t="s">
        <v>15</v>
      </c>
    </row>
    <row r="335">
      <c r="A335" s="10">
        <v>332.0</v>
      </c>
      <c r="B335" s="10">
        <v>7953424.0</v>
      </c>
      <c r="C335" s="8">
        <v>44584.0</v>
      </c>
      <c r="D335" s="9" t="s">
        <v>12</v>
      </c>
      <c r="E335" s="9">
        <v>36.0</v>
      </c>
      <c r="F335" s="9">
        <v>2645.0</v>
      </c>
      <c r="G335" s="9" t="s">
        <v>14</v>
      </c>
      <c r="H335" s="9">
        <v>5.0</v>
      </c>
      <c r="I335" s="9">
        <v>9.0</v>
      </c>
      <c r="J335" s="9" t="s">
        <v>15</v>
      </c>
      <c r="K335" s="9" t="s">
        <v>16</v>
      </c>
      <c r="L335" s="9" t="s">
        <v>15</v>
      </c>
    </row>
    <row r="336">
      <c r="A336" s="10">
        <v>333.0</v>
      </c>
      <c r="B336" s="10">
        <v>7957341.0</v>
      </c>
      <c r="C336" s="8">
        <v>44591.0</v>
      </c>
      <c r="D336" s="9" t="s">
        <v>17</v>
      </c>
      <c r="E336" s="9" t="s">
        <v>48</v>
      </c>
      <c r="F336" s="9">
        <v>2485.0</v>
      </c>
      <c r="G336" s="9" t="s">
        <v>14</v>
      </c>
      <c r="H336" s="9">
        <v>8.0</v>
      </c>
      <c r="I336" s="9">
        <v>8.0</v>
      </c>
      <c r="J336" s="9" t="s">
        <v>15</v>
      </c>
      <c r="K336" s="9" t="s">
        <v>16</v>
      </c>
      <c r="L336" s="9" t="s">
        <v>15</v>
      </c>
    </row>
    <row r="337">
      <c r="A337" s="10">
        <v>334.0</v>
      </c>
      <c r="B337" s="10">
        <v>7957377.0</v>
      </c>
      <c r="C337" s="8">
        <v>44591.0</v>
      </c>
      <c r="D337" s="9" t="s">
        <v>17</v>
      </c>
      <c r="E337" s="9" t="s">
        <v>49</v>
      </c>
      <c r="F337" s="9">
        <v>1320.0</v>
      </c>
      <c r="G337" s="9" t="s">
        <v>14</v>
      </c>
      <c r="H337" s="9">
        <v>8.0</v>
      </c>
      <c r="I337" s="9">
        <v>9.0</v>
      </c>
      <c r="J337" s="9" t="s">
        <v>15</v>
      </c>
      <c r="K337" s="9" t="s">
        <v>16</v>
      </c>
      <c r="L337" s="9" t="s">
        <v>15</v>
      </c>
    </row>
    <row r="338">
      <c r="A338" s="10">
        <v>335.0</v>
      </c>
      <c r="B338" s="10">
        <v>8053812.0</v>
      </c>
      <c r="C338" s="8">
        <v>44660.0</v>
      </c>
      <c r="D338" s="9" t="s">
        <v>17</v>
      </c>
      <c r="E338" s="9" t="s">
        <v>57</v>
      </c>
      <c r="F338" s="9">
        <v>1375.0</v>
      </c>
      <c r="G338" s="9" t="s">
        <v>14</v>
      </c>
      <c r="H338" s="9">
        <v>5.0</v>
      </c>
      <c r="I338" s="9">
        <v>7.0</v>
      </c>
      <c r="J338" s="9" t="s">
        <v>16</v>
      </c>
      <c r="K338" s="9" t="s">
        <v>16</v>
      </c>
      <c r="L338" s="9" t="s">
        <v>15</v>
      </c>
    </row>
    <row r="339">
      <c r="A339" s="10">
        <v>336.0</v>
      </c>
      <c r="B339" s="10">
        <v>7970381.0</v>
      </c>
      <c r="C339" s="8">
        <v>44619.0</v>
      </c>
      <c r="D339" s="9" t="s">
        <v>17</v>
      </c>
      <c r="E339" s="9" t="s">
        <v>32</v>
      </c>
      <c r="F339" s="9">
        <v>3080.0</v>
      </c>
      <c r="G339" s="9" t="s">
        <v>20</v>
      </c>
      <c r="H339" s="9">
        <v>4.0</v>
      </c>
      <c r="I339" s="9">
        <v>9.0</v>
      </c>
      <c r="J339" s="9" t="s">
        <v>16</v>
      </c>
      <c r="K339" s="9" t="s">
        <v>16</v>
      </c>
      <c r="L339" s="9" t="s">
        <v>15</v>
      </c>
    </row>
    <row r="340">
      <c r="A340" s="10">
        <v>337.0</v>
      </c>
      <c r="B340" s="10">
        <v>8077301.0</v>
      </c>
      <c r="C340" s="8">
        <v>44692.0</v>
      </c>
      <c r="D340" s="9" t="s">
        <v>12</v>
      </c>
      <c r="E340" s="9" t="s">
        <v>18</v>
      </c>
      <c r="F340" s="9">
        <v>2265.0</v>
      </c>
      <c r="G340" s="9" t="s">
        <v>14</v>
      </c>
      <c r="H340" s="9">
        <v>8.0</v>
      </c>
      <c r="I340" s="9">
        <v>9.0</v>
      </c>
      <c r="J340" s="9" t="s">
        <v>15</v>
      </c>
      <c r="K340" s="9" t="s">
        <v>16</v>
      </c>
      <c r="L340" s="9" t="s">
        <v>15</v>
      </c>
    </row>
    <row r="341">
      <c r="A341" s="10">
        <v>338.0</v>
      </c>
      <c r="B341" s="10">
        <v>8078610.0</v>
      </c>
      <c r="C341" s="8">
        <v>44784.0</v>
      </c>
      <c r="D341" s="9" t="s">
        <v>17</v>
      </c>
      <c r="E341" s="9" t="s">
        <v>83</v>
      </c>
      <c r="F341" s="9">
        <v>1115.0</v>
      </c>
      <c r="G341" s="9" t="s">
        <v>20</v>
      </c>
      <c r="H341" s="9">
        <v>8.0</v>
      </c>
      <c r="I341" s="9">
        <v>9.0</v>
      </c>
      <c r="J341" s="9" t="s">
        <v>15</v>
      </c>
      <c r="K341" s="9" t="s">
        <v>16</v>
      </c>
      <c r="L341" s="9" t="s">
        <v>15</v>
      </c>
    </row>
    <row r="342">
      <c r="A342" s="10">
        <v>339.0</v>
      </c>
      <c r="B342" s="10">
        <v>8079080.0</v>
      </c>
      <c r="C342" s="8">
        <v>44815.0</v>
      </c>
      <c r="D342" s="9" t="s">
        <v>17</v>
      </c>
      <c r="E342" s="9" t="s">
        <v>23</v>
      </c>
      <c r="F342" s="9">
        <v>1300.0</v>
      </c>
      <c r="G342" s="9" t="s">
        <v>20</v>
      </c>
      <c r="H342" s="9">
        <v>8.0</v>
      </c>
      <c r="I342" s="9">
        <v>8.0</v>
      </c>
      <c r="J342" s="9" t="s">
        <v>15</v>
      </c>
      <c r="K342" s="9" t="s">
        <v>16</v>
      </c>
      <c r="L342" s="9" t="s">
        <v>15</v>
      </c>
    </row>
    <row r="343">
      <c r="A343" s="10">
        <v>340.0</v>
      </c>
      <c r="B343" s="10">
        <v>8079639.0</v>
      </c>
      <c r="C343" s="8">
        <v>44845.0</v>
      </c>
      <c r="D343" s="9" t="s">
        <v>17</v>
      </c>
      <c r="E343" s="9" t="s">
        <v>48</v>
      </c>
      <c r="F343" s="9">
        <v>1590.0</v>
      </c>
      <c r="G343" s="9" t="s">
        <v>14</v>
      </c>
      <c r="H343" s="9">
        <v>9.0</v>
      </c>
      <c r="I343" s="9">
        <v>9.0</v>
      </c>
      <c r="J343" s="9" t="s">
        <v>15</v>
      </c>
      <c r="K343" s="9" t="s">
        <v>16</v>
      </c>
      <c r="L343" s="9" t="s">
        <v>15</v>
      </c>
    </row>
    <row r="344">
      <c r="A344" s="10">
        <v>341.0</v>
      </c>
      <c r="B344" s="10">
        <v>8080467.0</v>
      </c>
      <c r="C344" s="8">
        <v>44878.0</v>
      </c>
      <c r="D344" s="9" t="s">
        <v>17</v>
      </c>
      <c r="E344" s="9" t="s">
        <v>19</v>
      </c>
      <c r="F344" s="9">
        <v>2190.0</v>
      </c>
      <c r="G344" s="9" t="s">
        <v>14</v>
      </c>
      <c r="H344" s="9">
        <v>9.0</v>
      </c>
      <c r="I344" s="9">
        <v>9.0</v>
      </c>
      <c r="J344" s="9" t="s">
        <v>15</v>
      </c>
      <c r="K344" s="9" t="s">
        <v>16</v>
      </c>
      <c r="L344" s="9" t="s">
        <v>15</v>
      </c>
    </row>
    <row r="345">
      <c r="A345" s="10">
        <v>342.0</v>
      </c>
      <c r="B345" s="24">
        <v>8039531.0</v>
      </c>
      <c r="C345" s="8">
        <v>44773.0</v>
      </c>
      <c r="D345" s="9" t="s">
        <v>12</v>
      </c>
      <c r="E345" s="9">
        <v>31.0</v>
      </c>
      <c r="F345" s="9">
        <v>1455.0</v>
      </c>
      <c r="G345" s="16" t="s">
        <v>20</v>
      </c>
      <c r="H345" s="9">
        <v>7.0</v>
      </c>
      <c r="I345" s="9">
        <v>8.0</v>
      </c>
      <c r="J345" s="9" t="s">
        <v>15</v>
      </c>
      <c r="K345" s="9" t="s">
        <v>15</v>
      </c>
      <c r="L345" s="9" t="s">
        <v>16</v>
      </c>
    </row>
    <row r="346">
      <c r="A346" s="10">
        <v>343.0</v>
      </c>
      <c r="B346" s="10">
        <v>8039532.0</v>
      </c>
      <c r="C346" s="8">
        <v>44773.0</v>
      </c>
      <c r="D346" s="9" t="s">
        <v>12</v>
      </c>
      <c r="E346" s="9">
        <v>31.0</v>
      </c>
      <c r="F346" s="9">
        <v>1580.0</v>
      </c>
      <c r="G346" s="16" t="s">
        <v>14</v>
      </c>
      <c r="H346" s="9">
        <v>8.0</v>
      </c>
      <c r="I346" s="9">
        <v>9.0</v>
      </c>
      <c r="J346" s="9" t="s">
        <v>15</v>
      </c>
      <c r="K346" s="9" t="s">
        <v>15</v>
      </c>
      <c r="L346" s="9" t="s">
        <v>16</v>
      </c>
    </row>
    <row r="347">
      <c r="A347" s="10">
        <v>344.0</v>
      </c>
      <c r="B347" s="38">
        <v>8040727.0</v>
      </c>
      <c r="C347" s="8">
        <v>44600.0</v>
      </c>
      <c r="D347" s="9" t="s">
        <v>17</v>
      </c>
      <c r="E347" s="9" t="s">
        <v>36</v>
      </c>
      <c r="F347" s="9">
        <v>2650.0</v>
      </c>
      <c r="G347" s="16" t="s">
        <v>20</v>
      </c>
      <c r="H347" s="9">
        <v>9.0</v>
      </c>
      <c r="I347" s="9">
        <v>10.0</v>
      </c>
      <c r="J347" s="9" t="s">
        <v>15</v>
      </c>
      <c r="K347" s="9" t="s">
        <v>16</v>
      </c>
      <c r="L347" s="9" t="s">
        <v>16</v>
      </c>
    </row>
    <row r="348">
      <c r="A348" s="10">
        <v>345.0</v>
      </c>
      <c r="B348" s="24">
        <v>8040729.0</v>
      </c>
      <c r="C348" s="8">
        <v>44600.0</v>
      </c>
      <c r="D348" s="9" t="s">
        <v>17</v>
      </c>
      <c r="E348" s="9" t="s">
        <v>36</v>
      </c>
      <c r="F348" s="9">
        <v>2950.0</v>
      </c>
      <c r="G348" s="9" t="s">
        <v>20</v>
      </c>
      <c r="H348" s="9">
        <v>8.0</v>
      </c>
      <c r="I348" s="9">
        <v>8.0</v>
      </c>
      <c r="J348" s="9" t="s">
        <v>15</v>
      </c>
      <c r="K348" s="9" t="s">
        <v>16</v>
      </c>
      <c r="L348" s="9" t="s">
        <v>16</v>
      </c>
    </row>
    <row r="349">
      <c r="A349" s="36">
        <v>346.0</v>
      </c>
      <c r="B349" s="37">
        <v>8030647.0</v>
      </c>
      <c r="C349" s="15">
        <v>44811.0</v>
      </c>
      <c r="D349" s="16" t="s">
        <v>17</v>
      </c>
      <c r="E349" s="16" t="s">
        <v>50</v>
      </c>
      <c r="F349" s="16">
        <v>2060.0</v>
      </c>
      <c r="G349" s="16" t="s">
        <v>20</v>
      </c>
      <c r="H349" s="16">
        <v>9.0</v>
      </c>
      <c r="I349" s="16">
        <v>9.0</v>
      </c>
      <c r="J349" s="16" t="s">
        <v>15</v>
      </c>
      <c r="K349" s="16" t="s">
        <v>16</v>
      </c>
      <c r="L349" s="16" t="s">
        <v>15</v>
      </c>
    </row>
    <row r="350">
      <c r="A350" s="36">
        <v>347.0</v>
      </c>
      <c r="B350" s="37">
        <v>8006117.0</v>
      </c>
      <c r="C350" s="8">
        <v>44695.0</v>
      </c>
      <c r="D350" s="16" t="s">
        <v>17</v>
      </c>
      <c r="E350" s="16" t="s">
        <v>75</v>
      </c>
      <c r="F350" s="16">
        <v>810.0</v>
      </c>
      <c r="G350" s="16" t="s">
        <v>14</v>
      </c>
      <c r="H350" s="16">
        <v>5.0</v>
      </c>
      <c r="I350" s="16">
        <v>8.0</v>
      </c>
      <c r="J350" s="16" t="s">
        <v>16</v>
      </c>
      <c r="K350" s="16" t="s">
        <v>15</v>
      </c>
      <c r="L350" s="16" t="s">
        <v>15</v>
      </c>
    </row>
    <row r="351">
      <c r="A351" s="36">
        <v>348.0</v>
      </c>
      <c r="B351" s="37">
        <v>8034833.0</v>
      </c>
      <c r="C351" s="8">
        <v>44761.0</v>
      </c>
      <c r="D351" s="16" t="s">
        <v>17</v>
      </c>
      <c r="E351" s="16" t="s">
        <v>32</v>
      </c>
      <c r="F351" s="16">
        <v>2945.0</v>
      </c>
      <c r="G351" s="16" t="s">
        <v>14</v>
      </c>
      <c r="H351" s="16">
        <v>7.0</v>
      </c>
      <c r="I351" s="16">
        <v>8.0</v>
      </c>
      <c r="J351" s="16" t="s">
        <v>16</v>
      </c>
      <c r="K351" s="16" t="s">
        <v>16</v>
      </c>
      <c r="L351" s="16" t="s">
        <v>15</v>
      </c>
    </row>
    <row r="352">
      <c r="A352" s="36">
        <v>349.0</v>
      </c>
      <c r="B352" s="37">
        <v>8034927.0</v>
      </c>
      <c r="C352" s="8">
        <v>44762.0</v>
      </c>
      <c r="D352" s="16" t="s">
        <v>17</v>
      </c>
      <c r="E352" s="16" t="s">
        <v>42</v>
      </c>
      <c r="F352" s="16">
        <v>3105.0</v>
      </c>
      <c r="G352" s="16" t="s">
        <v>14</v>
      </c>
      <c r="H352" s="16">
        <v>8.0</v>
      </c>
      <c r="I352" s="16">
        <v>9.0</v>
      </c>
      <c r="J352" s="16" t="s">
        <v>15</v>
      </c>
      <c r="K352" s="16" t="s">
        <v>16</v>
      </c>
      <c r="L352" s="16" t="s">
        <v>15</v>
      </c>
    </row>
    <row r="353">
      <c r="A353" s="36">
        <v>350.0</v>
      </c>
      <c r="B353" s="37">
        <v>8035129.0</v>
      </c>
      <c r="C353" s="8">
        <v>44762.0</v>
      </c>
      <c r="D353" s="16" t="s">
        <v>17</v>
      </c>
      <c r="E353" s="16" t="s">
        <v>79</v>
      </c>
      <c r="F353" s="16">
        <v>1035.0</v>
      </c>
      <c r="G353" s="16" t="s">
        <v>20</v>
      </c>
      <c r="H353" s="16">
        <v>7.0</v>
      </c>
      <c r="I353" s="16">
        <v>8.0</v>
      </c>
      <c r="J353" s="16" t="s">
        <v>16</v>
      </c>
      <c r="K353" s="16" t="s">
        <v>16</v>
      </c>
      <c r="L353" s="16" t="s">
        <v>15</v>
      </c>
    </row>
    <row r="354">
      <c r="A354" s="36">
        <v>351.0</v>
      </c>
      <c r="B354" s="37">
        <v>8035872.0</v>
      </c>
      <c r="C354" s="8">
        <v>44764.0</v>
      </c>
      <c r="D354" s="16" t="s">
        <v>17</v>
      </c>
      <c r="E354" s="16">
        <v>35.0</v>
      </c>
      <c r="F354" s="16">
        <v>1805.0</v>
      </c>
      <c r="G354" s="16" t="s">
        <v>14</v>
      </c>
      <c r="H354" s="16">
        <v>7.0</v>
      </c>
      <c r="I354" s="16">
        <v>8.0</v>
      </c>
      <c r="J354" s="16" t="s">
        <v>16</v>
      </c>
      <c r="K354" s="16" t="s">
        <v>15</v>
      </c>
      <c r="L354" s="16" t="s">
        <v>15</v>
      </c>
    </row>
    <row r="355">
      <c r="A355" s="36">
        <v>352.0</v>
      </c>
      <c r="B355" s="37">
        <v>8036224.0</v>
      </c>
      <c r="C355" s="8">
        <v>44764.0</v>
      </c>
      <c r="D355" s="16" t="s">
        <v>12</v>
      </c>
      <c r="E355" s="16" t="s">
        <v>44</v>
      </c>
      <c r="F355" s="16">
        <v>2115.0</v>
      </c>
      <c r="G355" s="16" t="s">
        <v>14</v>
      </c>
      <c r="H355" s="16">
        <v>8.0</v>
      </c>
      <c r="I355" s="16">
        <v>9.0</v>
      </c>
      <c r="J355" s="16" t="s">
        <v>16</v>
      </c>
      <c r="K355" s="16" t="s">
        <v>16</v>
      </c>
      <c r="L355" s="16" t="s">
        <v>15</v>
      </c>
    </row>
    <row r="356">
      <c r="A356" s="36">
        <v>353.0</v>
      </c>
      <c r="B356" s="37">
        <v>8036302.0</v>
      </c>
      <c r="C356" s="8">
        <v>44765.0</v>
      </c>
      <c r="D356" s="16" t="s">
        <v>17</v>
      </c>
      <c r="E356" s="16">
        <v>35.0</v>
      </c>
      <c r="F356" s="16">
        <v>1555.0</v>
      </c>
      <c r="G356" s="16" t="s">
        <v>14</v>
      </c>
      <c r="H356" s="16">
        <v>8.0</v>
      </c>
      <c r="I356" s="16">
        <v>9.0</v>
      </c>
      <c r="J356" s="16" t="s">
        <v>15</v>
      </c>
      <c r="K356" s="16" t="s">
        <v>16</v>
      </c>
      <c r="L356" s="16" t="s">
        <v>15</v>
      </c>
    </row>
    <row r="357">
      <c r="A357" s="10">
        <v>354.0</v>
      </c>
      <c r="B357" s="10">
        <v>8054929.0</v>
      </c>
      <c r="C357" s="8">
        <v>44826.0</v>
      </c>
      <c r="D357" s="9" t="s">
        <v>17</v>
      </c>
      <c r="E357" s="9" t="s">
        <v>18</v>
      </c>
      <c r="F357" s="9">
        <v>2005.0</v>
      </c>
      <c r="G357" s="16" t="s">
        <v>20</v>
      </c>
      <c r="H357" s="9">
        <v>8.0</v>
      </c>
      <c r="I357" s="9">
        <v>8.0</v>
      </c>
      <c r="J357" s="9" t="s">
        <v>15</v>
      </c>
      <c r="K357" s="9" t="s">
        <v>16</v>
      </c>
      <c r="L357" s="9" t="s">
        <v>15</v>
      </c>
    </row>
    <row r="358">
      <c r="A358" s="10">
        <v>355.0</v>
      </c>
      <c r="B358" s="10">
        <v>8080811.0</v>
      </c>
      <c r="C358" s="8">
        <v>44879.0</v>
      </c>
      <c r="D358" s="9" t="s">
        <v>12</v>
      </c>
      <c r="E358" s="9" t="s">
        <v>26</v>
      </c>
      <c r="F358" s="9">
        <v>1675.0</v>
      </c>
      <c r="G358" s="9" t="s">
        <v>20</v>
      </c>
      <c r="H358" s="9">
        <v>0.0</v>
      </c>
      <c r="I358" s="9">
        <v>4.0</v>
      </c>
      <c r="J358" s="9" t="s">
        <v>16</v>
      </c>
      <c r="K358" s="9" t="s">
        <v>16</v>
      </c>
      <c r="L358" s="9" t="s">
        <v>15</v>
      </c>
    </row>
    <row r="359">
      <c r="A359" s="10">
        <v>356.0</v>
      </c>
      <c r="B359" s="10">
        <v>8081126.0</v>
      </c>
      <c r="C359" s="8">
        <v>44880.0</v>
      </c>
      <c r="D359" s="9" t="s">
        <v>12</v>
      </c>
      <c r="E359" s="9" t="s">
        <v>19</v>
      </c>
      <c r="F359" s="9">
        <v>1560.0</v>
      </c>
      <c r="G359" s="9" t="s">
        <v>14</v>
      </c>
      <c r="H359" s="9">
        <v>7.0</v>
      </c>
      <c r="I359" s="9">
        <v>9.0</v>
      </c>
      <c r="J359" s="9" t="s">
        <v>15</v>
      </c>
      <c r="K359" s="9" t="s">
        <v>16</v>
      </c>
      <c r="L359" s="9" t="s">
        <v>15</v>
      </c>
    </row>
    <row r="360">
      <c r="A360" s="10">
        <v>357.0</v>
      </c>
      <c r="B360" s="10">
        <v>8082172.0</v>
      </c>
      <c r="C360" s="8">
        <v>44882.0</v>
      </c>
      <c r="D360" s="9" t="s">
        <v>12</v>
      </c>
      <c r="E360" s="9">
        <v>34.0</v>
      </c>
      <c r="F360" s="9">
        <v>1665.0</v>
      </c>
      <c r="G360" s="9" t="s">
        <v>14</v>
      </c>
      <c r="H360" s="9">
        <v>7.0</v>
      </c>
      <c r="I360" s="9">
        <v>8.0</v>
      </c>
      <c r="J360" s="9" t="s">
        <v>15</v>
      </c>
      <c r="K360" s="9" t="s">
        <v>16</v>
      </c>
      <c r="L360" s="9" t="s">
        <v>15</v>
      </c>
    </row>
    <row r="361">
      <c r="A361" s="10">
        <v>358.0</v>
      </c>
      <c r="B361" s="10">
        <v>8082902.0</v>
      </c>
      <c r="C361" s="8">
        <v>44885.0</v>
      </c>
      <c r="D361" s="9" t="s">
        <v>17</v>
      </c>
      <c r="E361" s="9" t="s">
        <v>41</v>
      </c>
      <c r="F361" s="9">
        <v>1470.0</v>
      </c>
      <c r="G361" s="9" t="s">
        <v>14</v>
      </c>
      <c r="H361" s="9">
        <v>8.0</v>
      </c>
      <c r="I361" s="9">
        <v>9.0</v>
      </c>
      <c r="J361" s="9" t="s">
        <v>15</v>
      </c>
      <c r="K361" s="9" t="s">
        <v>16</v>
      </c>
      <c r="L361" s="9" t="s">
        <v>15</v>
      </c>
    </row>
    <row r="362">
      <c r="A362" s="10">
        <v>359.0</v>
      </c>
      <c r="B362" s="10">
        <v>8082188.0</v>
      </c>
      <c r="C362" s="8">
        <v>44882.0</v>
      </c>
      <c r="D362" s="9" t="s">
        <v>12</v>
      </c>
      <c r="E362" s="9" t="s">
        <v>32</v>
      </c>
      <c r="F362" s="9">
        <v>2810.0</v>
      </c>
      <c r="G362" s="9" t="s">
        <v>14</v>
      </c>
      <c r="H362" s="9">
        <v>8.0</v>
      </c>
      <c r="I362" s="9">
        <v>9.0</v>
      </c>
      <c r="J362" s="9" t="s">
        <v>15</v>
      </c>
      <c r="K362" s="9" t="s">
        <v>16</v>
      </c>
      <c r="L362" s="9" t="s">
        <v>15</v>
      </c>
    </row>
    <row r="363">
      <c r="A363" s="10">
        <v>360.0</v>
      </c>
      <c r="B363" s="10">
        <v>8082985.0</v>
      </c>
      <c r="C363" s="8">
        <v>44885.0</v>
      </c>
      <c r="D363" s="9" t="s">
        <v>17</v>
      </c>
      <c r="E363" s="9" t="s">
        <v>60</v>
      </c>
      <c r="F363" s="9">
        <v>1960.0</v>
      </c>
      <c r="G363" s="9" t="s">
        <v>14</v>
      </c>
      <c r="H363" s="9">
        <v>8.0</v>
      </c>
      <c r="I363" s="9">
        <v>8.0</v>
      </c>
      <c r="J363" s="9" t="s">
        <v>15</v>
      </c>
      <c r="K363" s="9" t="s">
        <v>16</v>
      </c>
      <c r="L363" s="9" t="s">
        <v>15</v>
      </c>
    </row>
    <row r="364">
      <c r="A364" s="10">
        <v>361.0</v>
      </c>
      <c r="B364" s="24">
        <v>8096111.0</v>
      </c>
      <c r="C364" s="8">
        <v>44921.0</v>
      </c>
      <c r="D364" s="9" t="s">
        <v>12</v>
      </c>
      <c r="E364" s="9" t="s">
        <v>18</v>
      </c>
      <c r="F364" s="9">
        <v>1980.0</v>
      </c>
      <c r="G364" s="9" t="s">
        <v>20</v>
      </c>
      <c r="H364" s="9">
        <v>8.0</v>
      </c>
      <c r="I364" s="9">
        <v>8.0</v>
      </c>
      <c r="J364" s="9" t="s">
        <v>16</v>
      </c>
      <c r="K364" s="9" t="s">
        <v>16</v>
      </c>
      <c r="L364" s="9" t="s">
        <v>15</v>
      </c>
    </row>
    <row r="365">
      <c r="A365" s="10">
        <v>362.0</v>
      </c>
      <c r="B365" s="10">
        <v>8093640.0</v>
      </c>
      <c r="C365" s="8">
        <v>44571.0</v>
      </c>
      <c r="D365" s="9" t="s">
        <v>17</v>
      </c>
      <c r="E365" s="9" t="s">
        <v>29</v>
      </c>
      <c r="F365" s="9">
        <v>1535.0</v>
      </c>
      <c r="G365" s="9" t="s">
        <v>20</v>
      </c>
      <c r="H365" s="9">
        <v>8.0</v>
      </c>
      <c r="I365" s="9">
        <v>9.0</v>
      </c>
      <c r="J365" s="9" t="s">
        <v>15</v>
      </c>
      <c r="K365" s="9" t="s">
        <v>16</v>
      </c>
      <c r="L365" s="9" t="s">
        <v>15</v>
      </c>
    </row>
    <row r="366">
      <c r="A366" s="10">
        <v>363.0</v>
      </c>
      <c r="B366" s="37">
        <v>8065249.0</v>
      </c>
      <c r="C366" s="8">
        <v>44630.0</v>
      </c>
      <c r="D366" s="9" t="s">
        <v>17</v>
      </c>
      <c r="E366" s="9">
        <v>35.0</v>
      </c>
      <c r="F366" s="9">
        <v>1815.0</v>
      </c>
      <c r="G366" s="9" t="s">
        <v>14</v>
      </c>
      <c r="H366" s="9">
        <v>8.0</v>
      </c>
      <c r="I366" s="9">
        <v>10.0</v>
      </c>
      <c r="J366" s="9" t="s">
        <v>16</v>
      </c>
      <c r="K366" s="9" t="s">
        <v>16</v>
      </c>
      <c r="L366" s="9" t="s">
        <v>15</v>
      </c>
    </row>
    <row r="367">
      <c r="A367" s="10">
        <v>364.0</v>
      </c>
      <c r="B367" s="37">
        <v>8066598.0</v>
      </c>
      <c r="C367" s="8">
        <v>44722.0</v>
      </c>
      <c r="D367" s="9" t="s">
        <v>17</v>
      </c>
      <c r="E367" s="9" t="s">
        <v>31</v>
      </c>
      <c r="F367" s="9">
        <v>1675.0</v>
      </c>
      <c r="G367" s="9" t="s">
        <v>14</v>
      </c>
      <c r="H367" s="9">
        <v>8.0</v>
      </c>
      <c r="I367" s="9">
        <v>9.0</v>
      </c>
      <c r="J367" s="9" t="s">
        <v>15</v>
      </c>
      <c r="K367" s="9" t="s">
        <v>16</v>
      </c>
      <c r="L367" s="9" t="s">
        <v>15</v>
      </c>
    </row>
    <row r="368">
      <c r="A368" s="10">
        <v>365.0</v>
      </c>
      <c r="B368" s="24">
        <v>8066204.0</v>
      </c>
      <c r="C368" s="8">
        <v>44722.0</v>
      </c>
      <c r="D368" s="9" t="s">
        <v>17</v>
      </c>
      <c r="E368" s="9">
        <v>35.0</v>
      </c>
      <c r="F368" s="9">
        <v>2425.0</v>
      </c>
      <c r="G368" s="9" t="s">
        <v>14</v>
      </c>
      <c r="H368" s="9">
        <v>8.0</v>
      </c>
      <c r="I368" s="9">
        <v>8.0</v>
      </c>
      <c r="J368" s="9" t="s">
        <v>15</v>
      </c>
      <c r="K368" s="9" t="s">
        <v>16</v>
      </c>
      <c r="L368" s="9" t="s">
        <v>15</v>
      </c>
    </row>
    <row r="369">
      <c r="A369" s="10">
        <v>366.0</v>
      </c>
      <c r="B369" s="24">
        <v>7981801.0</v>
      </c>
      <c r="C369" s="8">
        <v>44644.0</v>
      </c>
      <c r="D369" s="9" t="s">
        <v>17</v>
      </c>
      <c r="E369" s="9" t="s">
        <v>47</v>
      </c>
      <c r="F369" s="9">
        <v>1510.0</v>
      </c>
      <c r="G369" s="16" t="s">
        <v>20</v>
      </c>
      <c r="H369" s="9">
        <v>8.0</v>
      </c>
      <c r="I369" s="9">
        <v>9.0</v>
      </c>
      <c r="J369" s="9" t="s">
        <v>15</v>
      </c>
      <c r="K369" s="9" t="s">
        <v>16</v>
      </c>
      <c r="L369" s="9" t="s">
        <v>15</v>
      </c>
    </row>
    <row r="370">
      <c r="A370" s="10">
        <v>367.0</v>
      </c>
      <c r="B370" s="24">
        <v>7978500.0</v>
      </c>
      <c r="C370" s="8">
        <v>44637.0</v>
      </c>
      <c r="D370" s="9" t="s">
        <v>12</v>
      </c>
      <c r="E370" s="9">
        <v>33.0</v>
      </c>
      <c r="F370" s="9">
        <v>1745.0</v>
      </c>
      <c r="G370" s="16" t="s">
        <v>14</v>
      </c>
      <c r="H370" s="9">
        <v>7.0</v>
      </c>
      <c r="I370" s="9">
        <v>8.0</v>
      </c>
      <c r="J370" s="9" t="s">
        <v>15</v>
      </c>
      <c r="K370" s="9" t="s">
        <v>16</v>
      </c>
      <c r="L370" s="9" t="s">
        <v>15</v>
      </c>
    </row>
    <row r="371">
      <c r="A371" s="10">
        <v>368.0</v>
      </c>
      <c r="B371" s="24">
        <v>7983547.0</v>
      </c>
      <c r="C371" s="8">
        <v>44648.0</v>
      </c>
      <c r="D371" s="9" t="s">
        <v>12</v>
      </c>
      <c r="E371" s="9" t="s">
        <v>57</v>
      </c>
      <c r="F371" s="9">
        <v>1320.0</v>
      </c>
      <c r="G371" s="16" t="s">
        <v>14</v>
      </c>
      <c r="H371" s="9">
        <v>4.0</v>
      </c>
      <c r="I371" s="9">
        <v>6.0</v>
      </c>
      <c r="J371" s="9" t="s">
        <v>16</v>
      </c>
      <c r="K371" s="9" t="s">
        <v>16</v>
      </c>
      <c r="L371" s="9" t="s">
        <v>15</v>
      </c>
    </row>
    <row r="372">
      <c r="A372" s="10">
        <v>369.0</v>
      </c>
      <c r="B372" s="24">
        <v>8040792.0</v>
      </c>
      <c r="C372" s="8">
        <v>44600.0</v>
      </c>
      <c r="D372" s="9" t="s">
        <v>17</v>
      </c>
      <c r="E372" s="9" t="s">
        <v>33</v>
      </c>
      <c r="F372" s="9">
        <v>3725.0</v>
      </c>
      <c r="G372" s="9" t="s">
        <v>14</v>
      </c>
      <c r="H372" s="9">
        <v>7.0</v>
      </c>
      <c r="I372" s="9">
        <v>8.0</v>
      </c>
      <c r="J372" s="39" t="s">
        <v>16</v>
      </c>
      <c r="K372" s="39" t="s">
        <v>16</v>
      </c>
      <c r="L372" s="39" t="s">
        <v>15</v>
      </c>
    </row>
    <row r="373">
      <c r="A373" s="10">
        <v>370.0</v>
      </c>
      <c r="B373" s="24">
        <v>8040981.0</v>
      </c>
      <c r="C373" s="8">
        <v>44628.0</v>
      </c>
      <c r="D373" s="9" t="s">
        <v>17</v>
      </c>
      <c r="E373" s="9" t="s">
        <v>45</v>
      </c>
      <c r="F373" s="9">
        <v>1255.0</v>
      </c>
      <c r="G373" s="9" t="s">
        <v>20</v>
      </c>
      <c r="H373" s="9">
        <v>6.0</v>
      </c>
      <c r="I373" s="9">
        <v>7.0</v>
      </c>
      <c r="J373" s="39" t="s">
        <v>16</v>
      </c>
      <c r="K373" s="39" t="s">
        <v>16</v>
      </c>
      <c r="L373" s="39" t="s">
        <v>15</v>
      </c>
    </row>
    <row r="374">
      <c r="A374" s="10">
        <v>371.0</v>
      </c>
      <c r="B374" s="24">
        <v>8042349.0</v>
      </c>
      <c r="C374" s="8">
        <v>44720.0</v>
      </c>
      <c r="D374" s="9" t="s">
        <v>17</v>
      </c>
      <c r="E374" s="9" t="s">
        <v>25</v>
      </c>
      <c r="F374" s="9">
        <v>1585.0</v>
      </c>
      <c r="G374" s="9" t="s">
        <v>14</v>
      </c>
      <c r="H374" s="9">
        <v>5.0</v>
      </c>
      <c r="I374" s="9">
        <v>7.0</v>
      </c>
      <c r="J374" s="39" t="s">
        <v>16</v>
      </c>
      <c r="K374" s="39" t="s">
        <v>16</v>
      </c>
      <c r="L374" s="39" t="s">
        <v>15</v>
      </c>
    </row>
    <row r="375">
      <c r="A375" s="10">
        <v>372.0</v>
      </c>
      <c r="B375" s="24">
        <v>8042416.0</v>
      </c>
      <c r="C375" s="8">
        <v>44720.0</v>
      </c>
      <c r="D375" s="9" t="s">
        <v>12</v>
      </c>
      <c r="E375" s="9" t="s">
        <v>85</v>
      </c>
      <c r="F375" s="9">
        <v>775.0</v>
      </c>
      <c r="G375" s="9" t="s">
        <v>20</v>
      </c>
      <c r="H375" s="9">
        <v>3.0</v>
      </c>
      <c r="I375" s="9">
        <v>7.0</v>
      </c>
      <c r="J375" s="39" t="s">
        <v>16</v>
      </c>
      <c r="K375" s="39" t="s">
        <v>16</v>
      </c>
      <c r="L375" s="39" t="s">
        <v>15</v>
      </c>
    </row>
    <row r="376">
      <c r="A376" s="10">
        <v>373.0</v>
      </c>
      <c r="B376" s="24">
        <v>8042615.0</v>
      </c>
      <c r="C376" s="8">
        <v>44750.0</v>
      </c>
      <c r="D376" s="9" t="s">
        <v>17</v>
      </c>
      <c r="E376" s="9" t="s">
        <v>79</v>
      </c>
      <c r="F376" s="9">
        <v>1125.0</v>
      </c>
      <c r="G376" s="9" t="s">
        <v>14</v>
      </c>
      <c r="H376" s="9">
        <v>4.0</v>
      </c>
      <c r="I376" s="9">
        <v>8.0</v>
      </c>
      <c r="J376" s="39" t="s">
        <v>15</v>
      </c>
      <c r="K376" s="39" t="s">
        <v>16</v>
      </c>
      <c r="L376" s="39" t="s">
        <v>15</v>
      </c>
    </row>
    <row r="377">
      <c r="A377" s="10">
        <v>374.0</v>
      </c>
      <c r="B377" s="24">
        <v>8043101.0</v>
      </c>
      <c r="C377" s="8">
        <v>44781.0</v>
      </c>
      <c r="D377" s="9" t="s">
        <v>17</v>
      </c>
      <c r="E377" s="9" t="s">
        <v>48</v>
      </c>
      <c r="F377" s="9">
        <v>1420.0</v>
      </c>
      <c r="G377" s="9" t="s">
        <v>14</v>
      </c>
      <c r="H377" s="9">
        <v>7.0</v>
      </c>
      <c r="I377" s="9">
        <v>8.0</v>
      </c>
      <c r="J377" s="39" t="s">
        <v>15</v>
      </c>
      <c r="K377" s="39" t="s">
        <v>16</v>
      </c>
      <c r="L377" s="39" t="s">
        <v>15</v>
      </c>
    </row>
    <row r="378">
      <c r="A378" s="10">
        <v>375.0</v>
      </c>
      <c r="B378" s="24">
        <v>8043215.0</v>
      </c>
      <c r="C378" s="8">
        <v>44812.0</v>
      </c>
      <c r="D378" s="9" t="s">
        <v>17</v>
      </c>
      <c r="E378" s="9" t="s">
        <v>35</v>
      </c>
      <c r="F378" s="9">
        <v>1170.0</v>
      </c>
      <c r="G378" s="9" t="s">
        <v>14</v>
      </c>
      <c r="H378" s="9">
        <v>7.0</v>
      </c>
      <c r="I378" s="9">
        <v>8.0</v>
      </c>
      <c r="J378" s="39" t="s">
        <v>15</v>
      </c>
      <c r="K378" s="39" t="s">
        <v>16</v>
      </c>
      <c r="L378" s="39" t="s">
        <v>15</v>
      </c>
    </row>
    <row r="379">
      <c r="A379" s="10">
        <v>376.0</v>
      </c>
      <c r="B379" s="24">
        <v>8043232.0</v>
      </c>
      <c r="C379" s="8">
        <v>44812.0</v>
      </c>
      <c r="D379" s="9" t="s">
        <v>12</v>
      </c>
      <c r="E379" s="9" t="s">
        <v>21</v>
      </c>
      <c r="F379" s="9">
        <v>2020.0</v>
      </c>
      <c r="G379" s="9" t="s">
        <v>20</v>
      </c>
      <c r="H379" s="9">
        <v>5.0</v>
      </c>
      <c r="I379" s="9">
        <v>8.0</v>
      </c>
      <c r="J379" s="39" t="s">
        <v>15</v>
      </c>
      <c r="K379" s="39" t="s">
        <v>16</v>
      </c>
      <c r="L379" s="39" t="s">
        <v>15</v>
      </c>
    </row>
    <row r="380">
      <c r="A380" s="10">
        <v>377.0</v>
      </c>
      <c r="B380" s="24">
        <v>8043186.0</v>
      </c>
      <c r="C380" s="8">
        <v>44781.0</v>
      </c>
      <c r="D380" s="9" t="s">
        <v>17</v>
      </c>
      <c r="E380" s="9" t="s">
        <v>60</v>
      </c>
      <c r="F380" s="9">
        <v>2420.0</v>
      </c>
      <c r="G380" s="9" t="s">
        <v>20</v>
      </c>
      <c r="H380" s="9">
        <v>8.0</v>
      </c>
      <c r="I380" s="9">
        <v>8.0</v>
      </c>
      <c r="J380" s="39" t="s">
        <v>15</v>
      </c>
      <c r="K380" s="39" t="s">
        <v>16</v>
      </c>
      <c r="L380" s="39" t="s">
        <v>15</v>
      </c>
    </row>
    <row r="381">
      <c r="A381" s="10">
        <v>378.0</v>
      </c>
      <c r="B381" s="24">
        <v>8043471.0</v>
      </c>
      <c r="C381" s="8">
        <v>44812.0</v>
      </c>
      <c r="D381" s="9" t="s">
        <v>17</v>
      </c>
      <c r="E381" s="9" t="s">
        <v>36</v>
      </c>
      <c r="F381" s="9">
        <v>1825.0</v>
      </c>
      <c r="G381" s="9" t="s">
        <v>14</v>
      </c>
      <c r="H381" s="9">
        <v>9.0</v>
      </c>
      <c r="I381" s="9">
        <v>9.0</v>
      </c>
      <c r="J381" s="39" t="s">
        <v>15</v>
      </c>
      <c r="K381" s="39" t="s">
        <v>16</v>
      </c>
      <c r="L381" s="39" t="s">
        <v>15</v>
      </c>
    </row>
    <row r="382">
      <c r="A382" s="10">
        <v>379.0</v>
      </c>
      <c r="B382" s="24">
        <v>8044683.0</v>
      </c>
      <c r="C382" s="8">
        <v>44903.0</v>
      </c>
      <c r="D382" s="9" t="s">
        <v>12</v>
      </c>
      <c r="E382" s="9" t="s">
        <v>29</v>
      </c>
      <c r="F382" s="9">
        <v>1840.0</v>
      </c>
      <c r="G382" s="9" t="s">
        <v>20</v>
      </c>
      <c r="H382" s="9">
        <v>9.0</v>
      </c>
      <c r="I382" s="9">
        <v>9.0</v>
      </c>
      <c r="J382" s="39" t="s">
        <v>15</v>
      </c>
      <c r="K382" s="39" t="s">
        <v>16</v>
      </c>
      <c r="L382" s="39" t="s">
        <v>15</v>
      </c>
    </row>
    <row r="383">
      <c r="A383" s="36">
        <v>380.0</v>
      </c>
      <c r="B383" s="37">
        <v>8038370.0</v>
      </c>
      <c r="C383" s="8">
        <v>44770.0</v>
      </c>
      <c r="D383" s="16" t="s">
        <v>17</v>
      </c>
      <c r="E383" s="16">
        <v>36.0</v>
      </c>
      <c r="F383" s="16">
        <v>1745.0</v>
      </c>
      <c r="G383" s="16" t="s">
        <v>14</v>
      </c>
      <c r="H383" s="16">
        <v>6.0</v>
      </c>
      <c r="I383" s="16">
        <v>8.0</v>
      </c>
      <c r="J383" s="40" t="s">
        <v>15</v>
      </c>
      <c r="K383" s="40" t="s">
        <v>16</v>
      </c>
      <c r="L383" s="40" t="s">
        <v>15</v>
      </c>
    </row>
    <row r="384">
      <c r="A384" s="36">
        <v>381.0</v>
      </c>
      <c r="B384" s="37">
        <v>8038235.0</v>
      </c>
      <c r="C384" s="8">
        <v>44769.0</v>
      </c>
      <c r="D384" s="16" t="s">
        <v>12</v>
      </c>
      <c r="E384" s="16">
        <v>35.0</v>
      </c>
      <c r="F384" s="16">
        <v>2375.0</v>
      </c>
      <c r="G384" s="16" t="s">
        <v>14</v>
      </c>
      <c r="H384" s="16">
        <v>7.0</v>
      </c>
      <c r="I384" s="16">
        <v>9.0</v>
      </c>
      <c r="J384" s="40" t="s">
        <v>15</v>
      </c>
      <c r="K384" s="40" t="s">
        <v>16</v>
      </c>
      <c r="L384" s="40" t="s">
        <v>15</v>
      </c>
    </row>
    <row r="385">
      <c r="A385" s="36">
        <v>382.0</v>
      </c>
      <c r="B385" s="37">
        <v>8037443.0</v>
      </c>
      <c r="C385" s="8">
        <v>44768.0</v>
      </c>
      <c r="D385" s="16" t="s">
        <v>17</v>
      </c>
      <c r="E385" s="16" t="s">
        <v>36</v>
      </c>
      <c r="F385" s="16">
        <v>2400.0</v>
      </c>
      <c r="G385" s="16" t="s">
        <v>14</v>
      </c>
      <c r="H385" s="16">
        <v>4.0</v>
      </c>
      <c r="I385" s="16">
        <v>7.0</v>
      </c>
      <c r="J385" s="40" t="s">
        <v>16</v>
      </c>
      <c r="K385" s="40" t="s">
        <v>16</v>
      </c>
      <c r="L385" s="40" t="s">
        <v>15</v>
      </c>
    </row>
    <row r="386">
      <c r="A386" s="36">
        <v>383.0</v>
      </c>
      <c r="B386" s="37">
        <v>8036592.0</v>
      </c>
      <c r="C386" s="8">
        <v>44766.0</v>
      </c>
      <c r="D386" s="16" t="s">
        <v>17</v>
      </c>
      <c r="E386" s="16" t="s">
        <v>36</v>
      </c>
      <c r="F386" s="16">
        <v>2060.0</v>
      </c>
      <c r="G386" s="16" t="s">
        <v>14</v>
      </c>
      <c r="H386" s="16">
        <v>5.0</v>
      </c>
      <c r="I386" s="16">
        <v>5.0</v>
      </c>
      <c r="J386" s="40" t="s">
        <v>16</v>
      </c>
      <c r="K386" s="40" t="s">
        <v>15</v>
      </c>
      <c r="L386" s="40" t="s">
        <v>15</v>
      </c>
    </row>
    <row r="387">
      <c r="A387" s="36">
        <v>384.0</v>
      </c>
      <c r="B387" s="37">
        <v>8036052.0</v>
      </c>
      <c r="C387" s="8">
        <v>44764.0</v>
      </c>
      <c r="D387" s="16" t="s">
        <v>17</v>
      </c>
      <c r="E387" s="16" t="s">
        <v>50</v>
      </c>
      <c r="F387" s="16">
        <v>1780.0</v>
      </c>
      <c r="G387" s="16" t="s">
        <v>14</v>
      </c>
      <c r="H387" s="16">
        <v>7.0</v>
      </c>
      <c r="I387" s="16">
        <v>9.0</v>
      </c>
      <c r="J387" s="40" t="s">
        <v>16</v>
      </c>
      <c r="K387" s="40" t="s">
        <v>15</v>
      </c>
      <c r="L387" s="40" t="s">
        <v>15</v>
      </c>
    </row>
    <row r="388">
      <c r="A388" s="36">
        <v>385.0</v>
      </c>
      <c r="B388" s="37">
        <v>8045189.0</v>
      </c>
      <c r="C388" s="8">
        <v>44786.0</v>
      </c>
      <c r="D388" s="16" t="s">
        <v>12</v>
      </c>
      <c r="E388" s="16" t="s">
        <v>23</v>
      </c>
      <c r="F388" s="16">
        <v>1540.0</v>
      </c>
      <c r="G388" s="16" t="s">
        <v>14</v>
      </c>
      <c r="H388" s="16">
        <v>4.0</v>
      </c>
      <c r="I388" s="16">
        <v>8.0</v>
      </c>
      <c r="J388" s="40" t="s">
        <v>15</v>
      </c>
      <c r="K388" s="40" t="s">
        <v>16</v>
      </c>
      <c r="L388" s="40" t="s">
        <v>16</v>
      </c>
    </row>
    <row r="389" ht="15.0" customHeight="1">
      <c r="A389" s="36">
        <v>386.0</v>
      </c>
      <c r="B389" s="37">
        <v>8045948.0</v>
      </c>
      <c r="C389" s="8">
        <v>44788.0</v>
      </c>
      <c r="D389" s="16" t="s">
        <v>17</v>
      </c>
      <c r="E389" s="16" t="s">
        <v>49</v>
      </c>
      <c r="F389" s="16">
        <v>1555.0</v>
      </c>
      <c r="G389" s="16" t="s">
        <v>20</v>
      </c>
      <c r="H389" s="16">
        <v>8.0</v>
      </c>
      <c r="I389" s="16">
        <v>8.0</v>
      </c>
      <c r="J389" s="40" t="s">
        <v>15</v>
      </c>
      <c r="K389" s="40" t="s">
        <v>16</v>
      </c>
      <c r="L389" s="40" t="s">
        <v>15</v>
      </c>
    </row>
    <row r="390">
      <c r="A390" s="36">
        <v>387.0</v>
      </c>
      <c r="B390" s="37">
        <v>8046244.0</v>
      </c>
      <c r="C390" s="8">
        <v>44789.0</v>
      </c>
      <c r="D390" s="16" t="s">
        <v>17</v>
      </c>
      <c r="E390" s="16">
        <v>32.0</v>
      </c>
      <c r="F390" s="16">
        <v>1105.0</v>
      </c>
      <c r="G390" s="16" t="s">
        <v>20</v>
      </c>
      <c r="H390" s="16">
        <v>8.0</v>
      </c>
      <c r="I390" s="16">
        <v>9.0</v>
      </c>
      <c r="J390" s="40" t="s">
        <v>16</v>
      </c>
      <c r="K390" s="40" t="s">
        <v>16</v>
      </c>
      <c r="L390" s="40" t="s">
        <v>15</v>
      </c>
    </row>
    <row r="391">
      <c r="A391" s="36">
        <v>388.0</v>
      </c>
      <c r="B391" s="37">
        <v>8046920.0</v>
      </c>
      <c r="C391" s="8">
        <v>44790.0</v>
      </c>
      <c r="D391" s="16" t="s">
        <v>17</v>
      </c>
      <c r="E391" s="16" t="s">
        <v>27</v>
      </c>
      <c r="F391" s="16">
        <v>1880.0</v>
      </c>
      <c r="G391" s="16" t="s">
        <v>14</v>
      </c>
      <c r="H391" s="16">
        <v>8.0</v>
      </c>
      <c r="I391" s="16">
        <v>9.0</v>
      </c>
      <c r="J391" s="40" t="s">
        <v>15</v>
      </c>
      <c r="K391" s="40" t="s">
        <v>16</v>
      </c>
      <c r="L391" s="40" t="s">
        <v>16</v>
      </c>
    </row>
    <row r="392">
      <c r="A392" s="36">
        <v>389.0</v>
      </c>
      <c r="B392" s="37">
        <v>8047974.0</v>
      </c>
      <c r="C392" s="8">
        <v>44792.0</v>
      </c>
      <c r="D392" s="16" t="s">
        <v>17</v>
      </c>
      <c r="E392" s="16" t="s">
        <v>33</v>
      </c>
      <c r="F392" s="16">
        <v>2540.0</v>
      </c>
      <c r="G392" s="16" t="s">
        <v>20</v>
      </c>
      <c r="H392" s="16">
        <v>7.0</v>
      </c>
      <c r="I392" s="16">
        <v>8.0</v>
      </c>
      <c r="J392" s="40" t="s">
        <v>15</v>
      </c>
      <c r="K392" s="40" t="s">
        <v>16</v>
      </c>
      <c r="L392" s="40" t="s">
        <v>15</v>
      </c>
    </row>
    <row r="393">
      <c r="A393" s="36">
        <v>390.0</v>
      </c>
      <c r="B393" s="37">
        <v>8048752.0</v>
      </c>
      <c r="C393" s="8">
        <v>44795.0</v>
      </c>
      <c r="D393" s="16" t="s">
        <v>17</v>
      </c>
      <c r="E393" s="16">
        <v>32.0</v>
      </c>
      <c r="F393" s="16">
        <v>1370.0</v>
      </c>
      <c r="G393" s="16" t="s">
        <v>14</v>
      </c>
      <c r="H393" s="16">
        <v>8.0</v>
      </c>
      <c r="I393" s="16">
        <v>9.0</v>
      </c>
      <c r="J393" s="40" t="s">
        <v>15</v>
      </c>
      <c r="K393" s="40" t="s">
        <v>16</v>
      </c>
      <c r="L393" s="40" t="s">
        <v>16</v>
      </c>
    </row>
    <row r="394">
      <c r="A394" s="10">
        <v>391.0</v>
      </c>
      <c r="B394" s="24">
        <v>8048888.0</v>
      </c>
      <c r="C394" s="8">
        <v>44796.0</v>
      </c>
      <c r="D394" s="9" t="s">
        <v>12</v>
      </c>
      <c r="E394" s="9" t="s">
        <v>35</v>
      </c>
      <c r="F394" s="9">
        <v>800.0</v>
      </c>
      <c r="G394" s="9" t="s">
        <v>20</v>
      </c>
      <c r="H394" s="9" t="s">
        <v>86</v>
      </c>
      <c r="I394" s="9">
        <v>3.0</v>
      </c>
      <c r="J394" s="39" t="s">
        <v>16</v>
      </c>
      <c r="K394" s="39" t="s">
        <v>15</v>
      </c>
      <c r="L394" s="39" t="s">
        <v>15</v>
      </c>
    </row>
    <row r="395">
      <c r="A395" s="10">
        <v>392.0</v>
      </c>
      <c r="B395" s="10">
        <v>8054929.0</v>
      </c>
      <c r="C395" s="8">
        <v>44782.0</v>
      </c>
      <c r="D395" s="9" t="s">
        <v>12</v>
      </c>
      <c r="E395" s="9" t="s">
        <v>18</v>
      </c>
      <c r="F395" s="9">
        <v>2005.0</v>
      </c>
      <c r="G395" s="9" t="s">
        <v>20</v>
      </c>
      <c r="H395" s="9">
        <v>8.0</v>
      </c>
      <c r="I395" s="9">
        <v>8.0</v>
      </c>
      <c r="J395" s="39" t="s">
        <v>15</v>
      </c>
      <c r="K395" s="39" t="s">
        <v>16</v>
      </c>
      <c r="L395" s="39" t="s">
        <v>15</v>
      </c>
    </row>
    <row r="396">
      <c r="A396" s="10">
        <v>393.0</v>
      </c>
      <c r="B396" s="10">
        <v>8056933.0</v>
      </c>
      <c r="C396" s="8">
        <v>44817.0</v>
      </c>
      <c r="D396" s="9" t="s">
        <v>12</v>
      </c>
      <c r="E396" s="9">
        <v>24.0</v>
      </c>
      <c r="F396" s="9">
        <v>665.0</v>
      </c>
      <c r="G396" s="9" t="s">
        <v>14</v>
      </c>
      <c r="H396" s="9">
        <v>5.0</v>
      </c>
      <c r="I396" s="9">
        <v>7.0</v>
      </c>
      <c r="J396" s="39" t="s">
        <v>16</v>
      </c>
      <c r="K396" s="39" t="s">
        <v>16</v>
      </c>
      <c r="L396" s="39" t="s">
        <v>15</v>
      </c>
    </row>
    <row r="397">
      <c r="A397" s="10">
        <v>394.0</v>
      </c>
      <c r="B397" s="10">
        <v>8057501.0</v>
      </c>
      <c r="C397" s="8">
        <v>44818.0</v>
      </c>
      <c r="D397" s="9" t="s">
        <v>17</v>
      </c>
      <c r="E397" s="9" t="s">
        <v>23</v>
      </c>
      <c r="F397" s="9">
        <v>1690.0</v>
      </c>
      <c r="G397" s="9" t="s">
        <v>20</v>
      </c>
      <c r="H397" s="9">
        <v>8.0</v>
      </c>
      <c r="I397" s="9">
        <v>8.0</v>
      </c>
      <c r="J397" s="39" t="s">
        <v>15</v>
      </c>
      <c r="K397" s="39" t="s">
        <v>16</v>
      </c>
      <c r="L397" s="39" t="s">
        <v>15</v>
      </c>
    </row>
    <row r="398">
      <c r="A398" s="10">
        <v>395.0</v>
      </c>
      <c r="B398" s="10">
        <v>8059085.0</v>
      </c>
      <c r="C398" s="8">
        <v>44821.0</v>
      </c>
      <c r="D398" s="9" t="s">
        <v>17</v>
      </c>
      <c r="E398" s="9" t="s">
        <v>27</v>
      </c>
      <c r="F398" s="9">
        <v>2160.0</v>
      </c>
      <c r="G398" s="9" t="s">
        <v>14</v>
      </c>
      <c r="H398" s="9">
        <v>9.0</v>
      </c>
      <c r="I398" s="9">
        <v>9.0</v>
      </c>
      <c r="J398" s="39" t="s">
        <v>15</v>
      </c>
      <c r="K398" s="39" t="s">
        <v>16</v>
      </c>
      <c r="L398" s="39" t="s">
        <v>15</v>
      </c>
    </row>
    <row r="399">
      <c r="A399" s="10">
        <v>396.0</v>
      </c>
      <c r="B399" s="10">
        <v>8059722.0</v>
      </c>
      <c r="C399" s="8">
        <v>44823.0</v>
      </c>
      <c r="D399" s="9" t="s">
        <v>17</v>
      </c>
      <c r="E399" s="9" t="s">
        <v>66</v>
      </c>
      <c r="F399" s="9">
        <v>910.0</v>
      </c>
      <c r="G399" s="9" t="s">
        <v>14</v>
      </c>
      <c r="H399" s="9">
        <v>4.0</v>
      </c>
      <c r="I399" s="9">
        <v>6.0</v>
      </c>
      <c r="J399" s="39" t="s">
        <v>16</v>
      </c>
      <c r="K399" s="39" t="s">
        <v>16</v>
      </c>
      <c r="L399" s="39" t="s">
        <v>15</v>
      </c>
    </row>
    <row r="400">
      <c r="A400" s="10">
        <v>397.0</v>
      </c>
      <c r="B400" s="10">
        <v>8060669.0</v>
      </c>
      <c r="C400" s="8">
        <v>44825.0</v>
      </c>
      <c r="D400" s="9" t="s">
        <v>17</v>
      </c>
      <c r="E400" s="9">
        <v>26.0</v>
      </c>
      <c r="F400" s="9">
        <v>580.0</v>
      </c>
      <c r="G400" s="9" t="s">
        <v>20</v>
      </c>
      <c r="H400" s="11">
        <v>45779.0</v>
      </c>
      <c r="I400" s="9">
        <v>3.0</v>
      </c>
      <c r="J400" s="39" t="s">
        <v>16</v>
      </c>
      <c r="K400" s="39" t="s">
        <v>16</v>
      </c>
      <c r="L400" s="39" t="s">
        <v>15</v>
      </c>
    </row>
    <row r="401">
      <c r="A401" s="10">
        <v>398.0</v>
      </c>
      <c r="B401" s="10">
        <v>8042615.0</v>
      </c>
      <c r="C401" s="8">
        <v>44750.0</v>
      </c>
      <c r="D401" s="9" t="s">
        <v>17</v>
      </c>
      <c r="E401" s="9" t="s">
        <v>79</v>
      </c>
      <c r="F401" s="9">
        <v>1125.0</v>
      </c>
      <c r="G401" s="9" t="s">
        <v>14</v>
      </c>
      <c r="H401" s="9">
        <v>4.0</v>
      </c>
      <c r="I401" s="9">
        <v>8.0</v>
      </c>
      <c r="J401" s="39" t="s">
        <v>16</v>
      </c>
      <c r="K401" s="39" t="s">
        <v>16</v>
      </c>
      <c r="L401" s="39" t="s">
        <v>15</v>
      </c>
    </row>
    <row r="402">
      <c r="A402" s="36">
        <v>399.0</v>
      </c>
      <c r="B402" s="36">
        <v>8049285.0</v>
      </c>
      <c r="C402" s="8">
        <v>44796.0</v>
      </c>
      <c r="D402" s="16" t="s">
        <v>12</v>
      </c>
      <c r="E402" s="16">
        <v>29.0</v>
      </c>
      <c r="F402" s="16">
        <v>1125.0</v>
      </c>
      <c r="G402" s="16" t="s">
        <v>14</v>
      </c>
      <c r="H402" s="16">
        <v>5.0</v>
      </c>
      <c r="I402" s="16">
        <v>7.0</v>
      </c>
      <c r="J402" s="40" t="s">
        <v>15</v>
      </c>
      <c r="K402" s="40" t="s">
        <v>16</v>
      </c>
      <c r="L402" s="40" t="s">
        <v>15</v>
      </c>
    </row>
    <row r="403">
      <c r="A403" s="10">
        <v>400.0</v>
      </c>
      <c r="B403" s="10">
        <v>8062378.0</v>
      </c>
      <c r="C403" s="8">
        <v>44830.0</v>
      </c>
      <c r="D403" s="9" t="s">
        <v>17</v>
      </c>
      <c r="E403" s="9" t="s">
        <v>44</v>
      </c>
      <c r="F403" s="9">
        <v>2355.0</v>
      </c>
      <c r="G403" s="9" t="s">
        <v>14</v>
      </c>
      <c r="H403" s="9">
        <v>7.0</v>
      </c>
      <c r="I403" s="9">
        <v>5.0</v>
      </c>
      <c r="J403" s="39" t="s">
        <v>15</v>
      </c>
      <c r="K403" s="39" t="s">
        <v>16</v>
      </c>
      <c r="L403" s="39" t="s">
        <v>15</v>
      </c>
    </row>
    <row r="404">
      <c r="A404" s="10">
        <v>401.0</v>
      </c>
      <c r="B404" s="10">
        <v>8083082.0</v>
      </c>
      <c r="C404" s="29">
        <v>44886.0</v>
      </c>
      <c r="D404" s="9" t="s">
        <v>12</v>
      </c>
      <c r="E404" s="9" t="s">
        <v>42</v>
      </c>
      <c r="F404" s="9">
        <v>1835.0</v>
      </c>
      <c r="G404" s="9" t="s">
        <v>20</v>
      </c>
      <c r="H404" s="9" t="s">
        <v>86</v>
      </c>
      <c r="I404" s="9" t="s">
        <v>86</v>
      </c>
      <c r="J404" s="39" t="s">
        <v>15</v>
      </c>
      <c r="K404" s="39" t="s">
        <v>16</v>
      </c>
      <c r="L404" s="39" t="s">
        <v>15</v>
      </c>
    </row>
    <row r="405">
      <c r="A405" s="10">
        <v>402.0</v>
      </c>
      <c r="B405" s="10">
        <v>8083686.0</v>
      </c>
      <c r="C405" s="8">
        <v>44887.0</v>
      </c>
      <c r="D405" s="9" t="s">
        <v>12</v>
      </c>
      <c r="E405" s="9" t="s">
        <v>50</v>
      </c>
      <c r="F405" s="9">
        <v>1660.0</v>
      </c>
      <c r="G405" s="9" t="s">
        <v>20</v>
      </c>
      <c r="H405" s="9">
        <v>8.0</v>
      </c>
      <c r="I405" s="9">
        <v>9.0</v>
      </c>
      <c r="J405" s="39" t="s">
        <v>15</v>
      </c>
      <c r="K405" s="39" t="s">
        <v>16</v>
      </c>
      <c r="L405" s="39" t="s">
        <v>15</v>
      </c>
    </row>
    <row r="406">
      <c r="A406" s="10">
        <v>403.0</v>
      </c>
      <c r="B406" s="10">
        <v>8084502.0</v>
      </c>
      <c r="C406" s="8">
        <v>44888.0</v>
      </c>
      <c r="D406" s="9" t="s">
        <v>17</v>
      </c>
      <c r="E406" s="9" t="s">
        <v>27</v>
      </c>
      <c r="F406" s="9">
        <v>1895.0</v>
      </c>
      <c r="G406" s="9" t="s">
        <v>20</v>
      </c>
      <c r="H406" s="9">
        <v>8.0</v>
      </c>
      <c r="I406" s="9">
        <v>9.0</v>
      </c>
      <c r="J406" s="39" t="s">
        <v>15</v>
      </c>
      <c r="K406" s="39" t="s">
        <v>16</v>
      </c>
      <c r="L406" s="39" t="s">
        <v>15</v>
      </c>
    </row>
    <row r="407">
      <c r="A407" s="10">
        <v>404.0</v>
      </c>
      <c r="B407" s="10">
        <v>8085630.0</v>
      </c>
      <c r="C407" s="8">
        <v>44892.0</v>
      </c>
      <c r="D407" s="9" t="s">
        <v>17</v>
      </c>
      <c r="E407" s="9">
        <v>34.0</v>
      </c>
      <c r="F407" s="9">
        <v>2465.0</v>
      </c>
      <c r="G407" s="9" t="s">
        <v>20</v>
      </c>
      <c r="H407" s="9">
        <v>8.0</v>
      </c>
      <c r="I407" s="9">
        <v>9.0</v>
      </c>
      <c r="J407" s="39" t="s">
        <v>15</v>
      </c>
      <c r="K407" s="39" t="s">
        <v>16</v>
      </c>
      <c r="L407" s="39" t="s">
        <v>15</v>
      </c>
    </row>
    <row r="408">
      <c r="A408" s="10">
        <v>405.0</v>
      </c>
      <c r="B408" s="10">
        <v>8082389.0</v>
      </c>
      <c r="C408" s="8">
        <v>44883.0</v>
      </c>
      <c r="D408" s="9" t="s">
        <v>17</v>
      </c>
      <c r="E408" s="9" t="s">
        <v>18</v>
      </c>
      <c r="F408" s="9">
        <v>1865.0</v>
      </c>
      <c r="G408" s="9" t="s">
        <v>20</v>
      </c>
      <c r="H408" s="9">
        <v>7.0</v>
      </c>
      <c r="I408" s="9">
        <v>8.0</v>
      </c>
      <c r="J408" s="39" t="s">
        <v>15</v>
      </c>
      <c r="K408" s="39" t="s">
        <v>16</v>
      </c>
      <c r="L408" s="39" t="s">
        <v>15</v>
      </c>
    </row>
    <row r="409">
      <c r="A409" s="10">
        <v>406.0</v>
      </c>
      <c r="B409" s="10">
        <v>8049871.0</v>
      </c>
      <c r="C409" s="8">
        <v>44797.0</v>
      </c>
      <c r="D409" s="9" t="s">
        <v>17</v>
      </c>
      <c r="E409" s="9">
        <v>28.0</v>
      </c>
      <c r="F409" s="9">
        <v>915.0</v>
      </c>
      <c r="G409" s="9" t="s">
        <v>20</v>
      </c>
      <c r="H409" s="9">
        <v>3.0</v>
      </c>
      <c r="I409" s="9">
        <v>7.0</v>
      </c>
      <c r="J409" s="39" t="s">
        <v>15</v>
      </c>
      <c r="K409" s="39" t="s">
        <v>16</v>
      </c>
      <c r="L409" s="39" t="s">
        <v>15</v>
      </c>
    </row>
    <row r="410">
      <c r="A410" s="10">
        <v>407.0</v>
      </c>
      <c r="B410" s="10">
        <v>8051620.0</v>
      </c>
      <c r="C410" s="8">
        <v>44802.0</v>
      </c>
      <c r="D410" s="9" t="s">
        <v>17</v>
      </c>
      <c r="E410" s="9" t="s">
        <v>36</v>
      </c>
      <c r="F410" s="9">
        <v>3750.0</v>
      </c>
      <c r="G410" s="9" t="s">
        <v>14</v>
      </c>
      <c r="H410" s="9">
        <v>5.0</v>
      </c>
      <c r="I410" s="9">
        <v>7.0</v>
      </c>
      <c r="J410" s="39" t="s">
        <v>15</v>
      </c>
      <c r="K410" s="39" t="s">
        <v>16</v>
      </c>
      <c r="L410" s="39" t="s">
        <v>15</v>
      </c>
    </row>
    <row r="411">
      <c r="A411" s="23">
        <v>2021.0</v>
      </c>
      <c r="B411" s="5"/>
      <c r="C411" s="5"/>
      <c r="D411" s="5"/>
      <c r="E411" s="5"/>
      <c r="F411" s="5"/>
      <c r="G411" s="5"/>
      <c r="H411" s="5"/>
      <c r="I411" s="5"/>
      <c r="J411" s="5"/>
      <c r="K411" s="5"/>
      <c r="L411" s="6"/>
    </row>
    <row r="412">
      <c r="A412" s="10">
        <v>408.0</v>
      </c>
      <c r="B412" s="10">
        <v>7775500.0</v>
      </c>
      <c r="C412" s="8">
        <v>44228.0</v>
      </c>
      <c r="D412" s="9" t="s">
        <v>12</v>
      </c>
      <c r="E412" s="9" t="s">
        <v>18</v>
      </c>
      <c r="F412" s="9">
        <v>2045.0</v>
      </c>
      <c r="G412" s="9" t="s">
        <v>20</v>
      </c>
      <c r="H412" s="9">
        <v>8.0</v>
      </c>
      <c r="I412" s="9">
        <v>9.0</v>
      </c>
      <c r="J412" s="39" t="s">
        <v>15</v>
      </c>
      <c r="K412" s="39" t="s">
        <v>16</v>
      </c>
      <c r="L412" s="39" t="s">
        <v>15</v>
      </c>
    </row>
    <row r="413">
      <c r="A413" s="10">
        <v>409.0</v>
      </c>
      <c r="B413" s="10">
        <v>7776228.0</v>
      </c>
      <c r="C413" s="8">
        <v>44230.0</v>
      </c>
      <c r="D413" s="9" t="s">
        <v>12</v>
      </c>
      <c r="E413" s="9" t="s">
        <v>34</v>
      </c>
      <c r="F413" s="9">
        <v>1630.0</v>
      </c>
      <c r="G413" s="9" t="s">
        <v>20</v>
      </c>
      <c r="H413" s="9">
        <v>9.0</v>
      </c>
      <c r="I413" s="9">
        <v>9.0</v>
      </c>
      <c r="J413" s="39" t="s">
        <v>15</v>
      </c>
      <c r="K413" s="39" t="s">
        <v>16</v>
      </c>
      <c r="L413" s="39" t="s">
        <v>15</v>
      </c>
    </row>
    <row r="414">
      <c r="A414" s="10">
        <v>410.0</v>
      </c>
      <c r="B414" s="41">
        <v>7747857.0</v>
      </c>
      <c r="C414" s="8">
        <v>43994.0</v>
      </c>
      <c r="D414" s="9" t="s">
        <v>12</v>
      </c>
      <c r="E414" s="9">
        <v>27.0</v>
      </c>
      <c r="F414" s="9">
        <v>1005.0</v>
      </c>
      <c r="G414" s="9" t="s">
        <v>14</v>
      </c>
      <c r="H414" s="9">
        <v>8.0</v>
      </c>
      <c r="I414" s="9">
        <v>9.0</v>
      </c>
      <c r="J414" s="39" t="s">
        <v>15</v>
      </c>
      <c r="K414" s="39" t="s">
        <v>16</v>
      </c>
      <c r="L414" s="39" t="s">
        <v>15</v>
      </c>
    </row>
    <row r="415">
      <c r="A415" s="10">
        <v>411.0</v>
      </c>
      <c r="B415" s="41">
        <v>7788662.0</v>
      </c>
      <c r="C415" s="8">
        <v>44255.0</v>
      </c>
      <c r="D415" s="9" t="s">
        <v>12</v>
      </c>
      <c r="E415" s="9" t="s">
        <v>25</v>
      </c>
      <c r="F415" s="9">
        <v>1595.0</v>
      </c>
      <c r="G415" s="9" t="s">
        <v>14</v>
      </c>
      <c r="H415" s="9">
        <v>7.0</v>
      </c>
      <c r="I415" s="9">
        <v>8.0</v>
      </c>
      <c r="J415" s="39" t="s">
        <v>15</v>
      </c>
      <c r="K415" s="39" t="s">
        <v>16</v>
      </c>
      <c r="L415" s="39" t="s">
        <v>15</v>
      </c>
    </row>
    <row r="416">
      <c r="A416" s="10">
        <v>412.0</v>
      </c>
      <c r="B416" s="41">
        <v>7789947.0</v>
      </c>
      <c r="C416" s="8">
        <v>44230.0</v>
      </c>
      <c r="D416" s="9" t="s">
        <v>17</v>
      </c>
      <c r="E416" s="9" t="s">
        <v>81</v>
      </c>
      <c r="F416" s="9">
        <v>1875.0</v>
      </c>
      <c r="G416" s="9" t="s">
        <v>20</v>
      </c>
      <c r="H416" s="9">
        <v>8.0</v>
      </c>
      <c r="I416" s="9">
        <v>7.0</v>
      </c>
      <c r="J416" s="39" t="s">
        <v>16</v>
      </c>
      <c r="K416" s="39" t="s">
        <v>16</v>
      </c>
      <c r="L416" s="39" t="s">
        <v>15</v>
      </c>
    </row>
    <row r="417">
      <c r="A417" s="10">
        <v>413.0</v>
      </c>
      <c r="B417" s="41">
        <v>7788545.0</v>
      </c>
      <c r="C417" s="8">
        <v>44255.0</v>
      </c>
      <c r="D417" s="9" t="s">
        <v>17</v>
      </c>
      <c r="E417" s="9" t="s">
        <v>52</v>
      </c>
      <c r="F417" s="9">
        <v>1650.0</v>
      </c>
      <c r="G417" s="9" t="s">
        <v>20</v>
      </c>
      <c r="H417" s="9">
        <v>8.0</v>
      </c>
      <c r="I417" s="9">
        <v>9.0</v>
      </c>
      <c r="J417" s="39" t="s">
        <v>15</v>
      </c>
      <c r="K417" s="39" t="s">
        <v>16</v>
      </c>
      <c r="L417" s="39" t="s">
        <v>15</v>
      </c>
    </row>
    <row r="418">
      <c r="A418" s="10">
        <v>414.0</v>
      </c>
      <c r="B418" s="41">
        <v>7792489.0</v>
      </c>
      <c r="C418" s="8">
        <v>44380.0</v>
      </c>
      <c r="D418" s="9" t="s">
        <v>17</v>
      </c>
      <c r="E418" s="9" t="s">
        <v>18</v>
      </c>
      <c r="F418" s="9">
        <v>2265.0</v>
      </c>
      <c r="G418" s="9" t="s">
        <v>14</v>
      </c>
      <c r="H418" s="9">
        <v>9.0</v>
      </c>
      <c r="I418" s="9">
        <v>9.0</v>
      </c>
      <c r="J418" s="39" t="s">
        <v>15</v>
      </c>
      <c r="K418" s="39" t="s">
        <v>16</v>
      </c>
      <c r="L418" s="39" t="s">
        <v>15</v>
      </c>
    </row>
    <row r="419">
      <c r="A419" s="10">
        <v>415.0</v>
      </c>
      <c r="B419" s="41">
        <v>7792921.0</v>
      </c>
      <c r="C419" s="8">
        <v>44411.0</v>
      </c>
      <c r="D419" s="9" t="s">
        <v>17</v>
      </c>
      <c r="E419" s="9">
        <v>32.0</v>
      </c>
      <c r="F419" s="9">
        <v>1895.0</v>
      </c>
      <c r="G419" s="9" t="s">
        <v>20</v>
      </c>
      <c r="H419" s="9">
        <v>9.0</v>
      </c>
      <c r="I419" s="9">
        <v>9.0</v>
      </c>
      <c r="J419" s="39" t="s">
        <v>15</v>
      </c>
      <c r="K419" s="39" t="s">
        <v>16</v>
      </c>
      <c r="L419" s="39" t="s">
        <v>16</v>
      </c>
    </row>
    <row r="420">
      <c r="A420" s="10">
        <v>416.0</v>
      </c>
      <c r="B420" s="41">
        <v>7792925.0</v>
      </c>
      <c r="C420" s="8">
        <v>44411.0</v>
      </c>
      <c r="D420" s="9" t="s">
        <v>17</v>
      </c>
      <c r="E420" s="9">
        <v>32.0</v>
      </c>
      <c r="F420" s="9">
        <v>1350.0</v>
      </c>
      <c r="G420" s="9" t="s">
        <v>20</v>
      </c>
      <c r="H420" s="9">
        <v>9.0</v>
      </c>
      <c r="I420" s="9">
        <v>9.0</v>
      </c>
      <c r="J420" s="39" t="s">
        <v>15</v>
      </c>
      <c r="K420" s="39" t="s">
        <v>16</v>
      </c>
      <c r="L420" s="39" t="s">
        <v>16</v>
      </c>
    </row>
    <row r="421">
      <c r="A421" s="10">
        <v>417.0</v>
      </c>
      <c r="B421" s="41">
        <v>7794576.0</v>
      </c>
      <c r="C421" s="8">
        <v>44472.0</v>
      </c>
      <c r="D421" s="9" t="s">
        <v>12</v>
      </c>
      <c r="E421" s="9" t="s">
        <v>64</v>
      </c>
      <c r="F421" s="9">
        <v>930.0</v>
      </c>
      <c r="G421" s="9" t="s">
        <v>14</v>
      </c>
      <c r="H421" s="9">
        <v>5.0</v>
      </c>
      <c r="I421" s="9">
        <v>6.0</v>
      </c>
      <c r="J421" s="39" t="s">
        <v>15</v>
      </c>
      <c r="K421" s="39" t="s">
        <v>16</v>
      </c>
      <c r="L421" s="39" t="s">
        <v>16</v>
      </c>
    </row>
    <row r="422">
      <c r="A422" s="10">
        <v>418.0</v>
      </c>
      <c r="B422" s="41">
        <v>7794598.0</v>
      </c>
      <c r="C422" s="8">
        <v>44503.0</v>
      </c>
      <c r="D422" s="9" t="s">
        <v>17</v>
      </c>
      <c r="E422" s="9" t="s">
        <v>19</v>
      </c>
      <c r="F422" s="9">
        <v>1475.0</v>
      </c>
      <c r="G422" s="9" t="s">
        <v>14</v>
      </c>
      <c r="H422" s="9">
        <v>7.0</v>
      </c>
      <c r="I422" s="9">
        <v>8.0</v>
      </c>
      <c r="J422" s="39" t="s">
        <v>15</v>
      </c>
      <c r="K422" s="39" t="s">
        <v>16</v>
      </c>
      <c r="L422" s="39" t="s">
        <v>16</v>
      </c>
    </row>
    <row r="423">
      <c r="A423" s="10">
        <v>419.0</v>
      </c>
      <c r="B423" s="41">
        <v>7820513.0</v>
      </c>
      <c r="C423" s="8">
        <v>44232.0</v>
      </c>
      <c r="D423" s="9" t="s">
        <v>17</v>
      </c>
      <c r="E423" s="9">
        <v>35.0</v>
      </c>
      <c r="F423" s="9">
        <v>2195.0</v>
      </c>
      <c r="G423" s="9" t="s">
        <v>14</v>
      </c>
      <c r="H423" s="9">
        <v>6.0</v>
      </c>
      <c r="I423" s="9">
        <v>8.0</v>
      </c>
      <c r="J423" s="39" t="s">
        <v>16</v>
      </c>
      <c r="K423" s="39" t="s">
        <v>16</v>
      </c>
      <c r="L423" s="39" t="s">
        <v>15</v>
      </c>
    </row>
    <row r="424">
      <c r="A424" s="10">
        <v>420.0</v>
      </c>
      <c r="B424" s="41">
        <v>7821413.0</v>
      </c>
      <c r="C424" s="8">
        <v>44260.0</v>
      </c>
      <c r="D424" s="9" t="s">
        <v>12</v>
      </c>
      <c r="E424" s="9">
        <v>33.0</v>
      </c>
      <c r="F424" s="9">
        <v>1680.0</v>
      </c>
      <c r="G424" s="9" t="s">
        <v>14</v>
      </c>
      <c r="H424" s="9">
        <v>8.0</v>
      </c>
      <c r="I424" s="9">
        <v>9.0</v>
      </c>
      <c r="J424" s="39" t="s">
        <v>15</v>
      </c>
      <c r="K424" s="39" t="s">
        <v>16</v>
      </c>
      <c r="L424" s="39" t="s">
        <v>15</v>
      </c>
    </row>
    <row r="425">
      <c r="A425" s="10">
        <v>421.0</v>
      </c>
      <c r="B425" s="41">
        <v>7822587.0</v>
      </c>
      <c r="C425" s="8">
        <v>44321.0</v>
      </c>
      <c r="D425" s="9" t="s">
        <v>17</v>
      </c>
      <c r="E425" s="9" t="s">
        <v>18</v>
      </c>
      <c r="F425" s="9">
        <v>1800.0</v>
      </c>
      <c r="G425" s="9" t="s">
        <v>14</v>
      </c>
      <c r="H425" s="9">
        <v>10.0</v>
      </c>
      <c r="I425" s="9">
        <v>10.0</v>
      </c>
      <c r="J425" s="39" t="s">
        <v>15</v>
      </c>
      <c r="K425" s="39" t="s">
        <v>16</v>
      </c>
      <c r="L425" s="39" t="s">
        <v>15</v>
      </c>
    </row>
    <row r="426">
      <c r="A426" s="10">
        <v>422.0</v>
      </c>
      <c r="B426" s="41">
        <v>7826953.0</v>
      </c>
      <c r="C426" s="8">
        <v>44330.0</v>
      </c>
      <c r="D426" s="9" t="s">
        <v>12</v>
      </c>
      <c r="E426" s="9" t="s">
        <v>87</v>
      </c>
      <c r="F426" s="9">
        <v>1550.0</v>
      </c>
      <c r="G426" s="9" t="s">
        <v>14</v>
      </c>
      <c r="H426" s="9">
        <v>3.0</v>
      </c>
      <c r="I426" s="9">
        <v>6.0</v>
      </c>
      <c r="J426" s="39" t="s">
        <v>15</v>
      </c>
      <c r="K426" s="39" t="s">
        <v>16</v>
      </c>
      <c r="L426" s="39" t="s">
        <v>15</v>
      </c>
    </row>
    <row r="427">
      <c r="A427" s="10">
        <v>423.0</v>
      </c>
      <c r="B427" s="41">
        <v>7826536.0</v>
      </c>
      <c r="C427" s="8">
        <v>44329.0</v>
      </c>
      <c r="D427" s="9" t="s">
        <v>17</v>
      </c>
      <c r="E427" s="9" t="s">
        <v>36</v>
      </c>
      <c r="F427" s="9">
        <v>2060.0</v>
      </c>
      <c r="G427" s="9" t="s">
        <v>20</v>
      </c>
      <c r="H427" s="9">
        <v>8.0</v>
      </c>
      <c r="I427" s="9">
        <v>9.0</v>
      </c>
      <c r="J427" s="39" t="s">
        <v>15</v>
      </c>
      <c r="K427" s="39" t="s">
        <v>16</v>
      </c>
      <c r="L427" s="39" t="s">
        <v>15</v>
      </c>
    </row>
    <row r="428">
      <c r="A428" s="10">
        <v>424.0</v>
      </c>
      <c r="B428" s="41">
        <v>7826897.0</v>
      </c>
      <c r="C428" s="8">
        <v>44329.0</v>
      </c>
      <c r="D428" s="9" t="s">
        <v>17</v>
      </c>
      <c r="E428" s="9" t="s">
        <v>61</v>
      </c>
      <c r="F428" s="9">
        <v>1345.0</v>
      </c>
      <c r="G428" s="9" t="s">
        <v>20</v>
      </c>
      <c r="H428" s="9">
        <v>8.0</v>
      </c>
      <c r="I428" s="9">
        <v>9.0</v>
      </c>
      <c r="J428" s="39" t="s">
        <v>15</v>
      </c>
      <c r="K428" s="39" t="s">
        <v>16</v>
      </c>
      <c r="L428" s="39" t="s">
        <v>15</v>
      </c>
    </row>
    <row r="429">
      <c r="A429" s="10">
        <v>425.0</v>
      </c>
      <c r="B429" s="41">
        <v>7827711.0</v>
      </c>
      <c r="C429" s="8">
        <v>44331.0</v>
      </c>
      <c r="D429" s="9" t="s">
        <v>17</v>
      </c>
      <c r="E429" s="9">
        <v>36.0</v>
      </c>
      <c r="F429" s="9">
        <v>2160.0</v>
      </c>
      <c r="G429" s="9" t="s">
        <v>20</v>
      </c>
      <c r="H429" s="9">
        <v>7.0</v>
      </c>
      <c r="I429" s="9">
        <v>8.0</v>
      </c>
      <c r="J429" s="39" t="s">
        <v>15</v>
      </c>
      <c r="K429" s="39" t="s">
        <v>16</v>
      </c>
      <c r="L429" s="39" t="s">
        <v>15</v>
      </c>
    </row>
    <row r="430">
      <c r="A430" s="10">
        <v>426.0</v>
      </c>
      <c r="B430" s="41">
        <v>7827813.0</v>
      </c>
      <c r="C430" s="8">
        <v>44332.0</v>
      </c>
      <c r="D430" s="9" t="s">
        <v>17</v>
      </c>
      <c r="E430" s="9">
        <v>31.0</v>
      </c>
      <c r="F430" s="9">
        <v>1785.0</v>
      </c>
      <c r="G430" s="9" t="s">
        <v>14</v>
      </c>
      <c r="H430" s="9">
        <v>8.0</v>
      </c>
      <c r="I430" s="9">
        <v>10.0</v>
      </c>
      <c r="J430" s="39" t="s">
        <v>15</v>
      </c>
      <c r="K430" s="39" t="s">
        <v>15</v>
      </c>
      <c r="L430" s="39" t="s">
        <v>15</v>
      </c>
    </row>
    <row r="431">
      <c r="A431" s="10">
        <v>427.0</v>
      </c>
      <c r="B431" s="41">
        <v>7829119.0</v>
      </c>
      <c r="C431" s="8">
        <v>44334.0</v>
      </c>
      <c r="D431" s="9" t="s">
        <v>12</v>
      </c>
      <c r="E431" s="9" t="s">
        <v>41</v>
      </c>
      <c r="F431" s="9">
        <v>2425.0</v>
      </c>
      <c r="G431" s="9" t="s">
        <v>14</v>
      </c>
      <c r="H431" s="9">
        <v>7.0</v>
      </c>
      <c r="I431" s="9">
        <v>9.0</v>
      </c>
      <c r="J431" s="39" t="s">
        <v>15</v>
      </c>
      <c r="K431" s="39" t="s">
        <v>16</v>
      </c>
      <c r="L431" s="39" t="s">
        <v>15</v>
      </c>
    </row>
    <row r="432">
      <c r="A432" s="10">
        <v>428.0</v>
      </c>
      <c r="B432" s="41">
        <v>7830657.0</v>
      </c>
      <c r="C432" s="8">
        <v>44337.0</v>
      </c>
      <c r="D432" s="9" t="s">
        <v>12</v>
      </c>
      <c r="E432" s="9" t="s">
        <v>41</v>
      </c>
      <c r="F432" s="9">
        <v>2010.0</v>
      </c>
      <c r="G432" s="9" t="s">
        <v>14</v>
      </c>
      <c r="H432" s="9">
        <v>7.0</v>
      </c>
      <c r="I432" s="9">
        <v>8.0</v>
      </c>
      <c r="J432" s="39" t="s">
        <v>15</v>
      </c>
      <c r="K432" s="39" t="s">
        <v>16</v>
      </c>
      <c r="L432" s="39" t="s">
        <v>15</v>
      </c>
    </row>
    <row r="433">
      <c r="A433" s="36">
        <v>429.0</v>
      </c>
      <c r="B433" s="42">
        <v>7837075.0</v>
      </c>
      <c r="C433" s="15">
        <v>44202.0</v>
      </c>
      <c r="D433" s="16" t="s">
        <v>17</v>
      </c>
      <c r="E433" s="16" t="s">
        <v>68</v>
      </c>
      <c r="F433" s="16">
        <v>770.0</v>
      </c>
      <c r="G433" s="16" t="s">
        <v>20</v>
      </c>
      <c r="H433" s="16">
        <v>5.0</v>
      </c>
      <c r="I433" s="16">
        <v>8.0</v>
      </c>
      <c r="J433" s="40" t="s">
        <v>16</v>
      </c>
      <c r="K433" s="40" t="s">
        <v>16</v>
      </c>
      <c r="L433" s="40" t="s">
        <v>16</v>
      </c>
    </row>
    <row r="434">
      <c r="A434" s="36">
        <v>430.0</v>
      </c>
      <c r="B434" s="42">
        <v>7837870.0</v>
      </c>
      <c r="C434" s="15">
        <v>44261.0</v>
      </c>
      <c r="D434" s="16" t="s">
        <v>17</v>
      </c>
      <c r="E434" s="16" t="s">
        <v>34</v>
      </c>
      <c r="F434" s="16">
        <v>1855.0</v>
      </c>
      <c r="G434" s="16" t="s">
        <v>20</v>
      </c>
      <c r="H434" s="16">
        <v>8.0</v>
      </c>
      <c r="I434" s="16">
        <v>9.0</v>
      </c>
      <c r="J434" s="40" t="s">
        <v>16</v>
      </c>
      <c r="K434" s="40" t="s">
        <v>16</v>
      </c>
      <c r="L434" s="40" t="s">
        <v>15</v>
      </c>
    </row>
    <row r="435">
      <c r="A435" s="36">
        <v>431.0</v>
      </c>
      <c r="B435" s="42">
        <v>7838582.0</v>
      </c>
      <c r="C435" s="15">
        <v>44292.0</v>
      </c>
      <c r="D435" s="16" t="s">
        <v>17</v>
      </c>
      <c r="E435" s="16" t="s">
        <v>25</v>
      </c>
      <c r="F435" s="16">
        <v>690.0</v>
      </c>
      <c r="G435" s="16" t="s">
        <v>20</v>
      </c>
      <c r="H435" s="16">
        <v>7.0</v>
      </c>
      <c r="I435" s="16">
        <v>8.0</v>
      </c>
      <c r="J435" s="40" t="s">
        <v>16</v>
      </c>
      <c r="K435" s="40" t="s">
        <v>16</v>
      </c>
      <c r="L435" s="40" t="s">
        <v>15</v>
      </c>
    </row>
    <row r="436">
      <c r="A436" s="36">
        <v>432.0</v>
      </c>
      <c r="B436" s="42">
        <v>7837077.0</v>
      </c>
      <c r="C436" s="15">
        <v>44202.0</v>
      </c>
      <c r="D436" s="16" t="s">
        <v>17</v>
      </c>
      <c r="E436" s="16" t="s">
        <v>68</v>
      </c>
      <c r="F436" s="16">
        <v>735.0</v>
      </c>
      <c r="G436" s="16" t="s">
        <v>14</v>
      </c>
      <c r="H436" s="16">
        <v>5.0</v>
      </c>
      <c r="I436" s="16">
        <v>8.0</v>
      </c>
      <c r="J436" s="40" t="s">
        <v>16</v>
      </c>
      <c r="K436" s="40" t="s">
        <v>16</v>
      </c>
      <c r="L436" s="40" t="s">
        <v>16</v>
      </c>
    </row>
    <row r="437">
      <c r="A437" s="36">
        <v>433.0</v>
      </c>
      <c r="B437" s="43">
        <v>7840422.0</v>
      </c>
      <c r="C437" s="15">
        <v>44414.0</v>
      </c>
      <c r="D437" s="16" t="s">
        <v>17</v>
      </c>
      <c r="E437" s="16" t="s">
        <v>18</v>
      </c>
      <c r="F437" s="16">
        <v>2275.0</v>
      </c>
      <c r="G437" s="16" t="s">
        <v>14</v>
      </c>
      <c r="H437" s="16">
        <v>7.0</v>
      </c>
      <c r="I437" s="16">
        <v>8.0</v>
      </c>
      <c r="J437" s="40" t="s">
        <v>15</v>
      </c>
      <c r="K437" s="40" t="s">
        <v>16</v>
      </c>
      <c r="L437" s="40" t="s">
        <v>15</v>
      </c>
    </row>
    <row r="438">
      <c r="A438" s="36">
        <v>434.0</v>
      </c>
      <c r="B438" s="42">
        <v>7841826.0</v>
      </c>
      <c r="C438" s="15">
        <v>44506.0</v>
      </c>
      <c r="D438" s="16" t="s">
        <v>17</v>
      </c>
      <c r="E438" s="16" t="s">
        <v>41</v>
      </c>
      <c r="F438" s="16">
        <v>1790.0</v>
      </c>
      <c r="G438" s="16" t="s">
        <v>20</v>
      </c>
      <c r="H438" s="16">
        <v>8.0</v>
      </c>
      <c r="I438" s="16">
        <v>8.0</v>
      </c>
      <c r="J438" s="40" t="s">
        <v>15</v>
      </c>
      <c r="K438" s="40" t="s">
        <v>16</v>
      </c>
      <c r="L438" s="40" t="s">
        <v>15</v>
      </c>
    </row>
    <row r="439">
      <c r="A439" s="36">
        <v>435.0</v>
      </c>
      <c r="B439" s="43">
        <v>7842580.0</v>
      </c>
      <c r="C439" s="8">
        <v>44360.0</v>
      </c>
      <c r="D439" s="16" t="s">
        <v>17</v>
      </c>
      <c r="E439" s="16" t="s">
        <v>59</v>
      </c>
      <c r="F439" s="16">
        <v>2480.0</v>
      </c>
      <c r="G439" s="16" t="s">
        <v>14</v>
      </c>
      <c r="H439" s="16">
        <v>9.0</v>
      </c>
      <c r="I439" s="16">
        <v>9.0</v>
      </c>
      <c r="J439" s="40" t="s">
        <v>16</v>
      </c>
      <c r="K439" s="40" t="s">
        <v>16</v>
      </c>
      <c r="L439" s="40" t="s">
        <v>16</v>
      </c>
    </row>
    <row r="440">
      <c r="A440" s="36">
        <v>436.0</v>
      </c>
      <c r="B440" s="42">
        <v>7842745.0</v>
      </c>
      <c r="C440" s="8">
        <v>44360.0</v>
      </c>
      <c r="D440" s="16" t="s">
        <v>17</v>
      </c>
      <c r="E440" s="16" t="s">
        <v>60</v>
      </c>
      <c r="F440" s="16">
        <v>2415.0</v>
      </c>
      <c r="G440" s="16" t="s">
        <v>20</v>
      </c>
      <c r="H440" s="16">
        <v>8.0</v>
      </c>
      <c r="I440" s="16">
        <v>9.0</v>
      </c>
      <c r="J440" s="40" t="s">
        <v>15</v>
      </c>
      <c r="K440" s="40" t="s">
        <v>16</v>
      </c>
      <c r="L440" s="40" t="s">
        <v>15</v>
      </c>
    </row>
    <row r="441">
      <c r="A441" s="36">
        <v>437.0</v>
      </c>
      <c r="B441" s="42">
        <v>7847247.0</v>
      </c>
      <c r="C441" s="8">
        <v>44368.0</v>
      </c>
      <c r="D441" s="16" t="s">
        <v>12</v>
      </c>
      <c r="E441" s="16" t="s">
        <v>31</v>
      </c>
      <c r="F441" s="16">
        <v>2175.0</v>
      </c>
      <c r="G441" s="16" t="s">
        <v>14</v>
      </c>
      <c r="H441" s="16">
        <v>7.0</v>
      </c>
      <c r="I441" s="16">
        <v>9.0</v>
      </c>
      <c r="J441" s="40" t="s">
        <v>16</v>
      </c>
      <c r="K441" s="40" t="s">
        <v>16</v>
      </c>
      <c r="L441" s="40" t="s">
        <v>15</v>
      </c>
    </row>
    <row r="442">
      <c r="A442" s="36">
        <v>438.0</v>
      </c>
      <c r="B442" s="42">
        <v>7848172.0</v>
      </c>
      <c r="C442" s="8">
        <v>44370.0</v>
      </c>
      <c r="D442" s="16" t="s">
        <v>17</v>
      </c>
      <c r="E442" s="16" t="s">
        <v>50</v>
      </c>
      <c r="F442" s="16">
        <v>2855.0</v>
      </c>
      <c r="G442" s="16" t="s">
        <v>14</v>
      </c>
      <c r="H442" s="16">
        <v>9.0</v>
      </c>
      <c r="I442" s="16">
        <v>10.0</v>
      </c>
      <c r="J442" s="40" t="s">
        <v>15</v>
      </c>
      <c r="K442" s="40" t="s">
        <v>16</v>
      </c>
      <c r="L442" s="40" t="s">
        <v>15</v>
      </c>
    </row>
    <row r="443">
      <c r="A443" s="36">
        <v>439.0</v>
      </c>
      <c r="B443" s="43">
        <v>7848334.0</v>
      </c>
      <c r="C443" s="29">
        <v>44370.0</v>
      </c>
      <c r="D443" s="16" t="s">
        <v>17</v>
      </c>
      <c r="E443" s="16" t="s">
        <v>28</v>
      </c>
      <c r="F443" s="16">
        <v>1595.0</v>
      </c>
      <c r="G443" s="16" t="s">
        <v>20</v>
      </c>
      <c r="H443" s="16">
        <v>5.0</v>
      </c>
      <c r="I443" s="16">
        <v>7.0</v>
      </c>
      <c r="J443" s="40" t="s">
        <v>16</v>
      </c>
      <c r="K443" s="40" t="s">
        <v>16</v>
      </c>
      <c r="L443" s="40" t="s">
        <v>15</v>
      </c>
    </row>
    <row r="444">
      <c r="A444" s="36">
        <v>440.0</v>
      </c>
      <c r="B444" s="44">
        <v>7847958.0</v>
      </c>
      <c r="C444" s="8">
        <v>44369.0</v>
      </c>
      <c r="D444" s="16" t="s">
        <v>17</v>
      </c>
      <c r="E444" s="16">
        <v>28.0</v>
      </c>
      <c r="F444" s="16">
        <v>850.0</v>
      </c>
      <c r="G444" s="16" t="s">
        <v>14</v>
      </c>
      <c r="H444" s="16">
        <v>7.0</v>
      </c>
      <c r="I444" s="16">
        <v>8.0</v>
      </c>
      <c r="J444" s="40" t="s">
        <v>15</v>
      </c>
      <c r="K444" s="40" t="s">
        <v>16</v>
      </c>
      <c r="L444" s="40" t="s">
        <v>15</v>
      </c>
    </row>
    <row r="445">
      <c r="A445" s="36">
        <v>441.0</v>
      </c>
      <c r="B445" s="36">
        <v>7849712.0</v>
      </c>
      <c r="C445" s="8">
        <v>44373.0</v>
      </c>
      <c r="D445" s="16" t="s">
        <v>12</v>
      </c>
      <c r="E445" s="16">
        <v>26.0</v>
      </c>
      <c r="F445" s="16">
        <v>505.0</v>
      </c>
      <c r="G445" s="16" t="s">
        <v>20</v>
      </c>
      <c r="H445" s="16">
        <v>3.0</v>
      </c>
      <c r="I445" s="16">
        <v>5.0</v>
      </c>
      <c r="J445" s="40" t="s">
        <v>16</v>
      </c>
      <c r="K445" s="40" t="s">
        <v>16</v>
      </c>
      <c r="L445" s="40" t="s">
        <v>15</v>
      </c>
    </row>
    <row r="446">
      <c r="A446" s="10">
        <v>442.0</v>
      </c>
      <c r="B446" s="30">
        <v>7805761.0</v>
      </c>
      <c r="C446" s="8">
        <v>44565.0</v>
      </c>
      <c r="D446" s="9" t="s">
        <v>12</v>
      </c>
      <c r="E446" s="9" t="s">
        <v>52</v>
      </c>
      <c r="F446" s="9">
        <v>1650.0</v>
      </c>
      <c r="G446" s="9" t="s">
        <v>20</v>
      </c>
      <c r="H446" s="9">
        <v>4.0</v>
      </c>
      <c r="I446" s="9">
        <v>8.0</v>
      </c>
      <c r="J446" s="39" t="s">
        <v>16</v>
      </c>
      <c r="K446" s="39" t="s">
        <v>16</v>
      </c>
      <c r="L446" s="39" t="s">
        <v>15</v>
      </c>
    </row>
    <row r="447">
      <c r="A447" s="10">
        <v>443.0</v>
      </c>
      <c r="B447" s="30">
        <v>7805953.0</v>
      </c>
      <c r="C447" s="8">
        <v>44277.0</v>
      </c>
      <c r="D447" s="9" t="s">
        <v>17</v>
      </c>
      <c r="E447" s="9" t="s">
        <v>42</v>
      </c>
      <c r="F447" s="9">
        <v>2995.0</v>
      </c>
      <c r="G447" s="9" t="s">
        <v>14</v>
      </c>
      <c r="H447" s="9">
        <v>7.0</v>
      </c>
      <c r="I447" s="9">
        <v>8.0</v>
      </c>
      <c r="J447" s="39" t="s">
        <v>16</v>
      </c>
      <c r="K447" s="39" t="s">
        <v>16</v>
      </c>
      <c r="L447" s="39" t="s">
        <v>15</v>
      </c>
    </row>
    <row r="448">
      <c r="A448" s="10">
        <v>444.0</v>
      </c>
      <c r="B448" s="41">
        <v>7805097.0</v>
      </c>
      <c r="C448" s="8">
        <v>44285.0</v>
      </c>
      <c r="D448" s="9" t="s">
        <v>17</v>
      </c>
      <c r="E448" s="9">
        <v>35.0</v>
      </c>
      <c r="F448" s="9">
        <v>1885.0</v>
      </c>
      <c r="G448" s="9" t="s">
        <v>20</v>
      </c>
      <c r="H448" s="9">
        <v>9.0</v>
      </c>
      <c r="I448" s="9">
        <v>9.0</v>
      </c>
      <c r="J448" s="39" t="s">
        <v>15</v>
      </c>
      <c r="K448" s="39" t="s">
        <v>16</v>
      </c>
      <c r="L448" s="39" t="s">
        <v>15</v>
      </c>
    </row>
    <row r="449">
      <c r="A449" s="10">
        <v>445.0</v>
      </c>
      <c r="B449" s="41">
        <v>7806786.0</v>
      </c>
      <c r="C449" s="8">
        <v>44259.0</v>
      </c>
      <c r="D449" s="9" t="s">
        <v>12</v>
      </c>
      <c r="E449" s="9" t="s">
        <v>36</v>
      </c>
      <c r="F449" s="9">
        <v>2445.0</v>
      </c>
      <c r="G449" s="9" t="s">
        <v>14</v>
      </c>
      <c r="H449" s="9">
        <v>8.0</v>
      </c>
      <c r="I449" s="9">
        <v>9.0</v>
      </c>
      <c r="J449" s="39" t="s">
        <v>15</v>
      </c>
      <c r="K449" s="39" t="s">
        <v>16</v>
      </c>
      <c r="L449" s="39" t="s">
        <v>15</v>
      </c>
    </row>
    <row r="450">
      <c r="A450" s="10">
        <v>446.0</v>
      </c>
      <c r="B450" s="41">
        <v>7806594.0</v>
      </c>
      <c r="C450" s="8">
        <v>44259.0</v>
      </c>
      <c r="D450" s="9" t="s">
        <v>12</v>
      </c>
      <c r="E450" s="9" t="s">
        <v>36</v>
      </c>
      <c r="F450" s="9">
        <v>1520.0</v>
      </c>
      <c r="G450" s="9" t="s">
        <v>20</v>
      </c>
      <c r="H450" s="9">
        <v>8.0</v>
      </c>
      <c r="I450" s="9">
        <v>9.0</v>
      </c>
      <c r="J450" s="39" t="s">
        <v>15</v>
      </c>
      <c r="K450" s="39" t="s">
        <v>16</v>
      </c>
      <c r="L450" s="39" t="s">
        <v>15</v>
      </c>
    </row>
    <row r="451">
      <c r="A451" s="10">
        <v>447.0</v>
      </c>
      <c r="B451" s="41">
        <v>7806600.0</v>
      </c>
      <c r="C451" s="8">
        <v>44259.0</v>
      </c>
      <c r="D451" s="9" t="s">
        <v>17</v>
      </c>
      <c r="E451" s="9" t="s">
        <v>29</v>
      </c>
      <c r="F451" s="9">
        <v>2575.0</v>
      </c>
      <c r="G451" s="9" t="s">
        <v>14</v>
      </c>
      <c r="H451" s="9">
        <v>9.0</v>
      </c>
      <c r="I451" s="9">
        <v>8.0</v>
      </c>
      <c r="J451" s="39" t="s">
        <v>16</v>
      </c>
      <c r="K451" s="39" t="s">
        <v>16</v>
      </c>
      <c r="L451" s="39" t="s">
        <v>15</v>
      </c>
    </row>
    <row r="452">
      <c r="A452" s="10">
        <v>448.0</v>
      </c>
      <c r="B452" s="41">
        <v>7807081.0</v>
      </c>
      <c r="C452" s="8">
        <v>44290.0</v>
      </c>
      <c r="D452" s="9" t="s">
        <v>17</v>
      </c>
      <c r="E452" s="9" t="s">
        <v>47</v>
      </c>
      <c r="F452" s="9">
        <v>2310.0</v>
      </c>
      <c r="G452" s="9" t="s">
        <v>20</v>
      </c>
      <c r="H452" s="9">
        <v>8.0</v>
      </c>
      <c r="I452" s="9">
        <v>8.0</v>
      </c>
      <c r="J452" s="39" t="s">
        <v>15</v>
      </c>
      <c r="K452" s="39" t="s">
        <v>16</v>
      </c>
      <c r="L452" s="39" t="s">
        <v>15</v>
      </c>
    </row>
    <row r="453">
      <c r="A453" s="10">
        <v>449.0</v>
      </c>
      <c r="B453" s="41">
        <v>7808967.0</v>
      </c>
      <c r="C453" s="8">
        <v>44412.0</v>
      </c>
      <c r="D453" s="9" t="s">
        <v>17</v>
      </c>
      <c r="E453" s="9" t="s">
        <v>70</v>
      </c>
      <c r="F453" s="9">
        <v>1200.0</v>
      </c>
      <c r="G453" s="9" t="s">
        <v>14</v>
      </c>
      <c r="H453" s="9">
        <v>7.0</v>
      </c>
      <c r="I453" s="9">
        <v>9.0</v>
      </c>
      <c r="J453" s="39" t="s">
        <v>16</v>
      </c>
      <c r="K453" s="39" t="s">
        <v>16</v>
      </c>
      <c r="L453" s="39" t="s">
        <v>15</v>
      </c>
    </row>
    <row r="454">
      <c r="A454" s="10">
        <v>450.0</v>
      </c>
      <c r="B454" s="41">
        <v>7831487.0</v>
      </c>
      <c r="C454" s="8">
        <v>44338.0</v>
      </c>
      <c r="D454" s="9" t="s">
        <v>17</v>
      </c>
      <c r="E454" s="9" t="s">
        <v>55</v>
      </c>
      <c r="F454" s="9">
        <v>965.0</v>
      </c>
      <c r="G454" s="9" t="s">
        <v>20</v>
      </c>
      <c r="H454" s="9">
        <v>6.0</v>
      </c>
      <c r="I454" s="9">
        <v>8.0</v>
      </c>
      <c r="J454" s="39" t="s">
        <v>15</v>
      </c>
      <c r="K454" s="39" t="s">
        <v>16</v>
      </c>
      <c r="L454" s="39" t="s">
        <v>15</v>
      </c>
    </row>
    <row r="455">
      <c r="A455" s="10">
        <v>451.0</v>
      </c>
      <c r="B455" s="41">
        <v>7832334.0</v>
      </c>
      <c r="C455" s="8">
        <v>44340.0</v>
      </c>
      <c r="D455" s="9" t="s">
        <v>17</v>
      </c>
      <c r="E455" s="9" t="s">
        <v>44</v>
      </c>
      <c r="F455" s="9">
        <v>2410.0</v>
      </c>
      <c r="G455" s="9" t="s">
        <v>14</v>
      </c>
      <c r="H455" s="9">
        <v>8.0</v>
      </c>
      <c r="I455" s="9">
        <v>9.0</v>
      </c>
      <c r="J455" s="39" t="s">
        <v>15</v>
      </c>
      <c r="K455" s="39" t="s">
        <v>16</v>
      </c>
      <c r="L455" s="39" t="s">
        <v>15</v>
      </c>
    </row>
    <row r="456">
      <c r="A456" s="10">
        <v>452.0</v>
      </c>
      <c r="B456" s="41">
        <v>7832394.0</v>
      </c>
      <c r="C456" s="8">
        <v>44340.0</v>
      </c>
      <c r="D456" s="9" t="s">
        <v>17</v>
      </c>
      <c r="E456" s="9">
        <v>33.0</v>
      </c>
      <c r="F456" s="9">
        <v>1470.0</v>
      </c>
      <c r="G456" s="9" t="s">
        <v>20</v>
      </c>
      <c r="H456" s="9">
        <v>8.0</v>
      </c>
      <c r="I456" s="9">
        <v>9.0</v>
      </c>
      <c r="J456" s="39" t="s">
        <v>15</v>
      </c>
      <c r="K456" s="39" t="s">
        <v>16</v>
      </c>
      <c r="L456" s="39" t="s">
        <v>15</v>
      </c>
    </row>
    <row r="457">
      <c r="A457" s="10">
        <v>453.0</v>
      </c>
      <c r="B457" s="41">
        <v>7834427.0</v>
      </c>
      <c r="C457" s="8">
        <v>44343.0</v>
      </c>
      <c r="D457" s="9" t="s">
        <v>12</v>
      </c>
      <c r="E457" s="9" t="s">
        <v>88</v>
      </c>
      <c r="F457" s="9">
        <v>620.0</v>
      </c>
      <c r="G457" s="9" t="s">
        <v>20</v>
      </c>
      <c r="H457" s="9">
        <v>7.0</v>
      </c>
      <c r="I457" s="9">
        <v>8.0</v>
      </c>
      <c r="J457" s="39" t="s">
        <v>16</v>
      </c>
      <c r="K457" s="39" t="s">
        <v>16</v>
      </c>
      <c r="L457" s="39" t="s">
        <v>15</v>
      </c>
    </row>
    <row r="458">
      <c r="A458" s="10">
        <v>454.0</v>
      </c>
      <c r="B458" s="41">
        <v>7834491.0</v>
      </c>
      <c r="C458" s="29">
        <v>44343.0</v>
      </c>
      <c r="D458" s="9" t="s">
        <v>17</v>
      </c>
      <c r="E458" s="9" t="s">
        <v>32</v>
      </c>
      <c r="F458" s="9">
        <v>1450.0</v>
      </c>
      <c r="G458" s="9" t="s">
        <v>14</v>
      </c>
      <c r="H458" s="9">
        <v>7.0</v>
      </c>
      <c r="I458" s="9">
        <v>9.0</v>
      </c>
      <c r="J458" s="39" t="s">
        <v>15</v>
      </c>
      <c r="K458" s="39" t="s">
        <v>16</v>
      </c>
      <c r="L458" s="39" t="s">
        <v>15</v>
      </c>
    </row>
    <row r="459">
      <c r="A459" s="10">
        <v>455.0</v>
      </c>
      <c r="B459" s="41">
        <v>7833805.0</v>
      </c>
      <c r="C459" s="8">
        <v>44342.0</v>
      </c>
      <c r="D459" s="9" t="s">
        <v>17</v>
      </c>
      <c r="E459" s="9" t="s">
        <v>59</v>
      </c>
      <c r="F459" s="9">
        <v>1585.0</v>
      </c>
      <c r="G459" s="9" t="s">
        <v>20</v>
      </c>
      <c r="H459" s="9">
        <v>8.0</v>
      </c>
      <c r="I459" s="9">
        <v>9.0</v>
      </c>
      <c r="J459" s="39" t="s">
        <v>16</v>
      </c>
      <c r="K459" s="39" t="s">
        <v>16</v>
      </c>
      <c r="L459" s="39" t="s">
        <v>15</v>
      </c>
    </row>
    <row r="460">
      <c r="A460" s="10">
        <v>456.0</v>
      </c>
      <c r="B460" s="41">
        <v>7835609.0</v>
      </c>
      <c r="C460" s="8">
        <v>44346.0</v>
      </c>
      <c r="D460" s="9" t="s">
        <v>17</v>
      </c>
      <c r="E460" s="9" t="s">
        <v>84</v>
      </c>
      <c r="F460" s="9">
        <v>2360.0</v>
      </c>
      <c r="G460" s="9" t="s">
        <v>20</v>
      </c>
      <c r="H460" s="9">
        <v>6.0</v>
      </c>
      <c r="I460" s="9">
        <v>8.0</v>
      </c>
      <c r="J460" s="39" t="s">
        <v>16</v>
      </c>
      <c r="K460" s="39" t="s">
        <v>16</v>
      </c>
      <c r="L460" s="39" t="s">
        <v>15</v>
      </c>
    </row>
    <row r="461">
      <c r="A461" s="10">
        <v>457.0</v>
      </c>
      <c r="B461" s="41">
        <v>7835722.0</v>
      </c>
      <c r="C461" s="8">
        <v>44346.0</v>
      </c>
      <c r="D461" s="9" t="s">
        <v>17</v>
      </c>
      <c r="E461" s="9" t="s">
        <v>44</v>
      </c>
      <c r="F461" s="9">
        <v>1970.0</v>
      </c>
      <c r="G461" s="9" t="s">
        <v>14</v>
      </c>
      <c r="H461" s="9">
        <v>4.0</v>
      </c>
      <c r="I461" s="9">
        <v>8.0</v>
      </c>
      <c r="J461" s="39" t="s">
        <v>16</v>
      </c>
      <c r="K461" s="39" t="s">
        <v>16</v>
      </c>
      <c r="L461" s="39" t="s">
        <v>15</v>
      </c>
    </row>
    <row r="462">
      <c r="A462" s="36">
        <v>458.0</v>
      </c>
      <c r="B462" s="42">
        <v>7838549.0</v>
      </c>
      <c r="C462" s="15">
        <v>44292.0</v>
      </c>
      <c r="D462" s="16" t="s">
        <v>17</v>
      </c>
      <c r="E462" s="16" t="s">
        <v>29</v>
      </c>
      <c r="F462" s="16">
        <v>1650.0</v>
      </c>
      <c r="G462" s="16" t="s">
        <v>20</v>
      </c>
      <c r="H462" s="16">
        <v>9.0</v>
      </c>
      <c r="I462" s="16">
        <v>9.0</v>
      </c>
      <c r="J462" s="40" t="s">
        <v>15</v>
      </c>
      <c r="K462" s="40" t="s">
        <v>16</v>
      </c>
      <c r="L462" s="40" t="s">
        <v>15</v>
      </c>
    </row>
    <row r="463">
      <c r="A463" s="36">
        <v>459.0</v>
      </c>
      <c r="B463" s="42">
        <v>7837107.0</v>
      </c>
      <c r="C463" s="15">
        <v>44233.0</v>
      </c>
      <c r="D463" s="16" t="s">
        <v>17</v>
      </c>
      <c r="E463" s="16">
        <v>35.0</v>
      </c>
      <c r="F463" s="16">
        <v>1850.0</v>
      </c>
      <c r="G463" s="16" t="s">
        <v>14</v>
      </c>
      <c r="H463" s="16">
        <v>7.0</v>
      </c>
      <c r="I463" s="16">
        <v>9.0</v>
      </c>
      <c r="J463" s="40" t="s">
        <v>16</v>
      </c>
      <c r="K463" s="40" t="s">
        <v>16</v>
      </c>
      <c r="L463" s="40" t="s">
        <v>15</v>
      </c>
    </row>
    <row r="464">
      <c r="A464" s="36">
        <v>460.0</v>
      </c>
      <c r="B464" s="42">
        <v>7839245.0</v>
      </c>
      <c r="C464" s="15">
        <v>44383.0</v>
      </c>
      <c r="D464" s="16" t="s">
        <v>17</v>
      </c>
      <c r="E464" s="16">
        <v>29.0</v>
      </c>
      <c r="F464" s="16">
        <v>1235.0</v>
      </c>
      <c r="G464" s="16" t="s">
        <v>14</v>
      </c>
      <c r="H464" s="16">
        <v>8.0</v>
      </c>
      <c r="I464" s="16">
        <v>9.0</v>
      </c>
      <c r="J464" s="40" t="s">
        <v>16</v>
      </c>
      <c r="K464" s="40" t="s">
        <v>15</v>
      </c>
      <c r="L464" s="40" t="s">
        <v>15</v>
      </c>
    </row>
    <row r="465">
      <c r="A465" s="36">
        <v>461.0</v>
      </c>
      <c r="B465" s="42">
        <v>7839665.0</v>
      </c>
      <c r="C465" s="15">
        <v>44383.0</v>
      </c>
      <c r="D465" s="16" t="s">
        <v>17</v>
      </c>
      <c r="E465" s="16" t="s">
        <v>66</v>
      </c>
      <c r="F465" s="16">
        <v>715.0</v>
      </c>
      <c r="G465" s="16" t="s">
        <v>20</v>
      </c>
      <c r="H465" s="16">
        <v>5.0</v>
      </c>
      <c r="I465" s="16">
        <v>8.0</v>
      </c>
      <c r="J465" s="40" t="s">
        <v>16</v>
      </c>
      <c r="K465" s="40" t="s">
        <v>15</v>
      </c>
      <c r="L465" s="40" t="s">
        <v>15</v>
      </c>
    </row>
    <row r="466">
      <c r="A466" s="36">
        <v>462.0</v>
      </c>
      <c r="B466" s="42">
        <v>7842708.0</v>
      </c>
      <c r="C466" s="8">
        <v>44360.0</v>
      </c>
      <c r="D466" s="16" t="s">
        <v>17</v>
      </c>
      <c r="E466" s="16" t="s">
        <v>73</v>
      </c>
      <c r="F466" s="16">
        <v>995.0</v>
      </c>
      <c r="G466" s="16" t="s">
        <v>14</v>
      </c>
      <c r="H466" s="16">
        <v>7.0</v>
      </c>
      <c r="I466" s="16">
        <v>8.0</v>
      </c>
      <c r="J466" s="40" t="s">
        <v>15</v>
      </c>
      <c r="K466" s="40" t="s">
        <v>16</v>
      </c>
      <c r="L466" s="40" t="s">
        <v>15</v>
      </c>
    </row>
    <row r="467">
      <c r="A467" s="36">
        <v>463.0</v>
      </c>
      <c r="B467" s="44">
        <v>7848564.0</v>
      </c>
      <c r="C467" s="8">
        <v>44370.0</v>
      </c>
      <c r="D467" s="16" t="s">
        <v>17</v>
      </c>
      <c r="E467" s="16">
        <v>35.0</v>
      </c>
      <c r="F467" s="16">
        <v>1430.0</v>
      </c>
      <c r="G467" s="16" t="s">
        <v>20</v>
      </c>
      <c r="H467" s="16">
        <v>8.0</v>
      </c>
      <c r="I467" s="16">
        <v>9.0</v>
      </c>
      <c r="J467" s="40" t="s">
        <v>15</v>
      </c>
      <c r="K467" s="40" t="s">
        <v>16</v>
      </c>
      <c r="L467" s="40" t="s">
        <v>16</v>
      </c>
    </row>
    <row r="468">
      <c r="A468" s="36">
        <v>464.0</v>
      </c>
      <c r="B468" s="42">
        <v>7849928.0</v>
      </c>
      <c r="C468" s="8">
        <v>44373.0</v>
      </c>
      <c r="D468" s="16" t="s">
        <v>17</v>
      </c>
      <c r="E468" s="16" t="s">
        <v>25</v>
      </c>
      <c r="F468" s="16">
        <v>1620.0</v>
      </c>
      <c r="G468" s="16" t="s">
        <v>14</v>
      </c>
      <c r="H468" s="16">
        <v>8.0</v>
      </c>
      <c r="I468" s="16">
        <v>8.0</v>
      </c>
      <c r="J468" s="40" t="s">
        <v>15</v>
      </c>
      <c r="K468" s="40" t="s">
        <v>16</v>
      </c>
      <c r="L468" s="40" t="s">
        <v>15</v>
      </c>
    </row>
    <row r="469">
      <c r="A469" s="36">
        <v>465.0</v>
      </c>
      <c r="B469" s="45">
        <v>7850205.0</v>
      </c>
      <c r="C469" s="8">
        <v>44375.0</v>
      </c>
      <c r="D469" s="16" t="s">
        <v>17</v>
      </c>
      <c r="E469" s="16" t="s">
        <v>36</v>
      </c>
      <c r="F469" s="16">
        <v>1940.0</v>
      </c>
      <c r="G469" s="16" t="s">
        <v>20</v>
      </c>
      <c r="H469" s="16">
        <v>8.0</v>
      </c>
      <c r="I469" s="16">
        <v>8.0</v>
      </c>
      <c r="J469" s="40" t="s">
        <v>15</v>
      </c>
      <c r="K469" s="40" t="s">
        <v>16</v>
      </c>
      <c r="L469" s="40" t="s">
        <v>15</v>
      </c>
    </row>
    <row r="470">
      <c r="A470" s="36">
        <v>466.0</v>
      </c>
      <c r="B470" s="42">
        <v>7869303.0</v>
      </c>
      <c r="C470" s="15">
        <v>44263.0</v>
      </c>
      <c r="D470" s="16" t="s">
        <v>17</v>
      </c>
      <c r="E470" s="16" t="s">
        <v>46</v>
      </c>
      <c r="F470" s="16">
        <v>1115.0</v>
      </c>
      <c r="G470" s="16" t="s">
        <v>20</v>
      </c>
      <c r="H470" s="16">
        <v>7.0</v>
      </c>
      <c r="I470" s="16">
        <v>8.0</v>
      </c>
      <c r="J470" s="40" t="s">
        <v>16</v>
      </c>
      <c r="K470" s="40" t="s">
        <v>16</v>
      </c>
      <c r="L470" s="40" t="s">
        <v>16</v>
      </c>
    </row>
    <row r="471">
      <c r="A471" s="36">
        <v>467.0</v>
      </c>
      <c r="B471" s="42">
        <v>7869302.0</v>
      </c>
      <c r="C471" s="15">
        <v>44263.0</v>
      </c>
      <c r="D471" s="16" t="s">
        <v>17</v>
      </c>
      <c r="E471" s="16" t="s">
        <v>46</v>
      </c>
      <c r="F471" s="16">
        <v>965.0</v>
      </c>
      <c r="G471" s="16" t="s">
        <v>20</v>
      </c>
      <c r="H471" s="16">
        <v>8.0</v>
      </c>
      <c r="I471" s="16">
        <v>9.0</v>
      </c>
      <c r="J471" s="40" t="s">
        <v>15</v>
      </c>
      <c r="K471" s="40" t="s">
        <v>16</v>
      </c>
      <c r="L471" s="40" t="s">
        <v>16</v>
      </c>
    </row>
    <row r="472">
      <c r="A472" s="36">
        <v>468.0</v>
      </c>
      <c r="B472" s="42">
        <v>7869304.0</v>
      </c>
      <c r="C472" s="15">
        <v>44263.0</v>
      </c>
      <c r="D472" s="16" t="s">
        <v>17</v>
      </c>
      <c r="E472" s="16" t="s">
        <v>46</v>
      </c>
      <c r="F472" s="16">
        <v>1045.0</v>
      </c>
      <c r="G472" s="16" t="s">
        <v>20</v>
      </c>
      <c r="H472" s="16">
        <v>8.0</v>
      </c>
      <c r="I472" s="16">
        <v>9.0</v>
      </c>
      <c r="J472" s="40" t="s">
        <v>15</v>
      </c>
      <c r="K472" s="40" t="s">
        <v>16</v>
      </c>
      <c r="L472" s="40" t="s">
        <v>16</v>
      </c>
    </row>
    <row r="473">
      <c r="A473" s="36">
        <v>469.0</v>
      </c>
      <c r="B473" s="42">
        <v>7877595.0</v>
      </c>
      <c r="C473" s="8">
        <v>44427.0</v>
      </c>
      <c r="D473" s="16" t="s">
        <v>17</v>
      </c>
      <c r="E473" s="16" t="s">
        <v>36</v>
      </c>
      <c r="F473" s="16">
        <v>1990.0</v>
      </c>
      <c r="G473" s="16" t="s">
        <v>14</v>
      </c>
      <c r="H473" s="16">
        <v>8.0</v>
      </c>
      <c r="I473" s="16">
        <v>9.0</v>
      </c>
      <c r="J473" s="40" t="s">
        <v>15</v>
      </c>
      <c r="K473" s="40" t="s">
        <v>16</v>
      </c>
      <c r="L473" s="40" t="s">
        <v>15</v>
      </c>
    </row>
    <row r="474">
      <c r="A474" s="36">
        <v>470.0</v>
      </c>
      <c r="B474" s="42">
        <v>7880422.0</v>
      </c>
      <c r="C474" s="8">
        <v>44433.0</v>
      </c>
      <c r="D474" s="16" t="s">
        <v>12</v>
      </c>
      <c r="E474" s="16" t="s">
        <v>28</v>
      </c>
      <c r="F474" s="16">
        <v>1605.0</v>
      </c>
      <c r="G474" s="16" t="s">
        <v>14</v>
      </c>
      <c r="H474" s="16">
        <v>8.0</v>
      </c>
      <c r="I474" s="16">
        <v>9.0</v>
      </c>
      <c r="J474" s="40" t="s">
        <v>15</v>
      </c>
      <c r="K474" s="40" t="s">
        <v>16</v>
      </c>
      <c r="L474" s="40" t="s">
        <v>15</v>
      </c>
    </row>
    <row r="475">
      <c r="A475" s="10">
        <v>471.0</v>
      </c>
      <c r="B475" s="10">
        <v>7759606.0</v>
      </c>
      <c r="C475" s="8">
        <v>44197.0</v>
      </c>
      <c r="D475" s="9" t="s">
        <v>17</v>
      </c>
      <c r="E475" s="9" t="s">
        <v>58</v>
      </c>
      <c r="F475" s="9">
        <v>840.0</v>
      </c>
      <c r="G475" s="9" t="s">
        <v>14</v>
      </c>
      <c r="H475" s="9">
        <v>6.0</v>
      </c>
      <c r="I475" s="9">
        <v>8.0</v>
      </c>
      <c r="J475" s="39" t="s">
        <v>15</v>
      </c>
      <c r="K475" s="39" t="s">
        <v>16</v>
      </c>
      <c r="L475" s="39" t="s">
        <v>15</v>
      </c>
    </row>
    <row r="476">
      <c r="A476" s="10">
        <v>472.0</v>
      </c>
      <c r="B476" s="10">
        <v>7759948.0</v>
      </c>
      <c r="C476" s="8">
        <v>44197.0</v>
      </c>
      <c r="D476" s="9" t="s">
        <v>12</v>
      </c>
      <c r="E476" s="9" t="s">
        <v>47</v>
      </c>
      <c r="F476" s="9">
        <v>1725.0</v>
      </c>
      <c r="G476" s="9" t="s">
        <v>14</v>
      </c>
      <c r="H476" s="9">
        <v>9.0</v>
      </c>
      <c r="I476" s="9">
        <v>9.0</v>
      </c>
      <c r="J476" s="39" t="s">
        <v>16</v>
      </c>
      <c r="K476" s="39" t="s">
        <v>16</v>
      </c>
      <c r="L476" s="39" t="s">
        <v>15</v>
      </c>
    </row>
    <row r="477">
      <c r="A477" s="10">
        <v>473.0</v>
      </c>
      <c r="B477" s="10">
        <v>7760041.0</v>
      </c>
      <c r="C477" s="8">
        <v>44228.0</v>
      </c>
      <c r="D477" s="9" t="s">
        <v>12</v>
      </c>
      <c r="E477" s="9" t="s">
        <v>52</v>
      </c>
      <c r="F477" s="9">
        <v>2525.0</v>
      </c>
      <c r="G477" s="9" t="s">
        <v>14</v>
      </c>
      <c r="H477" s="9">
        <v>9.0</v>
      </c>
      <c r="I477" s="9">
        <v>9.0</v>
      </c>
      <c r="J477" s="39" t="s">
        <v>15</v>
      </c>
      <c r="K477" s="39" t="s">
        <v>16</v>
      </c>
      <c r="L477" s="39" t="s">
        <v>15</v>
      </c>
    </row>
    <row r="478">
      <c r="A478" s="10">
        <v>474.0</v>
      </c>
      <c r="B478" s="10">
        <v>7760190.0</v>
      </c>
      <c r="C478" s="8">
        <v>44287.0</v>
      </c>
      <c r="D478" s="9" t="s">
        <v>12</v>
      </c>
      <c r="E478" s="9">
        <v>36.0</v>
      </c>
      <c r="F478" s="9">
        <v>2385.0</v>
      </c>
      <c r="G478" s="9" t="s">
        <v>14</v>
      </c>
      <c r="H478" s="9">
        <v>6.0</v>
      </c>
      <c r="I478" s="9">
        <v>8.0</v>
      </c>
      <c r="J478" s="39" t="s">
        <v>16</v>
      </c>
      <c r="K478" s="39" t="s">
        <v>16</v>
      </c>
      <c r="L478" s="39" t="s">
        <v>15</v>
      </c>
    </row>
    <row r="479">
      <c r="A479" s="10">
        <v>475.0</v>
      </c>
      <c r="B479" s="10">
        <v>7763471.0</v>
      </c>
      <c r="C479" s="8">
        <v>44409.0</v>
      </c>
      <c r="D479" s="9" t="s">
        <v>17</v>
      </c>
      <c r="E479" s="9" t="s">
        <v>19</v>
      </c>
      <c r="F479" s="9">
        <v>2175.0</v>
      </c>
      <c r="G479" s="9" t="s">
        <v>20</v>
      </c>
      <c r="H479" s="9">
        <v>6.0</v>
      </c>
      <c r="I479" s="9">
        <v>8.0</v>
      </c>
      <c r="J479" s="39" t="s">
        <v>16</v>
      </c>
      <c r="K479" s="39" t="s">
        <v>16</v>
      </c>
      <c r="L479" s="39" t="s">
        <v>15</v>
      </c>
    </row>
    <row r="480">
      <c r="A480" s="10">
        <v>476.0</v>
      </c>
      <c r="B480" s="10">
        <v>7763888.0</v>
      </c>
      <c r="C480" s="8">
        <v>44470.0</v>
      </c>
      <c r="D480" s="9" t="s">
        <v>17</v>
      </c>
      <c r="E480" s="9" t="s">
        <v>45</v>
      </c>
      <c r="F480" s="9">
        <v>1375.0</v>
      </c>
      <c r="G480" s="9" t="s">
        <v>14</v>
      </c>
      <c r="H480" s="9">
        <v>8.0</v>
      </c>
      <c r="I480" s="9">
        <v>9.0</v>
      </c>
      <c r="J480" s="39" t="s">
        <v>15</v>
      </c>
      <c r="K480" s="39" t="s">
        <v>16</v>
      </c>
      <c r="L480" s="39" t="s">
        <v>16</v>
      </c>
    </row>
    <row r="481">
      <c r="A481" s="10">
        <v>477.0</v>
      </c>
      <c r="B481" s="10">
        <v>7763891.0</v>
      </c>
      <c r="C481" s="8">
        <v>44470.0</v>
      </c>
      <c r="D481" s="9" t="s">
        <v>17</v>
      </c>
      <c r="E481" s="9" t="s">
        <v>45</v>
      </c>
      <c r="F481" s="9">
        <v>1375.0</v>
      </c>
      <c r="G481" s="9" t="s">
        <v>20</v>
      </c>
      <c r="H481" s="9">
        <v>8.0</v>
      </c>
      <c r="I481" s="9">
        <v>9.0</v>
      </c>
      <c r="J481" s="39" t="s">
        <v>15</v>
      </c>
      <c r="K481" s="39" t="s">
        <v>16</v>
      </c>
      <c r="L481" s="39" t="s">
        <v>16</v>
      </c>
    </row>
    <row r="482">
      <c r="A482" s="10">
        <v>478.0</v>
      </c>
      <c r="B482" s="10">
        <v>7777384.0</v>
      </c>
      <c r="C482" s="8">
        <v>44318.0</v>
      </c>
      <c r="D482" s="9" t="s">
        <v>17</v>
      </c>
      <c r="E482" s="9" t="s">
        <v>46</v>
      </c>
      <c r="F482" s="9">
        <v>490.0</v>
      </c>
      <c r="G482" s="9" t="s">
        <v>14</v>
      </c>
      <c r="H482" s="9">
        <v>8.0</v>
      </c>
      <c r="I482" s="9">
        <v>10.0</v>
      </c>
      <c r="J482" s="39" t="s">
        <v>15</v>
      </c>
      <c r="K482" s="39" t="s">
        <v>16</v>
      </c>
      <c r="L482" s="39" t="s">
        <v>15</v>
      </c>
    </row>
    <row r="483">
      <c r="A483" s="13">
        <v>479.0</v>
      </c>
      <c r="B483" s="13">
        <v>7778163.0</v>
      </c>
      <c r="C483" s="8">
        <v>44349.0</v>
      </c>
      <c r="D483" s="9" t="s">
        <v>17</v>
      </c>
      <c r="E483" s="9" t="s">
        <v>59</v>
      </c>
      <c r="F483" s="9">
        <v>2725.0</v>
      </c>
      <c r="G483" s="9" t="s">
        <v>14</v>
      </c>
      <c r="H483" s="9">
        <v>8.0</v>
      </c>
      <c r="I483" s="9">
        <v>8.0</v>
      </c>
      <c r="J483" s="39" t="s">
        <v>15</v>
      </c>
      <c r="K483" s="39" t="s">
        <v>16</v>
      </c>
      <c r="L483" s="39" t="s">
        <v>15</v>
      </c>
    </row>
    <row r="484">
      <c r="A484" s="13">
        <v>480.0</v>
      </c>
      <c r="B484" s="13">
        <v>7779015.0</v>
      </c>
      <c r="C484" s="8">
        <v>44410.0</v>
      </c>
      <c r="D484" s="9" t="s">
        <v>17</v>
      </c>
      <c r="E484" s="9" t="s">
        <v>50</v>
      </c>
      <c r="F484" s="9">
        <v>2960.0</v>
      </c>
      <c r="G484" s="9" t="s">
        <v>14</v>
      </c>
      <c r="H484" s="9">
        <v>9.0</v>
      </c>
      <c r="I484" s="9">
        <v>9.0</v>
      </c>
      <c r="J484" s="39" t="s">
        <v>15</v>
      </c>
      <c r="K484" s="39" t="s">
        <v>16</v>
      </c>
      <c r="L484" s="39" t="s">
        <v>15</v>
      </c>
    </row>
    <row r="485">
      <c r="A485" s="10">
        <v>481.0</v>
      </c>
      <c r="B485" s="10">
        <v>7779055.0</v>
      </c>
      <c r="C485" s="8">
        <v>44441.0</v>
      </c>
      <c r="D485" s="9" t="s">
        <v>12</v>
      </c>
      <c r="E485" s="9" t="s">
        <v>32</v>
      </c>
      <c r="F485" s="9">
        <v>2405.0</v>
      </c>
      <c r="G485" s="9" t="s">
        <v>14</v>
      </c>
      <c r="H485" s="9">
        <v>9.0</v>
      </c>
      <c r="I485" s="9">
        <v>9.0</v>
      </c>
      <c r="J485" s="39" t="s">
        <v>15</v>
      </c>
      <c r="K485" s="39" t="s">
        <v>16</v>
      </c>
      <c r="L485" s="39" t="s">
        <v>15</v>
      </c>
    </row>
    <row r="486">
      <c r="A486" s="10">
        <v>482.0</v>
      </c>
      <c r="B486" s="10">
        <v>7779613.0</v>
      </c>
      <c r="C486" s="8">
        <v>44441.0</v>
      </c>
      <c r="D486" s="9" t="s">
        <v>17</v>
      </c>
      <c r="E486" s="9">
        <v>35.0</v>
      </c>
      <c r="F486" s="9">
        <v>2365.0</v>
      </c>
      <c r="G486" s="9" t="s">
        <v>14</v>
      </c>
      <c r="H486" s="9">
        <v>5.0</v>
      </c>
      <c r="I486" s="9">
        <v>7.0</v>
      </c>
      <c r="J486" s="39" t="s">
        <v>15</v>
      </c>
      <c r="K486" s="39" t="s">
        <v>16</v>
      </c>
      <c r="L486" s="39" t="s">
        <v>15</v>
      </c>
    </row>
    <row r="487">
      <c r="A487" s="10">
        <v>483.0</v>
      </c>
      <c r="B487" s="10">
        <v>7778407.0</v>
      </c>
      <c r="C487" s="8">
        <v>44379.0</v>
      </c>
      <c r="D487" s="9" t="s">
        <v>17</v>
      </c>
      <c r="E487" s="9">
        <v>35.0</v>
      </c>
      <c r="F487" s="9">
        <v>2745.0</v>
      </c>
      <c r="G487" s="9" t="s">
        <v>20</v>
      </c>
      <c r="H487" s="9">
        <v>5.0</v>
      </c>
      <c r="I487" s="9">
        <v>7.0</v>
      </c>
      <c r="J487" s="39" t="s">
        <v>16</v>
      </c>
      <c r="K487" s="39" t="s">
        <v>16</v>
      </c>
      <c r="L487" s="39" t="s">
        <v>15</v>
      </c>
    </row>
    <row r="488">
      <c r="A488" s="10">
        <v>484.0</v>
      </c>
      <c r="B488" s="10">
        <v>7779844.0</v>
      </c>
      <c r="C488" s="8">
        <v>44471.0</v>
      </c>
      <c r="D488" s="9" t="s">
        <v>17</v>
      </c>
      <c r="E488" s="9" t="s">
        <v>62</v>
      </c>
      <c r="F488" s="9">
        <v>1125.0</v>
      </c>
      <c r="G488" s="9" t="s">
        <v>14</v>
      </c>
      <c r="H488" s="9">
        <v>5.0</v>
      </c>
      <c r="I488" s="9">
        <v>8.0</v>
      </c>
      <c r="J488" s="39" t="s">
        <v>15</v>
      </c>
      <c r="K488" s="39" t="s">
        <v>16</v>
      </c>
      <c r="L488" s="39" t="s">
        <v>15</v>
      </c>
    </row>
    <row r="489">
      <c r="A489" s="36">
        <v>485.0</v>
      </c>
      <c r="B489" s="46">
        <v>7809881.0</v>
      </c>
      <c r="C489" s="15">
        <v>44443.0</v>
      </c>
      <c r="D489" s="16" t="s">
        <v>17</v>
      </c>
      <c r="E489" s="16" t="s">
        <v>23</v>
      </c>
      <c r="F489" s="16">
        <v>1450.0</v>
      </c>
      <c r="G489" s="16" t="s">
        <v>14</v>
      </c>
      <c r="H489" s="16">
        <v>4.0</v>
      </c>
      <c r="I489" s="16">
        <v>5.0</v>
      </c>
      <c r="J489" s="40" t="s">
        <v>16</v>
      </c>
      <c r="K489" s="40" t="s">
        <v>16</v>
      </c>
      <c r="L489" s="40" t="s">
        <v>16</v>
      </c>
    </row>
    <row r="490">
      <c r="A490" s="10">
        <v>486.0</v>
      </c>
      <c r="B490" s="41">
        <v>7807130.0</v>
      </c>
      <c r="C490" s="8">
        <v>44320.0</v>
      </c>
      <c r="D490" s="9" t="s">
        <v>12</v>
      </c>
      <c r="E490" s="9">
        <v>31.0</v>
      </c>
      <c r="F490" s="9">
        <v>1980.0</v>
      </c>
      <c r="G490" s="9" t="s">
        <v>20</v>
      </c>
      <c r="H490" s="9">
        <v>4.0</v>
      </c>
      <c r="I490" s="9">
        <v>7.0</v>
      </c>
      <c r="J490" s="39" t="s">
        <v>16</v>
      </c>
      <c r="K490" s="39" t="s">
        <v>15</v>
      </c>
      <c r="L490" s="39" t="s">
        <v>15</v>
      </c>
    </row>
    <row r="491">
      <c r="A491" s="10">
        <v>487.0</v>
      </c>
      <c r="B491" s="41">
        <v>7810742.0</v>
      </c>
      <c r="C491" s="8">
        <v>44534.0</v>
      </c>
      <c r="D491" s="9" t="s">
        <v>12</v>
      </c>
      <c r="E491" s="9" t="s">
        <v>33</v>
      </c>
      <c r="F491" s="9">
        <v>2415.0</v>
      </c>
      <c r="G491" s="9" t="s">
        <v>14</v>
      </c>
      <c r="H491" s="9">
        <v>4.0</v>
      </c>
      <c r="I491" s="9">
        <v>5.0</v>
      </c>
      <c r="J491" s="39" t="s">
        <v>16</v>
      </c>
      <c r="K491" s="39" t="s">
        <v>16</v>
      </c>
      <c r="L491" s="39" t="s">
        <v>15</v>
      </c>
    </row>
    <row r="492">
      <c r="A492" s="10">
        <v>488.0</v>
      </c>
      <c r="B492" s="30">
        <v>7901920.0</v>
      </c>
      <c r="C492" s="8">
        <v>44534.0</v>
      </c>
      <c r="D492" s="9" t="s">
        <v>17</v>
      </c>
      <c r="E492" s="9">
        <v>31.0</v>
      </c>
      <c r="F492" s="9">
        <v>1570.0</v>
      </c>
      <c r="G492" s="9" t="s">
        <v>14</v>
      </c>
      <c r="H492" s="9">
        <v>4.0</v>
      </c>
      <c r="I492" s="9">
        <v>5.0</v>
      </c>
      <c r="J492" s="39" t="s">
        <v>16</v>
      </c>
      <c r="K492" s="39" t="s">
        <v>16</v>
      </c>
      <c r="L492" s="39" t="s">
        <v>15</v>
      </c>
    </row>
    <row r="493">
      <c r="A493" s="10">
        <v>489.0</v>
      </c>
      <c r="B493" s="41">
        <v>7807995.0</v>
      </c>
      <c r="C493" s="8">
        <v>44351.0</v>
      </c>
      <c r="D493" s="9" t="s">
        <v>12</v>
      </c>
      <c r="E493" s="9" t="s">
        <v>50</v>
      </c>
      <c r="F493" s="9">
        <v>3100.0</v>
      </c>
      <c r="G493" s="9" t="s">
        <v>14</v>
      </c>
      <c r="H493" s="9">
        <v>6.0</v>
      </c>
      <c r="I493" s="9">
        <v>8.0</v>
      </c>
      <c r="J493" s="39" t="s">
        <v>16</v>
      </c>
      <c r="K493" s="39" t="s">
        <v>16</v>
      </c>
      <c r="L493" s="39" t="s">
        <v>15</v>
      </c>
    </row>
    <row r="494">
      <c r="A494" s="10">
        <v>490.0</v>
      </c>
      <c r="B494" s="41">
        <v>7789947.0</v>
      </c>
      <c r="C494" s="8">
        <v>44230.0</v>
      </c>
      <c r="D494" s="9" t="s">
        <v>17</v>
      </c>
      <c r="E494" s="9">
        <v>33.0</v>
      </c>
      <c r="F494" s="9">
        <v>1875.0</v>
      </c>
      <c r="G494" s="9" t="s">
        <v>20</v>
      </c>
      <c r="H494" s="9">
        <v>8.0</v>
      </c>
      <c r="I494" s="9">
        <v>7.0</v>
      </c>
      <c r="J494" s="39" t="s">
        <v>16</v>
      </c>
      <c r="K494" s="39" t="s">
        <v>16</v>
      </c>
      <c r="L494" s="39" t="s">
        <v>15</v>
      </c>
    </row>
    <row r="495">
      <c r="A495" s="10">
        <v>491.0</v>
      </c>
      <c r="B495" s="41">
        <v>7814668.0</v>
      </c>
      <c r="C495" s="8">
        <v>44306.0</v>
      </c>
      <c r="D495" s="9" t="s">
        <v>12</v>
      </c>
      <c r="E495" s="9" t="s">
        <v>45</v>
      </c>
      <c r="F495" s="9">
        <v>1105.0</v>
      </c>
      <c r="G495" s="9" t="s">
        <v>14</v>
      </c>
      <c r="H495" s="9">
        <v>9.0</v>
      </c>
      <c r="I495" s="9">
        <v>9.0</v>
      </c>
      <c r="J495" s="39" t="s">
        <v>15</v>
      </c>
      <c r="K495" s="39" t="s">
        <v>16</v>
      </c>
      <c r="L495" s="39" t="s">
        <v>15</v>
      </c>
    </row>
    <row r="496">
      <c r="A496" s="10">
        <v>492.0</v>
      </c>
      <c r="B496" s="41">
        <v>7813417.0</v>
      </c>
      <c r="C496" s="8">
        <v>44302.0</v>
      </c>
      <c r="D496" s="9" t="s">
        <v>12</v>
      </c>
      <c r="E496" s="9" t="s">
        <v>32</v>
      </c>
      <c r="F496" s="9">
        <v>2260.0</v>
      </c>
      <c r="G496" s="9" t="s">
        <v>14</v>
      </c>
      <c r="H496" s="9">
        <v>9.0</v>
      </c>
      <c r="I496" s="9">
        <v>9.0</v>
      </c>
      <c r="J496" s="39" t="s">
        <v>15</v>
      </c>
      <c r="K496" s="39" t="s">
        <v>16</v>
      </c>
      <c r="L496" s="39" t="s">
        <v>15</v>
      </c>
    </row>
    <row r="497">
      <c r="A497" s="10">
        <v>493.0</v>
      </c>
      <c r="B497" s="41">
        <v>7807678.0</v>
      </c>
      <c r="C497" s="8">
        <v>44320.0</v>
      </c>
      <c r="D497" s="9" t="s">
        <v>12</v>
      </c>
      <c r="E497" s="9">
        <v>33.0</v>
      </c>
      <c r="F497" s="9">
        <v>2170.0</v>
      </c>
      <c r="G497" s="9" t="s">
        <v>20</v>
      </c>
      <c r="H497" s="9">
        <v>9.0</v>
      </c>
      <c r="I497" s="9">
        <v>9.0</v>
      </c>
      <c r="J497" s="39" t="s">
        <v>15</v>
      </c>
      <c r="K497" s="39" t="s">
        <v>16</v>
      </c>
      <c r="L497" s="39" t="s">
        <v>15</v>
      </c>
    </row>
    <row r="498">
      <c r="A498" s="10">
        <v>494.0</v>
      </c>
      <c r="B498" s="30">
        <v>7836231.0</v>
      </c>
      <c r="C498" s="8">
        <v>44306.0</v>
      </c>
      <c r="D498" s="9" t="s">
        <v>12</v>
      </c>
      <c r="E498" s="9" t="s">
        <v>38</v>
      </c>
      <c r="F498" s="9">
        <v>1830.0</v>
      </c>
      <c r="G498" s="9" t="s">
        <v>20</v>
      </c>
      <c r="H498" s="9">
        <v>5.0</v>
      </c>
      <c r="I498" s="9">
        <v>8.0</v>
      </c>
      <c r="J498" s="39" t="s">
        <v>16</v>
      </c>
      <c r="K498" s="39" t="s">
        <v>16</v>
      </c>
      <c r="L498" s="39" t="s">
        <v>15</v>
      </c>
    </row>
    <row r="499">
      <c r="A499" s="10">
        <v>495.0</v>
      </c>
      <c r="B499" s="41">
        <v>7815846.0</v>
      </c>
      <c r="C499" s="8">
        <v>44308.0</v>
      </c>
      <c r="D499" s="9" t="s">
        <v>17</v>
      </c>
      <c r="E499" s="9" t="s">
        <v>48</v>
      </c>
      <c r="F499" s="9">
        <v>2385.0</v>
      </c>
      <c r="G499" s="9" t="s">
        <v>14</v>
      </c>
      <c r="H499" s="9">
        <v>8.0</v>
      </c>
      <c r="I499" s="9">
        <v>9.0</v>
      </c>
      <c r="J499" s="39" t="s">
        <v>15</v>
      </c>
      <c r="K499" s="39" t="s">
        <v>16</v>
      </c>
      <c r="L499" s="39" t="s">
        <v>15</v>
      </c>
    </row>
    <row r="500">
      <c r="A500" s="10">
        <v>496.0</v>
      </c>
      <c r="B500" s="41">
        <v>7808743.0</v>
      </c>
      <c r="C500" s="8">
        <v>44381.0</v>
      </c>
      <c r="D500" s="9" t="s">
        <v>12</v>
      </c>
      <c r="E500" s="9" t="s">
        <v>30</v>
      </c>
      <c r="F500" s="9">
        <v>1535.0</v>
      </c>
      <c r="G500" s="9" t="s">
        <v>20</v>
      </c>
      <c r="H500" s="9">
        <v>3.0</v>
      </c>
      <c r="I500" s="9">
        <v>5.0</v>
      </c>
      <c r="J500" s="39" t="s">
        <v>16</v>
      </c>
      <c r="K500" s="39" t="s">
        <v>16</v>
      </c>
      <c r="L500" s="39" t="s">
        <v>15</v>
      </c>
    </row>
    <row r="501">
      <c r="A501" s="10">
        <v>497.0</v>
      </c>
      <c r="B501" s="41">
        <v>7816643.0</v>
      </c>
      <c r="C501" s="8">
        <v>44310.0</v>
      </c>
      <c r="D501" s="9" t="s">
        <v>17</v>
      </c>
      <c r="E501" s="9" t="s">
        <v>38</v>
      </c>
      <c r="F501" s="9">
        <v>1290.0</v>
      </c>
      <c r="G501" s="9" t="s">
        <v>20</v>
      </c>
      <c r="H501" s="9">
        <v>9.0</v>
      </c>
      <c r="I501" s="9">
        <v>9.0</v>
      </c>
      <c r="J501" s="39" t="s">
        <v>15</v>
      </c>
      <c r="K501" s="39" t="s">
        <v>16</v>
      </c>
      <c r="L501" s="39" t="s">
        <v>15</v>
      </c>
    </row>
    <row r="502">
      <c r="A502" s="10">
        <v>498.0</v>
      </c>
      <c r="B502" s="41">
        <v>7816865.0</v>
      </c>
      <c r="C502" s="8">
        <v>44310.0</v>
      </c>
      <c r="D502" s="9" t="s">
        <v>17</v>
      </c>
      <c r="E502" s="9" t="s">
        <v>18</v>
      </c>
      <c r="F502" s="9">
        <v>2440.0</v>
      </c>
      <c r="G502" s="9" t="s">
        <v>14</v>
      </c>
      <c r="H502" s="9">
        <v>8.0</v>
      </c>
      <c r="I502" s="9">
        <v>8.0</v>
      </c>
      <c r="J502" s="39" t="s">
        <v>16</v>
      </c>
      <c r="K502" s="39" t="s">
        <v>16</v>
      </c>
      <c r="L502" s="39" t="s">
        <v>15</v>
      </c>
    </row>
    <row r="503">
      <c r="A503" s="10">
        <v>499.0</v>
      </c>
      <c r="B503" s="41">
        <v>7815299.0</v>
      </c>
      <c r="C503" s="8">
        <v>44307.0</v>
      </c>
      <c r="D503" s="9" t="s">
        <v>12</v>
      </c>
      <c r="E503" s="9" t="s">
        <v>47</v>
      </c>
      <c r="F503" s="9">
        <v>2505.0</v>
      </c>
      <c r="G503" s="9" t="s">
        <v>14</v>
      </c>
      <c r="H503" s="9">
        <v>9.0</v>
      </c>
      <c r="I503" s="9">
        <v>9.0</v>
      </c>
      <c r="J503" s="39" t="s">
        <v>15</v>
      </c>
      <c r="K503" s="39" t="s">
        <v>16</v>
      </c>
      <c r="L503" s="39" t="s">
        <v>15</v>
      </c>
    </row>
    <row r="504">
      <c r="A504" s="10">
        <v>500.0</v>
      </c>
      <c r="B504" s="41">
        <v>7817754.0</v>
      </c>
      <c r="C504" s="8">
        <v>44312.0</v>
      </c>
      <c r="D504" s="9" t="s">
        <v>17</v>
      </c>
      <c r="E504" s="9" t="s">
        <v>47</v>
      </c>
      <c r="F504" s="9">
        <v>1650.0</v>
      </c>
      <c r="G504" s="9" t="s">
        <v>20</v>
      </c>
      <c r="H504" s="9">
        <v>8.0</v>
      </c>
      <c r="I504" s="9">
        <v>9.0</v>
      </c>
      <c r="J504" s="39" t="s">
        <v>15</v>
      </c>
      <c r="K504" s="39" t="s">
        <v>16</v>
      </c>
      <c r="L504" s="39" t="s">
        <v>15</v>
      </c>
    </row>
    <row r="505">
      <c r="A505" s="10">
        <v>501.0</v>
      </c>
      <c r="B505" s="41">
        <v>7818483.0</v>
      </c>
      <c r="C505" s="8">
        <v>44314.0</v>
      </c>
      <c r="D505" s="9" t="s">
        <v>17</v>
      </c>
      <c r="E505" s="9">
        <v>35.0</v>
      </c>
      <c r="F505" s="9">
        <v>1595.0</v>
      </c>
      <c r="G505" s="9" t="s">
        <v>20</v>
      </c>
      <c r="H505" s="9">
        <v>9.0</v>
      </c>
      <c r="I505" s="9">
        <v>9.0</v>
      </c>
      <c r="J505" s="39" t="s">
        <v>15</v>
      </c>
      <c r="K505" s="39" t="s">
        <v>16</v>
      </c>
      <c r="L505" s="39" t="s">
        <v>15</v>
      </c>
    </row>
    <row r="506">
      <c r="A506" s="10">
        <v>502.0</v>
      </c>
      <c r="B506" s="41">
        <v>7819070.0</v>
      </c>
      <c r="C506" s="29">
        <v>44315.0</v>
      </c>
      <c r="D506" s="9" t="s">
        <v>12</v>
      </c>
      <c r="E506" s="9" t="s">
        <v>28</v>
      </c>
      <c r="F506" s="9">
        <v>1590.0</v>
      </c>
      <c r="G506" s="9" t="s">
        <v>20</v>
      </c>
      <c r="H506" s="9">
        <v>8.0</v>
      </c>
      <c r="I506" s="9">
        <v>9.0</v>
      </c>
      <c r="J506" s="39" t="s">
        <v>15</v>
      </c>
      <c r="K506" s="39" t="s">
        <v>16</v>
      </c>
      <c r="L506" s="39" t="s">
        <v>15</v>
      </c>
    </row>
    <row r="507">
      <c r="A507" s="10">
        <v>503.0</v>
      </c>
      <c r="B507" s="41">
        <v>7810121.0</v>
      </c>
      <c r="C507" s="8">
        <v>44473.0</v>
      </c>
      <c r="D507" s="9" t="s">
        <v>17</v>
      </c>
      <c r="E507" s="9" t="s">
        <v>63</v>
      </c>
      <c r="F507" s="9">
        <v>1175.0</v>
      </c>
      <c r="G507" s="9" t="s">
        <v>20</v>
      </c>
      <c r="H507" s="9">
        <v>8.0</v>
      </c>
      <c r="I507" s="9">
        <v>8.0</v>
      </c>
      <c r="J507" s="39" t="s">
        <v>15</v>
      </c>
      <c r="K507" s="39" t="s">
        <v>16</v>
      </c>
      <c r="L507" s="39" t="s">
        <v>16</v>
      </c>
    </row>
    <row r="508">
      <c r="A508" s="10">
        <v>504.0</v>
      </c>
      <c r="B508" s="41">
        <v>7820162.0</v>
      </c>
      <c r="C508" s="8">
        <v>44316.0</v>
      </c>
      <c r="D508" s="9" t="s">
        <v>17</v>
      </c>
      <c r="E508" s="9">
        <v>35.0</v>
      </c>
      <c r="F508" s="9">
        <v>1510.0</v>
      </c>
      <c r="G508" s="9" t="s">
        <v>20</v>
      </c>
      <c r="H508" s="9">
        <v>8.0</v>
      </c>
      <c r="I508" s="9">
        <v>9.0</v>
      </c>
      <c r="J508" s="39" t="s">
        <v>15</v>
      </c>
      <c r="K508" s="39" t="s">
        <v>16</v>
      </c>
      <c r="L508" s="39" t="s">
        <v>15</v>
      </c>
    </row>
    <row r="509">
      <c r="A509" s="10">
        <v>505.0</v>
      </c>
      <c r="B509" s="41">
        <v>7851272.0</v>
      </c>
      <c r="C509" s="29">
        <v>44376.0</v>
      </c>
      <c r="D509" s="9" t="s">
        <v>17</v>
      </c>
      <c r="E509" s="9" t="s">
        <v>52</v>
      </c>
      <c r="F509" s="9">
        <v>2165.0</v>
      </c>
      <c r="G509" s="9" t="s">
        <v>20</v>
      </c>
      <c r="H509" s="9">
        <v>8.0</v>
      </c>
      <c r="I509" s="9">
        <v>8.0</v>
      </c>
      <c r="J509" s="39" t="s">
        <v>15</v>
      </c>
      <c r="K509" s="39" t="s">
        <v>16</v>
      </c>
      <c r="L509" s="39" t="s">
        <v>15</v>
      </c>
    </row>
    <row r="510">
      <c r="A510" s="10">
        <v>506.0</v>
      </c>
      <c r="B510" s="47">
        <v>7853316.0</v>
      </c>
      <c r="C510" s="8">
        <v>44262.0</v>
      </c>
      <c r="D510" s="9" t="s">
        <v>12</v>
      </c>
      <c r="E510" s="9" t="s">
        <v>84</v>
      </c>
      <c r="F510" s="9">
        <v>3075.0</v>
      </c>
      <c r="G510" s="9" t="s">
        <v>14</v>
      </c>
      <c r="H510" s="9">
        <v>7.0</v>
      </c>
      <c r="I510" s="9">
        <v>8.0</v>
      </c>
      <c r="J510" s="39" t="s">
        <v>15</v>
      </c>
      <c r="K510" s="39" t="s">
        <v>16</v>
      </c>
      <c r="L510" s="39" t="s">
        <v>15</v>
      </c>
    </row>
    <row r="511">
      <c r="A511" s="10">
        <v>507.0</v>
      </c>
      <c r="B511" s="41">
        <v>7854670.0</v>
      </c>
      <c r="C511" s="8">
        <v>44383.0</v>
      </c>
      <c r="D511" s="9" t="s">
        <v>12</v>
      </c>
      <c r="E511" s="9" t="s">
        <v>74</v>
      </c>
      <c r="F511" s="9">
        <v>2795.0</v>
      </c>
      <c r="G511" s="9" t="s">
        <v>14</v>
      </c>
      <c r="H511" s="9">
        <v>8.0</v>
      </c>
      <c r="I511" s="9">
        <v>9.0</v>
      </c>
      <c r="J511" s="39" t="s">
        <v>15</v>
      </c>
      <c r="K511" s="39" t="s">
        <v>16</v>
      </c>
      <c r="L511" s="39" t="s">
        <v>15</v>
      </c>
    </row>
    <row r="512">
      <c r="A512" s="10">
        <v>508.0</v>
      </c>
      <c r="B512" s="41">
        <v>7855654.0</v>
      </c>
      <c r="C512" s="8">
        <v>44384.0</v>
      </c>
      <c r="D512" s="9" t="s">
        <v>17</v>
      </c>
      <c r="E512" s="9" t="s">
        <v>59</v>
      </c>
      <c r="F512" s="9">
        <v>2240.0</v>
      </c>
      <c r="G512" s="9" t="s">
        <v>14</v>
      </c>
      <c r="H512" s="9">
        <v>9.0</v>
      </c>
      <c r="I512" s="9">
        <v>9.0</v>
      </c>
      <c r="J512" s="39" t="s">
        <v>15</v>
      </c>
      <c r="K512" s="39" t="s">
        <v>16</v>
      </c>
      <c r="L512" s="39" t="s">
        <v>16</v>
      </c>
    </row>
    <row r="513">
      <c r="A513" s="10">
        <v>509.0</v>
      </c>
      <c r="B513" s="41">
        <v>7856656.0</v>
      </c>
      <c r="C513" s="8">
        <v>44386.0</v>
      </c>
      <c r="D513" s="9" t="s">
        <v>17</v>
      </c>
      <c r="E513" s="9" t="s">
        <v>23</v>
      </c>
      <c r="F513" s="9">
        <v>1325.0</v>
      </c>
      <c r="G513" s="9" t="s">
        <v>20</v>
      </c>
      <c r="H513" s="9">
        <v>7.0</v>
      </c>
      <c r="I513" s="9">
        <v>8.0</v>
      </c>
      <c r="J513" s="39" t="s">
        <v>16</v>
      </c>
      <c r="K513" s="39" t="s">
        <v>16</v>
      </c>
      <c r="L513" s="39" t="s">
        <v>15</v>
      </c>
    </row>
    <row r="514">
      <c r="A514" s="10">
        <v>510.0</v>
      </c>
      <c r="B514" s="41">
        <v>7855871.0</v>
      </c>
      <c r="C514" s="8">
        <v>44415.0</v>
      </c>
      <c r="D514" s="9" t="s">
        <v>12</v>
      </c>
      <c r="E514" s="9" t="s">
        <v>21</v>
      </c>
      <c r="F514" s="9">
        <v>2335.0</v>
      </c>
      <c r="G514" s="9" t="s">
        <v>14</v>
      </c>
      <c r="H514" s="9">
        <v>8.0</v>
      </c>
      <c r="I514" s="9">
        <v>8.0</v>
      </c>
      <c r="J514" s="39" t="s">
        <v>15</v>
      </c>
      <c r="K514" s="39" t="s">
        <v>16</v>
      </c>
      <c r="L514" s="39" t="s">
        <v>15</v>
      </c>
    </row>
    <row r="515">
      <c r="A515" s="10">
        <v>511.0</v>
      </c>
      <c r="B515" s="41">
        <v>7857297.0</v>
      </c>
      <c r="C515" s="8">
        <v>44507.0</v>
      </c>
      <c r="D515" s="9" t="s">
        <v>12</v>
      </c>
      <c r="E515" s="9" t="s">
        <v>29</v>
      </c>
      <c r="F515" s="9">
        <v>1950.0</v>
      </c>
      <c r="G515" s="9" t="s">
        <v>14</v>
      </c>
      <c r="H515" s="9">
        <v>7.0</v>
      </c>
      <c r="I515" s="9">
        <v>9.0</v>
      </c>
      <c r="J515" s="39" t="s">
        <v>16</v>
      </c>
      <c r="K515" s="39" t="s">
        <v>16</v>
      </c>
      <c r="L515" s="39" t="s">
        <v>15</v>
      </c>
    </row>
    <row r="516">
      <c r="A516" s="10">
        <v>512.0</v>
      </c>
      <c r="B516" s="41">
        <v>7857354.0</v>
      </c>
      <c r="C516" s="8">
        <v>44388.0</v>
      </c>
      <c r="D516" s="9" t="s">
        <v>12</v>
      </c>
      <c r="E516" s="9">
        <v>28.0</v>
      </c>
      <c r="F516" s="9">
        <v>1300.0</v>
      </c>
      <c r="G516" s="9" t="s">
        <v>14</v>
      </c>
      <c r="H516" s="9">
        <v>4.0</v>
      </c>
      <c r="I516" s="9">
        <v>6.0</v>
      </c>
      <c r="J516" s="39" t="s">
        <v>16</v>
      </c>
      <c r="K516" s="39" t="s">
        <v>16</v>
      </c>
      <c r="L516" s="39" t="s">
        <v>15</v>
      </c>
    </row>
    <row r="517">
      <c r="A517" s="10">
        <v>513.0</v>
      </c>
      <c r="B517" s="41">
        <v>7858098.0</v>
      </c>
      <c r="C517" s="8">
        <v>44389.0</v>
      </c>
      <c r="D517" s="9" t="s">
        <v>12</v>
      </c>
      <c r="E517" s="9" t="s">
        <v>49</v>
      </c>
      <c r="F517" s="9">
        <v>1440.0</v>
      </c>
      <c r="G517" s="9" t="s">
        <v>14</v>
      </c>
      <c r="H517" s="9">
        <v>7.0</v>
      </c>
      <c r="I517" s="9">
        <v>9.0</v>
      </c>
      <c r="J517" s="39" t="s">
        <v>15</v>
      </c>
      <c r="K517" s="39" t="s">
        <v>16</v>
      </c>
      <c r="L517" s="39" t="s">
        <v>15</v>
      </c>
    </row>
    <row r="518">
      <c r="A518" s="10">
        <v>514.0</v>
      </c>
      <c r="B518" s="41">
        <v>7864864.0</v>
      </c>
      <c r="C518" s="8">
        <v>44403.0</v>
      </c>
      <c r="D518" s="9" t="s">
        <v>17</v>
      </c>
      <c r="E518" s="9">
        <v>32.0</v>
      </c>
      <c r="F518" s="9">
        <v>1315.0</v>
      </c>
      <c r="G518" s="9" t="s">
        <v>14</v>
      </c>
      <c r="H518" s="9">
        <v>7.0</v>
      </c>
      <c r="I518" s="9">
        <v>9.0</v>
      </c>
      <c r="J518" s="39" t="s">
        <v>16</v>
      </c>
      <c r="K518" s="39" t="s">
        <v>16</v>
      </c>
      <c r="L518" s="39" t="s">
        <v>15</v>
      </c>
    </row>
    <row r="519">
      <c r="A519" s="10">
        <v>515.0</v>
      </c>
      <c r="B519" s="41">
        <v>7866381.0</v>
      </c>
      <c r="C519" s="8">
        <v>44405.0</v>
      </c>
      <c r="D519" s="9" t="s">
        <v>12</v>
      </c>
      <c r="E519" s="9" t="s">
        <v>55</v>
      </c>
      <c r="F519" s="9">
        <v>1285.0</v>
      </c>
      <c r="G519" s="9" t="s">
        <v>14</v>
      </c>
      <c r="H519" s="9">
        <v>7.0</v>
      </c>
      <c r="I519" s="9">
        <v>8.0</v>
      </c>
      <c r="J519" s="39" t="s">
        <v>15</v>
      </c>
      <c r="K519" s="39" t="s">
        <v>16</v>
      </c>
      <c r="L519" s="39" t="s">
        <v>15</v>
      </c>
    </row>
    <row r="520">
      <c r="A520" s="10">
        <v>516.0</v>
      </c>
      <c r="B520" s="41">
        <v>7867684.0</v>
      </c>
      <c r="C520" s="48">
        <v>44408.0</v>
      </c>
      <c r="D520" s="9" t="s">
        <v>17</v>
      </c>
      <c r="E520" s="9">
        <v>31.0</v>
      </c>
      <c r="F520" s="9">
        <v>1465.0</v>
      </c>
      <c r="G520" s="9" t="s">
        <v>20</v>
      </c>
      <c r="H520" s="9">
        <v>7.0</v>
      </c>
      <c r="I520" s="9">
        <v>9.0</v>
      </c>
      <c r="J520" s="39" t="s">
        <v>16</v>
      </c>
      <c r="K520" s="39" t="s">
        <v>16</v>
      </c>
      <c r="L520" s="39" t="s">
        <v>15</v>
      </c>
    </row>
    <row r="521">
      <c r="A521" s="10">
        <v>517.0</v>
      </c>
      <c r="B521" s="41">
        <v>7855653.0</v>
      </c>
      <c r="C521" s="8">
        <v>44384.0</v>
      </c>
      <c r="D521" s="9" t="s">
        <v>17</v>
      </c>
      <c r="E521" s="9" t="s">
        <v>59</v>
      </c>
      <c r="F521" s="9">
        <v>2290.0</v>
      </c>
      <c r="G521" s="9" t="s">
        <v>14</v>
      </c>
      <c r="H521" s="9">
        <v>8.0</v>
      </c>
      <c r="I521" s="9">
        <v>8.0</v>
      </c>
      <c r="J521" s="39" t="s">
        <v>16</v>
      </c>
      <c r="K521" s="39" t="s">
        <v>16</v>
      </c>
      <c r="L521" s="39" t="s">
        <v>16</v>
      </c>
    </row>
    <row r="522">
      <c r="A522" s="10">
        <v>518.0</v>
      </c>
      <c r="B522" s="41">
        <v>7858116.0</v>
      </c>
      <c r="C522" s="8">
        <v>44389.0</v>
      </c>
      <c r="D522" s="9" t="s">
        <v>17</v>
      </c>
      <c r="E522" s="9" t="s">
        <v>28</v>
      </c>
      <c r="F522" s="9">
        <v>1710.0</v>
      </c>
      <c r="G522" s="9" t="s">
        <v>14</v>
      </c>
      <c r="H522" s="9">
        <v>8.0</v>
      </c>
      <c r="I522" s="9">
        <v>9.0</v>
      </c>
      <c r="J522" s="39" t="s">
        <v>15</v>
      </c>
      <c r="K522" s="39" t="s">
        <v>16</v>
      </c>
      <c r="L522" s="39" t="s">
        <v>15</v>
      </c>
    </row>
    <row r="523">
      <c r="A523" s="36">
        <v>519.0</v>
      </c>
      <c r="B523" s="42">
        <v>7862610.0</v>
      </c>
      <c r="C523" s="8">
        <v>44398.0</v>
      </c>
      <c r="D523" s="16" t="s">
        <v>17</v>
      </c>
      <c r="E523" s="16">
        <v>35.0</v>
      </c>
      <c r="F523" s="16">
        <v>2275.0</v>
      </c>
      <c r="G523" s="16" t="s">
        <v>14</v>
      </c>
      <c r="H523" s="16">
        <v>8.0</v>
      </c>
      <c r="I523" s="16">
        <v>8.0</v>
      </c>
      <c r="J523" s="40" t="s">
        <v>15</v>
      </c>
      <c r="K523" s="40" t="s">
        <v>16</v>
      </c>
      <c r="L523" s="40" t="s">
        <v>15</v>
      </c>
    </row>
    <row r="524">
      <c r="A524" s="36">
        <v>520.0</v>
      </c>
      <c r="B524" s="42">
        <v>7862741.0</v>
      </c>
      <c r="C524" s="8">
        <v>44398.0</v>
      </c>
      <c r="D524" s="16" t="s">
        <v>17</v>
      </c>
      <c r="E524" s="16">
        <v>36.0</v>
      </c>
      <c r="F524" s="16">
        <v>2305.0</v>
      </c>
      <c r="G524" s="16" t="s">
        <v>14</v>
      </c>
      <c r="H524" s="16">
        <v>9.0</v>
      </c>
      <c r="I524" s="16">
        <v>9.0</v>
      </c>
      <c r="J524" s="40" t="s">
        <v>15</v>
      </c>
      <c r="K524" s="40" t="s">
        <v>16</v>
      </c>
      <c r="L524" s="40" t="s">
        <v>15</v>
      </c>
    </row>
    <row r="525">
      <c r="A525" s="36">
        <v>521.0</v>
      </c>
      <c r="B525" s="42">
        <v>7864190.0</v>
      </c>
      <c r="C525" s="8">
        <v>44401.0</v>
      </c>
      <c r="D525" s="16" t="s">
        <v>17</v>
      </c>
      <c r="E525" s="16" t="s">
        <v>60</v>
      </c>
      <c r="F525" s="16">
        <v>2490.0</v>
      </c>
      <c r="G525" s="16" t="s">
        <v>14</v>
      </c>
      <c r="H525" s="16">
        <v>9.0</v>
      </c>
      <c r="I525" s="16">
        <v>9.0</v>
      </c>
      <c r="J525" s="40" t="s">
        <v>15</v>
      </c>
      <c r="K525" s="40" t="s">
        <v>16</v>
      </c>
      <c r="L525" s="40" t="s">
        <v>15</v>
      </c>
    </row>
    <row r="526">
      <c r="A526" s="36">
        <v>522.0</v>
      </c>
      <c r="B526" s="42">
        <v>7853718.0</v>
      </c>
      <c r="C526" s="15">
        <v>44382.0</v>
      </c>
      <c r="D526" s="16" t="s">
        <v>12</v>
      </c>
      <c r="E526" s="16" t="s">
        <v>38</v>
      </c>
      <c r="F526" s="16">
        <v>2310.0</v>
      </c>
      <c r="G526" s="16" t="s">
        <v>20</v>
      </c>
      <c r="H526" s="16">
        <v>8.0</v>
      </c>
      <c r="I526" s="16">
        <v>9.0</v>
      </c>
      <c r="J526" s="40" t="s">
        <v>15</v>
      </c>
      <c r="K526" s="40" t="s">
        <v>16</v>
      </c>
      <c r="L526" s="40" t="s">
        <v>15</v>
      </c>
    </row>
    <row r="527">
      <c r="A527" s="36">
        <v>523.0</v>
      </c>
      <c r="B527" s="42">
        <v>7857044.0</v>
      </c>
      <c r="C527" s="15">
        <v>44476.0</v>
      </c>
      <c r="D527" s="16" t="s">
        <v>17</v>
      </c>
      <c r="E527" s="16">
        <v>35.0</v>
      </c>
      <c r="F527" s="16">
        <v>1985.0</v>
      </c>
      <c r="G527" s="16" t="s">
        <v>14</v>
      </c>
      <c r="H527" s="16">
        <v>7.0</v>
      </c>
      <c r="I527" s="16">
        <v>9.0</v>
      </c>
      <c r="J527" s="40" t="s">
        <v>15</v>
      </c>
      <c r="K527" s="40" t="s">
        <v>16</v>
      </c>
      <c r="L527" s="40" t="s">
        <v>15</v>
      </c>
    </row>
    <row r="528">
      <c r="A528" s="36">
        <v>524.0</v>
      </c>
      <c r="B528" s="42">
        <v>7859858.0</v>
      </c>
      <c r="C528" s="8">
        <v>44392.0</v>
      </c>
      <c r="D528" s="16" t="s">
        <v>12</v>
      </c>
      <c r="E528" s="16" t="s">
        <v>52</v>
      </c>
      <c r="F528" s="16">
        <v>1735.0</v>
      </c>
      <c r="G528" s="16" t="s">
        <v>20</v>
      </c>
      <c r="H528" s="16">
        <v>9.0</v>
      </c>
      <c r="I528" s="16">
        <v>9.0</v>
      </c>
      <c r="J528" s="40" t="s">
        <v>15</v>
      </c>
      <c r="K528" s="40" t="s">
        <v>16</v>
      </c>
      <c r="L528" s="40" t="s">
        <v>15</v>
      </c>
    </row>
    <row r="529">
      <c r="A529" s="36">
        <v>525.0</v>
      </c>
      <c r="B529" s="42">
        <v>7862670.0</v>
      </c>
      <c r="C529" s="8">
        <v>44398.0</v>
      </c>
      <c r="D529" s="16" t="s">
        <v>12</v>
      </c>
      <c r="E529" s="16" t="s">
        <v>59</v>
      </c>
      <c r="F529" s="16">
        <v>2105.0</v>
      </c>
      <c r="G529" s="16" t="s">
        <v>14</v>
      </c>
      <c r="H529" s="16">
        <v>8.0</v>
      </c>
      <c r="I529" s="16">
        <v>9.0</v>
      </c>
      <c r="J529" s="40" t="s">
        <v>15</v>
      </c>
      <c r="K529" s="40" t="s">
        <v>16</v>
      </c>
      <c r="L529" s="40" t="s">
        <v>15</v>
      </c>
    </row>
    <row r="530">
      <c r="A530" s="36">
        <v>526.0</v>
      </c>
      <c r="B530" s="42">
        <v>7864237.0</v>
      </c>
      <c r="C530" s="8">
        <v>44401.0</v>
      </c>
      <c r="D530" s="16" t="s">
        <v>17</v>
      </c>
      <c r="E530" s="16" t="s">
        <v>32</v>
      </c>
      <c r="F530" s="16">
        <v>2660.0</v>
      </c>
      <c r="G530" s="16" t="s">
        <v>14</v>
      </c>
      <c r="H530" s="16">
        <v>9.0</v>
      </c>
      <c r="I530" s="16">
        <v>10.0</v>
      </c>
      <c r="J530" s="40" t="s">
        <v>15</v>
      </c>
      <c r="K530" s="40" t="s">
        <v>16</v>
      </c>
      <c r="L530" s="40" t="s">
        <v>16</v>
      </c>
    </row>
    <row r="531">
      <c r="A531" s="36">
        <v>527.0</v>
      </c>
      <c r="B531" s="49">
        <v>7871746.0</v>
      </c>
      <c r="C531" s="15">
        <v>44447.0</v>
      </c>
      <c r="D531" s="16" t="s">
        <v>17</v>
      </c>
      <c r="E531" s="16" t="s">
        <v>48</v>
      </c>
      <c r="F531" s="16">
        <v>1965.0</v>
      </c>
      <c r="G531" s="16" t="s">
        <v>14</v>
      </c>
      <c r="H531" s="16">
        <v>8.0</v>
      </c>
      <c r="I531" s="16">
        <v>9.0</v>
      </c>
      <c r="J531" s="40" t="s">
        <v>15</v>
      </c>
      <c r="K531" s="40" t="s">
        <v>16</v>
      </c>
      <c r="L531" s="40" t="s">
        <v>15</v>
      </c>
    </row>
    <row r="532">
      <c r="A532" s="36">
        <v>528.0</v>
      </c>
      <c r="B532" s="42">
        <v>7872323.0</v>
      </c>
      <c r="C532" s="15">
        <v>44418.0</v>
      </c>
      <c r="D532" s="16" t="s">
        <v>17</v>
      </c>
      <c r="E532" s="16">
        <v>35.0</v>
      </c>
      <c r="F532" s="16">
        <v>2120.0</v>
      </c>
      <c r="G532" s="16" t="s">
        <v>14</v>
      </c>
      <c r="H532" s="16">
        <v>8.0</v>
      </c>
      <c r="I532" s="16">
        <v>8.0</v>
      </c>
      <c r="J532" s="40" t="s">
        <v>15</v>
      </c>
      <c r="K532" s="40" t="s">
        <v>16</v>
      </c>
      <c r="L532" s="40" t="s">
        <v>15</v>
      </c>
    </row>
    <row r="533">
      <c r="A533" s="36">
        <v>529.0</v>
      </c>
      <c r="B533" s="42">
        <v>7875428.0</v>
      </c>
      <c r="C533" s="15">
        <v>44424.0</v>
      </c>
      <c r="D533" s="16" t="s">
        <v>17</v>
      </c>
      <c r="E533" s="16" t="s">
        <v>61</v>
      </c>
      <c r="F533" s="16">
        <v>1645.0</v>
      </c>
      <c r="G533" s="16" t="s">
        <v>14</v>
      </c>
      <c r="H533" s="16">
        <v>5.0</v>
      </c>
      <c r="I533" s="16">
        <v>8.0</v>
      </c>
      <c r="J533" s="40" t="s">
        <v>16</v>
      </c>
      <c r="K533" s="40" t="s">
        <v>16</v>
      </c>
      <c r="L533" s="40" t="s">
        <v>15</v>
      </c>
    </row>
    <row r="534">
      <c r="A534" s="36">
        <v>530.0</v>
      </c>
      <c r="B534" s="42">
        <v>7870741.0</v>
      </c>
      <c r="C534" s="15">
        <v>44355.0</v>
      </c>
      <c r="D534" s="16" t="s">
        <v>17</v>
      </c>
      <c r="E534" s="16" t="s">
        <v>18</v>
      </c>
      <c r="F534" s="16">
        <v>2505.0</v>
      </c>
      <c r="G534" s="16" t="s">
        <v>14</v>
      </c>
      <c r="H534" s="16">
        <v>4.0</v>
      </c>
      <c r="I534" s="16">
        <v>7.0</v>
      </c>
      <c r="J534" s="40" t="s">
        <v>16</v>
      </c>
      <c r="K534" s="40" t="s">
        <v>16</v>
      </c>
      <c r="L534" s="40" t="s">
        <v>15</v>
      </c>
    </row>
    <row r="535">
      <c r="A535" s="36">
        <v>531.0</v>
      </c>
      <c r="B535" s="42">
        <v>7876410.0</v>
      </c>
      <c r="C535" s="8">
        <v>44426.0</v>
      </c>
      <c r="D535" s="16" t="s">
        <v>17</v>
      </c>
      <c r="E535" s="16" t="s">
        <v>27</v>
      </c>
      <c r="F535" s="16">
        <v>1860.0</v>
      </c>
      <c r="G535" s="16" t="s">
        <v>14</v>
      </c>
      <c r="H535" s="16">
        <v>8.0</v>
      </c>
      <c r="I535" s="16">
        <v>9.0</v>
      </c>
      <c r="J535" s="40" t="s">
        <v>15</v>
      </c>
      <c r="K535" s="40" t="s">
        <v>16</v>
      </c>
      <c r="L535" s="40" t="s">
        <v>15</v>
      </c>
    </row>
    <row r="536">
      <c r="A536" s="10">
        <v>532.0</v>
      </c>
      <c r="B536" s="10">
        <v>7758221.0</v>
      </c>
      <c r="C536" s="8">
        <v>44193.0</v>
      </c>
      <c r="D536" s="9" t="s">
        <v>17</v>
      </c>
      <c r="E536" s="9" t="s">
        <v>25</v>
      </c>
      <c r="F536" s="9">
        <v>1710.0</v>
      </c>
      <c r="G536" s="9" t="s">
        <v>14</v>
      </c>
      <c r="H536" s="9">
        <v>7.0</v>
      </c>
      <c r="I536" s="9">
        <v>8.0</v>
      </c>
      <c r="J536" s="39" t="s">
        <v>15</v>
      </c>
      <c r="K536" s="39" t="s">
        <v>16</v>
      </c>
      <c r="L536" s="39" t="s">
        <v>15</v>
      </c>
    </row>
    <row r="537">
      <c r="A537" s="10">
        <v>533.0</v>
      </c>
      <c r="B537" s="10">
        <v>7764414.0</v>
      </c>
      <c r="C537" s="8">
        <v>44207.0</v>
      </c>
      <c r="D537" s="9" t="s">
        <v>12</v>
      </c>
      <c r="E537" s="9" t="s">
        <v>36</v>
      </c>
      <c r="F537" s="9">
        <v>2745.0</v>
      </c>
      <c r="G537" s="9" t="s">
        <v>14</v>
      </c>
      <c r="H537" s="9">
        <v>7.0</v>
      </c>
      <c r="I537" s="9">
        <v>8.0</v>
      </c>
      <c r="J537" s="50" t="s">
        <v>15</v>
      </c>
      <c r="K537" s="50" t="s">
        <v>16</v>
      </c>
      <c r="L537" s="51" t="s">
        <v>15</v>
      </c>
    </row>
    <row r="538">
      <c r="A538" s="10">
        <v>534.0</v>
      </c>
      <c r="B538" s="10">
        <v>7764712.0</v>
      </c>
      <c r="C538" s="8">
        <v>44208.0</v>
      </c>
      <c r="D538" s="9" t="s">
        <v>12</v>
      </c>
      <c r="E538" s="9">
        <v>35.0</v>
      </c>
      <c r="F538" s="9">
        <v>2025.0</v>
      </c>
      <c r="G538" s="9" t="s">
        <v>20</v>
      </c>
      <c r="H538" s="9">
        <v>5.0</v>
      </c>
      <c r="I538" s="9">
        <v>7.0</v>
      </c>
      <c r="J538" s="39" t="s">
        <v>15</v>
      </c>
      <c r="K538" s="39" t="s">
        <v>16</v>
      </c>
      <c r="L538" s="39" t="s">
        <v>15</v>
      </c>
    </row>
    <row r="539">
      <c r="A539" s="10">
        <v>535.0</v>
      </c>
      <c r="B539" s="10">
        <v>7764977.0</v>
      </c>
      <c r="C539" s="8">
        <v>44208.0</v>
      </c>
      <c r="D539" s="9" t="s">
        <v>17</v>
      </c>
      <c r="E539" s="9" t="s">
        <v>44</v>
      </c>
      <c r="F539" s="9">
        <v>1660.0</v>
      </c>
      <c r="G539" s="9" t="s">
        <v>20</v>
      </c>
      <c r="H539" s="9">
        <v>8.0</v>
      </c>
      <c r="I539" s="9">
        <v>9.0</v>
      </c>
      <c r="J539" s="39" t="s">
        <v>15</v>
      </c>
      <c r="K539" s="39" t="s">
        <v>16</v>
      </c>
      <c r="L539" s="39" t="s">
        <v>15</v>
      </c>
    </row>
    <row r="540">
      <c r="A540" s="10">
        <v>536.0</v>
      </c>
      <c r="B540" s="10">
        <v>7766535.0</v>
      </c>
      <c r="C540" s="8">
        <v>44197.0</v>
      </c>
      <c r="D540" s="9" t="s">
        <v>12</v>
      </c>
      <c r="E540" s="9" t="s">
        <v>18</v>
      </c>
      <c r="F540" s="9">
        <v>2170.0</v>
      </c>
      <c r="G540" s="9" t="s">
        <v>20</v>
      </c>
      <c r="H540" s="9">
        <v>5.0</v>
      </c>
      <c r="I540" s="9">
        <v>8.0</v>
      </c>
      <c r="J540" s="39" t="s">
        <v>15</v>
      </c>
      <c r="K540" s="39" t="s">
        <v>16</v>
      </c>
      <c r="L540" s="39" t="s">
        <v>15</v>
      </c>
    </row>
    <row r="541">
      <c r="A541" s="10">
        <v>537.0</v>
      </c>
      <c r="B541" s="10">
        <v>7767090.0</v>
      </c>
      <c r="C541" s="8">
        <v>44212.0</v>
      </c>
      <c r="D541" s="9" t="s">
        <v>12</v>
      </c>
      <c r="E541" s="9" t="s">
        <v>83</v>
      </c>
      <c r="F541" s="9">
        <v>1760.0</v>
      </c>
      <c r="G541" s="9" t="s">
        <v>14</v>
      </c>
      <c r="H541" s="9">
        <v>9.0</v>
      </c>
      <c r="I541" s="9">
        <v>9.0</v>
      </c>
      <c r="J541" s="39" t="s">
        <v>15</v>
      </c>
      <c r="K541" s="39" t="s">
        <v>16</v>
      </c>
      <c r="L541" s="39" t="s">
        <v>15</v>
      </c>
    </row>
    <row r="542">
      <c r="A542" s="10">
        <v>538.0</v>
      </c>
      <c r="B542" s="10">
        <v>7767111.0</v>
      </c>
      <c r="C542" s="8">
        <v>44212.0</v>
      </c>
      <c r="D542" s="9" t="s">
        <v>12</v>
      </c>
      <c r="E542" s="9" t="s">
        <v>46</v>
      </c>
      <c r="F542" s="9">
        <v>1500.0</v>
      </c>
      <c r="G542" s="9" t="s">
        <v>14</v>
      </c>
      <c r="H542" s="9">
        <v>5.0</v>
      </c>
      <c r="I542" s="9">
        <v>9.0</v>
      </c>
      <c r="J542" s="39" t="s">
        <v>15</v>
      </c>
      <c r="K542" s="39" t="s">
        <v>15</v>
      </c>
      <c r="L542" s="39" t="s">
        <v>15</v>
      </c>
    </row>
    <row r="543">
      <c r="A543" s="10">
        <v>539.0</v>
      </c>
      <c r="B543" s="10">
        <v>7768913.0</v>
      </c>
      <c r="C543" s="8">
        <v>44215.0</v>
      </c>
      <c r="D543" s="9" t="s">
        <v>12</v>
      </c>
      <c r="E543" s="9" t="s">
        <v>81</v>
      </c>
      <c r="F543" s="9">
        <v>1800.0</v>
      </c>
      <c r="G543" s="9" t="s">
        <v>20</v>
      </c>
      <c r="H543" s="9">
        <v>8.0</v>
      </c>
      <c r="I543" s="9">
        <v>9.0</v>
      </c>
      <c r="J543" s="39" t="s">
        <v>15</v>
      </c>
      <c r="K543" s="39" t="s">
        <v>16</v>
      </c>
      <c r="L543" s="39" t="s">
        <v>15</v>
      </c>
    </row>
    <row r="544">
      <c r="A544" s="10">
        <v>540.0</v>
      </c>
      <c r="B544" s="10">
        <v>7768595.0</v>
      </c>
      <c r="C544" s="8">
        <v>44215.0</v>
      </c>
      <c r="D544" s="9" t="s">
        <v>12</v>
      </c>
      <c r="E544" s="9" t="s">
        <v>36</v>
      </c>
      <c r="F544" s="9">
        <v>2440.0</v>
      </c>
      <c r="G544" s="9" t="s">
        <v>20</v>
      </c>
      <c r="H544" s="9">
        <v>9.0</v>
      </c>
      <c r="I544" s="9">
        <v>10.0</v>
      </c>
      <c r="J544" s="39" t="s">
        <v>16</v>
      </c>
      <c r="K544" s="39" t="s">
        <v>16</v>
      </c>
      <c r="L544" s="39" t="s">
        <v>15</v>
      </c>
    </row>
    <row r="545">
      <c r="A545" s="10">
        <v>541.0</v>
      </c>
      <c r="B545" s="10">
        <v>7769255.0</v>
      </c>
      <c r="C545" s="8">
        <v>44216.0</v>
      </c>
      <c r="D545" s="9" t="s">
        <v>12</v>
      </c>
      <c r="E545" s="9" t="s">
        <v>81</v>
      </c>
      <c r="F545" s="9">
        <v>2095.0</v>
      </c>
      <c r="G545" s="9" t="s">
        <v>20</v>
      </c>
      <c r="H545" s="9">
        <v>8.0</v>
      </c>
      <c r="I545" s="9">
        <v>8.0</v>
      </c>
      <c r="J545" s="39" t="s">
        <v>15</v>
      </c>
      <c r="K545" s="39" t="s">
        <v>16</v>
      </c>
      <c r="L545" s="39" t="s">
        <v>15</v>
      </c>
    </row>
    <row r="546">
      <c r="A546" s="10">
        <v>542.0</v>
      </c>
      <c r="B546" s="10">
        <v>7769880.0</v>
      </c>
      <c r="C546" s="8">
        <v>44217.0</v>
      </c>
      <c r="D546" s="9" t="s">
        <v>17</v>
      </c>
      <c r="E546" s="9">
        <v>35.0</v>
      </c>
      <c r="F546" s="9">
        <v>2805.0</v>
      </c>
      <c r="G546" s="9" t="s">
        <v>14</v>
      </c>
      <c r="H546" s="9">
        <v>5.0</v>
      </c>
      <c r="I546" s="9">
        <v>9.0</v>
      </c>
      <c r="J546" s="39" t="s">
        <v>15</v>
      </c>
      <c r="K546" s="39" t="s">
        <v>16</v>
      </c>
      <c r="L546" s="39" t="s">
        <v>15</v>
      </c>
    </row>
    <row r="547">
      <c r="A547" s="10">
        <v>543.0</v>
      </c>
      <c r="B547" s="10">
        <v>7782452.0</v>
      </c>
      <c r="C547" s="8">
        <v>44243.0</v>
      </c>
      <c r="D547" s="9" t="s">
        <v>17</v>
      </c>
      <c r="E547" s="9" t="s">
        <v>48</v>
      </c>
      <c r="F547" s="9">
        <v>2270.0</v>
      </c>
      <c r="G547" s="9" t="s">
        <v>14</v>
      </c>
      <c r="H547" s="9">
        <v>8.0</v>
      </c>
      <c r="I547" s="9">
        <v>9.0</v>
      </c>
      <c r="J547" s="39" t="s">
        <v>15</v>
      </c>
      <c r="K547" s="39" t="s">
        <v>16</v>
      </c>
      <c r="L547" s="39" t="s">
        <v>15</v>
      </c>
    </row>
    <row r="548">
      <c r="A548" s="13">
        <v>544.0</v>
      </c>
      <c r="B548" s="13">
        <v>7782596.0</v>
      </c>
      <c r="C548" s="52">
        <v>44244.0</v>
      </c>
      <c r="D548" s="9" t="s">
        <v>17</v>
      </c>
      <c r="E548" s="9" t="s">
        <v>28</v>
      </c>
      <c r="F548" s="9">
        <v>2025.0</v>
      </c>
      <c r="G548" s="9" t="s">
        <v>14</v>
      </c>
      <c r="H548" s="9">
        <v>8.0</v>
      </c>
      <c r="I548" s="9">
        <v>9.0</v>
      </c>
      <c r="J548" s="39" t="s">
        <v>15</v>
      </c>
      <c r="K548" s="39" t="s">
        <v>16</v>
      </c>
      <c r="L548" s="39" t="s">
        <v>15</v>
      </c>
    </row>
    <row r="549">
      <c r="A549" s="13">
        <v>545.0</v>
      </c>
      <c r="B549" s="13">
        <v>7783012.0</v>
      </c>
      <c r="C549" s="8">
        <v>44245.0</v>
      </c>
      <c r="D549" s="9" t="s">
        <v>17</v>
      </c>
      <c r="E549" s="9" t="s">
        <v>70</v>
      </c>
      <c r="F549" s="9">
        <v>1320.0</v>
      </c>
      <c r="G549" s="9" t="s">
        <v>20</v>
      </c>
      <c r="H549" s="9">
        <v>4.0</v>
      </c>
      <c r="I549" s="9">
        <v>5.0</v>
      </c>
      <c r="J549" s="39" t="s">
        <v>16</v>
      </c>
      <c r="K549" s="39" t="s">
        <v>15</v>
      </c>
      <c r="L549" s="39" t="s">
        <v>15</v>
      </c>
    </row>
    <row r="550">
      <c r="A550" s="13">
        <v>546.0</v>
      </c>
      <c r="B550" s="41">
        <v>7883753.0</v>
      </c>
      <c r="C550" s="8">
        <v>44440.0</v>
      </c>
      <c r="D550" s="9" t="s">
        <v>12</v>
      </c>
      <c r="E550" s="9">
        <v>35.0</v>
      </c>
      <c r="F550" s="9">
        <v>1160.0</v>
      </c>
      <c r="G550" s="9" t="s">
        <v>20</v>
      </c>
      <c r="H550" s="9" t="s">
        <v>86</v>
      </c>
      <c r="I550" s="9" t="s">
        <v>86</v>
      </c>
      <c r="J550" s="39" t="s">
        <v>15</v>
      </c>
      <c r="K550" s="39" t="s">
        <v>16</v>
      </c>
      <c r="L550" s="39" t="s">
        <v>15</v>
      </c>
    </row>
    <row r="551">
      <c r="A551" s="13">
        <v>547.0</v>
      </c>
      <c r="B551" s="41">
        <v>7885848.0</v>
      </c>
      <c r="C551" s="8">
        <v>44443.0</v>
      </c>
      <c r="D551" s="9" t="s">
        <v>17</v>
      </c>
      <c r="E551" s="9" t="s">
        <v>32</v>
      </c>
      <c r="F551" s="9">
        <v>3945.0</v>
      </c>
      <c r="G551" s="9" t="s">
        <v>14</v>
      </c>
      <c r="H551" s="9">
        <v>2.0</v>
      </c>
      <c r="I551" s="9">
        <v>9.0</v>
      </c>
      <c r="J551" s="39" t="s">
        <v>16</v>
      </c>
      <c r="K551" s="39" t="s">
        <v>16</v>
      </c>
      <c r="L551" s="39" t="s">
        <v>15</v>
      </c>
    </row>
    <row r="552">
      <c r="A552" s="13">
        <v>548.0</v>
      </c>
      <c r="B552" s="41">
        <v>7884956.0</v>
      </c>
      <c r="C552" s="8">
        <v>44236.0</v>
      </c>
      <c r="D552" s="9" t="s">
        <v>12</v>
      </c>
      <c r="E552" s="9" t="s">
        <v>29</v>
      </c>
      <c r="F552" s="9">
        <v>1780.0</v>
      </c>
      <c r="G552" s="9" t="s">
        <v>14</v>
      </c>
      <c r="H552" s="9">
        <v>6.0</v>
      </c>
      <c r="I552" s="9">
        <v>8.0</v>
      </c>
      <c r="J552" s="39" t="s">
        <v>16</v>
      </c>
      <c r="K552" s="39" t="s">
        <v>16</v>
      </c>
      <c r="L552" s="39" t="s">
        <v>15</v>
      </c>
    </row>
    <row r="553">
      <c r="A553" s="13">
        <v>549.0</v>
      </c>
      <c r="B553" s="41">
        <v>7886760.0</v>
      </c>
      <c r="C553" s="8">
        <v>44445.0</v>
      </c>
      <c r="D553" s="9" t="s">
        <v>12</v>
      </c>
      <c r="E553" s="9">
        <v>28.0</v>
      </c>
      <c r="F553" s="9">
        <v>1230.0</v>
      </c>
      <c r="G553" s="9" t="s">
        <v>20</v>
      </c>
      <c r="H553" s="9">
        <v>6.0</v>
      </c>
      <c r="I553" s="9">
        <v>9.0</v>
      </c>
      <c r="J553" s="39" t="s">
        <v>16</v>
      </c>
      <c r="K553" s="39" t="s">
        <v>16</v>
      </c>
      <c r="L553" s="39" t="s">
        <v>15</v>
      </c>
    </row>
    <row r="554">
      <c r="A554" s="13">
        <v>550.0</v>
      </c>
      <c r="B554" s="41">
        <v>7886373.0</v>
      </c>
      <c r="C554" s="8">
        <v>44356.0</v>
      </c>
      <c r="D554" s="9" t="s">
        <v>12</v>
      </c>
      <c r="E554" s="9" t="s">
        <v>89</v>
      </c>
      <c r="F554" s="9">
        <v>590.0</v>
      </c>
      <c r="G554" s="9" t="s">
        <v>20</v>
      </c>
      <c r="H554" s="9">
        <v>5.0</v>
      </c>
      <c r="I554" s="9">
        <v>8.0</v>
      </c>
      <c r="J554" s="39" t="s">
        <v>16</v>
      </c>
      <c r="K554" s="39" t="s">
        <v>16</v>
      </c>
      <c r="L554" s="39" t="s">
        <v>15</v>
      </c>
    </row>
    <row r="555">
      <c r="A555" s="13">
        <v>551.0</v>
      </c>
      <c r="B555" s="41">
        <v>7886846.0</v>
      </c>
      <c r="C555" s="8">
        <v>44446.0</v>
      </c>
      <c r="D555" s="9" t="s">
        <v>17</v>
      </c>
      <c r="E555" s="9">
        <v>34.0</v>
      </c>
      <c r="F555" s="9">
        <v>2415.0</v>
      </c>
      <c r="G555" s="9" t="s">
        <v>14</v>
      </c>
      <c r="H555" s="9">
        <v>6.0</v>
      </c>
      <c r="I555" s="9">
        <v>8.0</v>
      </c>
      <c r="J555" s="39" t="s">
        <v>16</v>
      </c>
      <c r="K555" s="39" t="s">
        <v>16</v>
      </c>
      <c r="L555" s="39" t="s">
        <v>15</v>
      </c>
    </row>
    <row r="556">
      <c r="A556" s="10">
        <v>552.0</v>
      </c>
      <c r="B556" s="41">
        <v>7886818.0</v>
      </c>
      <c r="C556" s="8">
        <v>44446.0</v>
      </c>
      <c r="D556" s="9" t="s">
        <v>17</v>
      </c>
      <c r="E556" s="9" t="s">
        <v>46</v>
      </c>
      <c r="F556" s="9">
        <v>1120.0</v>
      </c>
      <c r="G556" s="9" t="s">
        <v>14</v>
      </c>
      <c r="H556" s="9">
        <v>6.0</v>
      </c>
      <c r="I556" s="9">
        <v>8.0</v>
      </c>
      <c r="J556" s="39" t="s">
        <v>16</v>
      </c>
      <c r="K556" s="39" t="s">
        <v>16</v>
      </c>
      <c r="L556" s="39" t="s">
        <v>15</v>
      </c>
    </row>
    <row r="557">
      <c r="A557" s="10">
        <v>553.0</v>
      </c>
      <c r="B557" s="41">
        <v>7885836.0</v>
      </c>
      <c r="C557" s="8">
        <v>44443.0</v>
      </c>
      <c r="D557" s="9" t="s">
        <v>12</v>
      </c>
      <c r="E557" s="9" t="s">
        <v>29</v>
      </c>
      <c r="F557" s="9">
        <v>1885.0</v>
      </c>
      <c r="G557" s="9" t="s">
        <v>14</v>
      </c>
      <c r="H557" s="9">
        <v>8.0</v>
      </c>
      <c r="I557" s="9">
        <v>9.0</v>
      </c>
      <c r="J557" s="39" t="s">
        <v>15</v>
      </c>
      <c r="K557" s="39" t="s">
        <v>16</v>
      </c>
      <c r="L557" s="39" t="s">
        <v>15</v>
      </c>
    </row>
    <row r="558">
      <c r="A558" s="10">
        <v>554.0</v>
      </c>
      <c r="B558" s="41">
        <v>7888394.0</v>
      </c>
      <c r="C558" s="8">
        <v>44448.0</v>
      </c>
      <c r="D558" s="9" t="s">
        <v>17</v>
      </c>
      <c r="E558" s="9">
        <v>36.0</v>
      </c>
      <c r="F558" s="9">
        <v>2240.0</v>
      </c>
      <c r="G558" s="9" t="s">
        <v>20</v>
      </c>
      <c r="H558" s="9">
        <v>8.0</v>
      </c>
      <c r="I558" s="9">
        <v>9.0</v>
      </c>
      <c r="J558" s="39" t="s">
        <v>15</v>
      </c>
      <c r="K558" s="39" t="s">
        <v>16</v>
      </c>
      <c r="L558" s="39" t="s">
        <v>15</v>
      </c>
    </row>
    <row r="559" ht="16.5" customHeight="1">
      <c r="A559" s="10">
        <v>555.0</v>
      </c>
      <c r="B559" s="41">
        <v>7890109.0</v>
      </c>
      <c r="C559" s="8">
        <v>44452.0</v>
      </c>
      <c r="D559" s="9" t="s">
        <v>12</v>
      </c>
      <c r="E559" s="9">
        <v>34.0</v>
      </c>
      <c r="F559" s="9">
        <v>1785.0</v>
      </c>
      <c r="G559" s="9" t="s">
        <v>14</v>
      </c>
      <c r="H559" s="9">
        <v>9.0</v>
      </c>
      <c r="I559" s="9">
        <v>10.0</v>
      </c>
      <c r="J559" s="39" t="s">
        <v>15</v>
      </c>
      <c r="K559" s="39" t="s">
        <v>16</v>
      </c>
      <c r="L559" s="39" t="s">
        <v>15</v>
      </c>
    </row>
    <row r="560">
      <c r="A560" s="10">
        <v>556.0</v>
      </c>
      <c r="B560" s="41">
        <v>7891332.0</v>
      </c>
      <c r="C560" s="8">
        <v>44454.0</v>
      </c>
      <c r="D560" s="9" t="s">
        <v>17</v>
      </c>
      <c r="E560" s="9" t="s">
        <v>87</v>
      </c>
      <c r="F560" s="9">
        <v>475.0</v>
      </c>
      <c r="G560" s="9" t="s">
        <v>20</v>
      </c>
      <c r="H560" s="9">
        <v>8.0</v>
      </c>
      <c r="I560" s="9">
        <v>9.0</v>
      </c>
      <c r="J560" s="39" t="s">
        <v>16</v>
      </c>
      <c r="K560" s="39" t="s">
        <v>16</v>
      </c>
      <c r="L560" s="39" t="s">
        <v>15</v>
      </c>
    </row>
    <row r="561">
      <c r="A561" s="10">
        <v>557.0</v>
      </c>
      <c r="B561" s="41">
        <v>7891906.0</v>
      </c>
      <c r="C561" s="8">
        <v>44455.0</v>
      </c>
      <c r="D561" s="9" t="s">
        <v>12</v>
      </c>
      <c r="E561" s="9" t="s">
        <v>60</v>
      </c>
      <c r="F561" s="9">
        <v>2295.0</v>
      </c>
      <c r="G561" s="9" t="s">
        <v>20</v>
      </c>
      <c r="H561" s="9">
        <v>8.0</v>
      </c>
      <c r="I561" s="9">
        <v>8.0</v>
      </c>
      <c r="J561" s="39" t="s">
        <v>15</v>
      </c>
      <c r="K561" s="39" t="s">
        <v>15</v>
      </c>
      <c r="L561" s="39" t="s">
        <v>15</v>
      </c>
    </row>
    <row r="562">
      <c r="A562" s="10">
        <v>558.0</v>
      </c>
      <c r="B562" s="41">
        <v>7892046.0</v>
      </c>
      <c r="C562" s="8">
        <v>44455.0</v>
      </c>
      <c r="D562" s="9" t="s">
        <v>17</v>
      </c>
      <c r="E562" s="9" t="s">
        <v>27</v>
      </c>
      <c r="F562" s="9">
        <v>1625.0</v>
      </c>
      <c r="G562" s="9" t="s">
        <v>14</v>
      </c>
      <c r="H562" s="9">
        <v>7.0</v>
      </c>
      <c r="I562" s="9">
        <v>8.0</v>
      </c>
      <c r="J562" s="39" t="s">
        <v>16</v>
      </c>
      <c r="K562" s="39" t="s">
        <v>16</v>
      </c>
      <c r="L562" s="39" t="s">
        <v>15</v>
      </c>
    </row>
    <row r="563">
      <c r="A563" s="10">
        <v>559.0</v>
      </c>
      <c r="B563" s="41">
        <v>7889114.0</v>
      </c>
      <c r="C563" s="8">
        <v>44509.0</v>
      </c>
      <c r="D563" s="9" t="s">
        <v>12</v>
      </c>
      <c r="E563" s="9">
        <v>31.0</v>
      </c>
      <c r="F563" s="9">
        <v>1740.0</v>
      </c>
      <c r="G563" s="9" t="s">
        <v>20</v>
      </c>
      <c r="H563" s="9">
        <v>8.0</v>
      </c>
      <c r="I563" s="9">
        <v>9.0</v>
      </c>
      <c r="J563" s="39" t="s">
        <v>15</v>
      </c>
      <c r="K563" s="39" t="s">
        <v>16</v>
      </c>
      <c r="L563" s="39" t="s">
        <v>15</v>
      </c>
    </row>
    <row r="564">
      <c r="A564" s="10">
        <v>560.0</v>
      </c>
      <c r="B564" s="41">
        <v>7894699.0</v>
      </c>
      <c r="C564" s="8">
        <v>44460.0</v>
      </c>
      <c r="D564" s="9" t="s">
        <v>17</v>
      </c>
      <c r="E564" s="9">
        <v>30.0</v>
      </c>
      <c r="F564" s="9">
        <v>955.0</v>
      </c>
      <c r="G564" s="9" t="s">
        <v>14</v>
      </c>
      <c r="H564" s="9">
        <v>3.0</v>
      </c>
      <c r="I564" s="9">
        <v>6.0</v>
      </c>
      <c r="J564" s="39" t="s">
        <v>16</v>
      </c>
      <c r="K564" s="39" t="s">
        <v>16</v>
      </c>
      <c r="L564" s="39" t="s">
        <v>15</v>
      </c>
    </row>
    <row r="565">
      <c r="A565" s="10">
        <v>561.0</v>
      </c>
      <c r="B565" s="41">
        <v>7894971.0</v>
      </c>
      <c r="C565" s="8">
        <v>44461.0</v>
      </c>
      <c r="D565" s="9" t="s">
        <v>12</v>
      </c>
      <c r="E565" s="9" t="s">
        <v>44</v>
      </c>
      <c r="F565" s="9">
        <v>2065.0</v>
      </c>
      <c r="G565" s="9" t="s">
        <v>14</v>
      </c>
      <c r="H565" s="9">
        <v>9.0</v>
      </c>
      <c r="I565" s="9">
        <v>9.0</v>
      </c>
      <c r="J565" s="39" t="s">
        <v>15</v>
      </c>
      <c r="K565" s="39" t="s">
        <v>16</v>
      </c>
      <c r="L565" s="39" t="s">
        <v>15</v>
      </c>
    </row>
    <row r="566">
      <c r="A566" s="10">
        <v>562.0</v>
      </c>
      <c r="B566" s="41">
        <v>7895185.0</v>
      </c>
      <c r="C566" s="8">
        <v>44461.0</v>
      </c>
      <c r="D566" s="9" t="s">
        <v>17</v>
      </c>
      <c r="E566" s="9" t="s">
        <v>44</v>
      </c>
      <c r="F566" s="9">
        <v>2215.0</v>
      </c>
      <c r="G566" s="9" t="s">
        <v>20</v>
      </c>
      <c r="H566" s="9">
        <v>7.0</v>
      </c>
      <c r="I566" s="9">
        <v>8.0</v>
      </c>
      <c r="J566" s="39" t="s">
        <v>15</v>
      </c>
      <c r="K566" s="39" t="s">
        <v>16</v>
      </c>
      <c r="L566" s="39" t="s">
        <v>15</v>
      </c>
    </row>
    <row r="567">
      <c r="A567" s="10">
        <v>563.0</v>
      </c>
      <c r="B567" s="41">
        <v>7894758.0</v>
      </c>
      <c r="C567" s="8">
        <v>44460.0</v>
      </c>
      <c r="D567" s="9" t="s">
        <v>12</v>
      </c>
      <c r="E567" s="9" t="s">
        <v>44</v>
      </c>
      <c r="F567" s="9">
        <v>1800.0</v>
      </c>
      <c r="G567" s="9" t="s">
        <v>14</v>
      </c>
      <c r="H567" s="9">
        <v>7.0</v>
      </c>
      <c r="I567" s="9">
        <v>8.0</v>
      </c>
      <c r="J567" s="39" t="s">
        <v>15</v>
      </c>
      <c r="K567" s="39" t="s">
        <v>16</v>
      </c>
      <c r="L567" s="39" t="s">
        <v>15</v>
      </c>
    </row>
    <row r="568">
      <c r="A568" s="10">
        <v>564.0</v>
      </c>
      <c r="B568" s="41">
        <v>7895976.0</v>
      </c>
      <c r="C568" s="8">
        <v>44462.0</v>
      </c>
      <c r="D568" s="9" t="s">
        <v>17</v>
      </c>
      <c r="E568" s="9" t="s">
        <v>61</v>
      </c>
      <c r="F568" s="9">
        <v>1985.0</v>
      </c>
      <c r="G568" s="9" t="s">
        <v>20</v>
      </c>
      <c r="H568" s="9">
        <v>8.0</v>
      </c>
      <c r="I568" s="9">
        <v>8.0</v>
      </c>
      <c r="J568" s="39" t="s">
        <v>15</v>
      </c>
      <c r="K568" s="39" t="s">
        <v>16</v>
      </c>
      <c r="L568" s="39" t="s">
        <v>15</v>
      </c>
    </row>
    <row r="569">
      <c r="A569" s="10">
        <v>565.0</v>
      </c>
      <c r="B569" s="53">
        <v>7909526.0</v>
      </c>
      <c r="C569" s="8">
        <v>44464.0</v>
      </c>
      <c r="D569" s="9" t="s">
        <v>12</v>
      </c>
      <c r="E569" s="9">
        <v>33.0</v>
      </c>
      <c r="F569" s="9">
        <v>2050.0</v>
      </c>
      <c r="G569" s="9" t="s">
        <v>14</v>
      </c>
      <c r="H569" s="9">
        <v>8.0</v>
      </c>
      <c r="I569" s="9">
        <v>9.0</v>
      </c>
      <c r="J569" s="39" t="s">
        <v>15</v>
      </c>
      <c r="K569" s="39" t="s">
        <v>16</v>
      </c>
      <c r="L569" s="39" t="s">
        <v>15</v>
      </c>
    </row>
    <row r="570">
      <c r="A570" s="10">
        <v>566.0</v>
      </c>
      <c r="B570" s="41">
        <v>7897182.0</v>
      </c>
      <c r="C570" s="8">
        <v>44465.0</v>
      </c>
      <c r="D570" s="9" t="s">
        <v>17</v>
      </c>
      <c r="E570" s="9" t="s">
        <v>52</v>
      </c>
      <c r="F570" s="9">
        <v>1805.0</v>
      </c>
      <c r="G570" s="9" t="s">
        <v>20</v>
      </c>
      <c r="H570" s="9">
        <v>4.0</v>
      </c>
      <c r="I570" s="9">
        <v>7.0</v>
      </c>
      <c r="J570" s="39" t="s">
        <v>16</v>
      </c>
      <c r="K570" s="39" t="s">
        <v>16</v>
      </c>
      <c r="L570" s="39" t="s">
        <v>15</v>
      </c>
    </row>
    <row r="571">
      <c r="A571" s="10">
        <v>567.0</v>
      </c>
      <c r="B571" s="41">
        <v>7898650.0</v>
      </c>
      <c r="C571" s="8">
        <v>44466.0</v>
      </c>
      <c r="D571" s="9" t="s">
        <v>12</v>
      </c>
      <c r="E571" s="9" t="s">
        <v>44</v>
      </c>
      <c r="F571" s="9">
        <v>2330.0</v>
      </c>
      <c r="G571" s="9" t="s">
        <v>14</v>
      </c>
      <c r="H571" s="9">
        <v>7.0</v>
      </c>
      <c r="I571" s="9">
        <v>8.0</v>
      </c>
      <c r="J571" s="39" t="s">
        <v>15</v>
      </c>
      <c r="K571" s="39" t="s">
        <v>16</v>
      </c>
      <c r="L571" s="39" t="s">
        <v>15</v>
      </c>
    </row>
    <row r="572">
      <c r="A572" s="10">
        <v>568.0</v>
      </c>
      <c r="B572" s="41">
        <v>7898477.0</v>
      </c>
      <c r="C572" s="8">
        <v>44467.0</v>
      </c>
      <c r="D572" s="9" t="s">
        <v>12</v>
      </c>
      <c r="E572" s="9" t="s">
        <v>47</v>
      </c>
      <c r="F572" s="9">
        <v>1875.0</v>
      </c>
      <c r="G572" s="9" t="s">
        <v>14</v>
      </c>
      <c r="H572" s="9">
        <v>8.0</v>
      </c>
      <c r="I572" s="9">
        <v>8.0</v>
      </c>
      <c r="J572" s="39" t="s">
        <v>15</v>
      </c>
      <c r="K572" s="39" t="s">
        <v>16</v>
      </c>
      <c r="L572" s="39" t="s">
        <v>16</v>
      </c>
    </row>
    <row r="573">
      <c r="A573" s="10">
        <v>569.0</v>
      </c>
      <c r="B573" s="41">
        <v>7898469.0</v>
      </c>
      <c r="C573" s="8">
        <v>44467.0</v>
      </c>
      <c r="D573" s="9" t="s">
        <v>12</v>
      </c>
      <c r="E573" s="9" t="s">
        <v>47</v>
      </c>
      <c r="F573" s="9">
        <v>1820.0</v>
      </c>
      <c r="G573" s="9" t="s">
        <v>20</v>
      </c>
      <c r="H573" s="9">
        <v>9.0</v>
      </c>
      <c r="I573" s="9">
        <v>9.0</v>
      </c>
      <c r="J573" s="39" t="s">
        <v>15</v>
      </c>
      <c r="K573" s="39" t="s">
        <v>16</v>
      </c>
      <c r="L573" s="39" t="s">
        <v>16</v>
      </c>
    </row>
    <row r="574">
      <c r="A574" s="10">
        <v>570.0</v>
      </c>
      <c r="B574" s="41">
        <v>7899857.0</v>
      </c>
      <c r="C574" s="8">
        <v>44469.0</v>
      </c>
      <c r="D574" s="9" t="s">
        <v>17</v>
      </c>
      <c r="E574" s="9" t="s">
        <v>18</v>
      </c>
      <c r="F574" s="9">
        <v>2065.0</v>
      </c>
      <c r="G574" s="9" t="s">
        <v>20</v>
      </c>
      <c r="H574" s="9">
        <v>7.0</v>
      </c>
      <c r="I574" s="9">
        <v>9.0</v>
      </c>
      <c r="J574" s="39" t="s">
        <v>16</v>
      </c>
      <c r="K574" s="39" t="s">
        <v>16</v>
      </c>
      <c r="L574" s="39" t="s">
        <v>15</v>
      </c>
    </row>
    <row r="575">
      <c r="A575" s="10">
        <v>571.0</v>
      </c>
      <c r="B575" s="41">
        <v>7898650.0</v>
      </c>
      <c r="C575" s="8">
        <v>44467.0</v>
      </c>
      <c r="D575" s="9" t="s">
        <v>12</v>
      </c>
      <c r="E575" s="9">
        <v>28.0</v>
      </c>
      <c r="F575" s="9">
        <v>1170.0</v>
      </c>
      <c r="G575" s="9" t="s">
        <v>14</v>
      </c>
      <c r="H575" s="9">
        <v>8.0</v>
      </c>
      <c r="I575" s="9">
        <v>9.0</v>
      </c>
      <c r="J575" s="39" t="s">
        <v>15</v>
      </c>
      <c r="K575" s="39" t="s">
        <v>16</v>
      </c>
      <c r="L575" s="39" t="s">
        <v>15</v>
      </c>
    </row>
    <row r="576">
      <c r="A576" s="10">
        <v>572.0</v>
      </c>
      <c r="B576" s="41">
        <v>7873217.0</v>
      </c>
      <c r="C576" s="8">
        <v>44508.0</v>
      </c>
      <c r="D576" s="9" t="s">
        <v>17</v>
      </c>
      <c r="E576" s="9" t="s">
        <v>44</v>
      </c>
      <c r="F576" s="9">
        <v>2060.0</v>
      </c>
      <c r="G576" s="9" t="s">
        <v>20</v>
      </c>
      <c r="H576" s="9">
        <v>8.0</v>
      </c>
      <c r="I576" s="9">
        <v>8.0</v>
      </c>
      <c r="J576" s="39" t="s">
        <v>15</v>
      </c>
      <c r="K576" s="39" t="s">
        <v>16</v>
      </c>
      <c r="L576" s="39" t="s">
        <v>15</v>
      </c>
    </row>
    <row r="577">
      <c r="A577" s="10">
        <v>573.0</v>
      </c>
      <c r="B577" s="41">
        <v>7874360.0</v>
      </c>
      <c r="C577" s="8">
        <v>44421.0</v>
      </c>
      <c r="D577" s="9" t="s">
        <v>17</v>
      </c>
      <c r="E577" s="9" t="s">
        <v>42</v>
      </c>
      <c r="F577" s="9">
        <v>1610.0</v>
      </c>
      <c r="G577" s="9" t="s">
        <v>14</v>
      </c>
      <c r="H577" s="9">
        <v>8.0</v>
      </c>
      <c r="I577" s="9">
        <v>9.0</v>
      </c>
      <c r="J577" s="39" t="s">
        <v>15</v>
      </c>
      <c r="K577" s="39" t="s">
        <v>16</v>
      </c>
      <c r="L577" s="39" t="s">
        <v>15</v>
      </c>
    </row>
    <row r="578">
      <c r="A578" s="10">
        <v>574.0</v>
      </c>
      <c r="B578" s="41">
        <v>7878518.0</v>
      </c>
      <c r="C578" s="8">
        <v>44429.0</v>
      </c>
      <c r="D578" s="9" t="s">
        <v>12</v>
      </c>
      <c r="E578" s="9" t="s">
        <v>13</v>
      </c>
      <c r="F578" s="9">
        <v>1835.0</v>
      </c>
      <c r="G578" s="9" t="s">
        <v>20</v>
      </c>
      <c r="H578" s="9">
        <v>8.0</v>
      </c>
      <c r="I578" s="9">
        <v>9.0</v>
      </c>
      <c r="J578" s="39" t="s">
        <v>15</v>
      </c>
      <c r="K578" s="39" t="s">
        <v>16</v>
      </c>
      <c r="L578" s="39" t="s">
        <v>15</v>
      </c>
    </row>
    <row r="579">
      <c r="A579" s="10">
        <v>575.0</v>
      </c>
      <c r="B579" s="41">
        <v>7878745.0</v>
      </c>
      <c r="C579" s="8">
        <v>44430.0</v>
      </c>
      <c r="D579" s="9" t="s">
        <v>17</v>
      </c>
      <c r="E579" s="9">
        <v>32.0</v>
      </c>
      <c r="F579" s="9">
        <v>1280.0</v>
      </c>
      <c r="G579" s="9" t="s">
        <v>20</v>
      </c>
      <c r="H579" s="9">
        <v>5.0</v>
      </c>
      <c r="I579" s="9">
        <v>7.0</v>
      </c>
      <c r="J579" s="39" t="s">
        <v>15</v>
      </c>
      <c r="K579" s="39" t="s">
        <v>16</v>
      </c>
      <c r="L579" s="39" t="s">
        <v>15</v>
      </c>
    </row>
    <row r="580">
      <c r="A580" s="10">
        <v>576.0</v>
      </c>
      <c r="B580" s="41">
        <v>7878344.0</v>
      </c>
      <c r="C580" s="8">
        <v>44429.0</v>
      </c>
      <c r="D580" s="9" t="s">
        <v>17</v>
      </c>
      <c r="E580" s="9" t="s">
        <v>50</v>
      </c>
      <c r="F580" s="9">
        <v>3775.0</v>
      </c>
      <c r="G580" s="9" t="s">
        <v>14</v>
      </c>
      <c r="H580" s="9">
        <v>8.0</v>
      </c>
      <c r="I580" s="9">
        <v>9.0</v>
      </c>
      <c r="J580" s="39" t="s">
        <v>15</v>
      </c>
      <c r="K580" s="39" t="s">
        <v>16</v>
      </c>
      <c r="L580" s="39" t="s">
        <v>15</v>
      </c>
    </row>
    <row r="581">
      <c r="A581" s="10">
        <v>577.0</v>
      </c>
      <c r="B581" s="41">
        <v>7879498.0</v>
      </c>
      <c r="C581" s="8">
        <v>44432.0</v>
      </c>
      <c r="D581" s="9" t="s">
        <v>12</v>
      </c>
      <c r="E581" s="9" t="s">
        <v>65</v>
      </c>
      <c r="F581" s="9">
        <v>1045.0</v>
      </c>
      <c r="G581" s="9" t="s">
        <v>20</v>
      </c>
      <c r="H581" s="9">
        <v>7.0</v>
      </c>
      <c r="I581" s="9">
        <v>9.0</v>
      </c>
      <c r="J581" s="39" t="s">
        <v>15</v>
      </c>
      <c r="K581" s="39" t="s">
        <v>16</v>
      </c>
      <c r="L581" s="39" t="s">
        <v>15</v>
      </c>
    </row>
    <row r="582">
      <c r="A582" s="10">
        <v>578.0</v>
      </c>
      <c r="B582" s="41">
        <v>7881791.0</v>
      </c>
      <c r="C582" s="8">
        <v>44435.0</v>
      </c>
      <c r="D582" s="9" t="s">
        <v>17</v>
      </c>
      <c r="E582" s="9" t="s">
        <v>35</v>
      </c>
      <c r="F582" s="9">
        <v>735.0</v>
      </c>
      <c r="G582" s="9" t="s">
        <v>20</v>
      </c>
      <c r="H582" s="9">
        <v>8.0</v>
      </c>
      <c r="I582" s="9">
        <v>9.0</v>
      </c>
      <c r="J582" s="39" t="s">
        <v>16</v>
      </c>
      <c r="K582" s="39" t="s">
        <v>16</v>
      </c>
      <c r="L582" s="39" t="s">
        <v>15</v>
      </c>
    </row>
    <row r="583">
      <c r="A583" s="36">
        <v>579.0</v>
      </c>
      <c r="B583" s="42">
        <v>7881928.0</v>
      </c>
      <c r="C583" s="8">
        <v>44435.0</v>
      </c>
      <c r="D583" s="16" t="s">
        <v>17</v>
      </c>
      <c r="E583" s="16">
        <v>34.0</v>
      </c>
      <c r="F583" s="16">
        <v>1580.0</v>
      </c>
      <c r="G583" s="16" t="s">
        <v>14</v>
      </c>
      <c r="H583" s="16">
        <v>7.0</v>
      </c>
      <c r="I583" s="16">
        <v>8.0</v>
      </c>
      <c r="J583" s="40" t="s">
        <v>16</v>
      </c>
      <c r="K583" s="40" t="s">
        <v>16</v>
      </c>
      <c r="L583" s="40" t="s">
        <v>15</v>
      </c>
    </row>
    <row r="584">
      <c r="A584" s="36">
        <v>580.0</v>
      </c>
      <c r="B584" s="42">
        <v>7881879.0</v>
      </c>
      <c r="C584" s="8">
        <v>44435.0</v>
      </c>
      <c r="D584" s="16" t="s">
        <v>17</v>
      </c>
      <c r="E584" s="16" t="s">
        <v>83</v>
      </c>
      <c r="F584" s="16">
        <v>1685.0</v>
      </c>
      <c r="G584" s="16" t="s">
        <v>14</v>
      </c>
      <c r="H584" s="16">
        <v>9.0</v>
      </c>
      <c r="I584" s="16">
        <v>9.0</v>
      </c>
      <c r="J584" s="40" t="s">
        <v>15</v>
      </c>
      <c r="K584" s="40" t="s">
        <v>16</v>
      </c>
      <c r="L584" s="40" t="s">
        <v>16</v>
      </c>
    </row>
    <row r="585">
      <c r="A585" s="36">
        <v>581.0</v>
      </c>
      <c r="B585" s="42">
        <v>7882203.0</v>
      </c>
      <c r="C585" s="8">
        <v>44436.0</v>
      </c>
      <c r="D585" s="16" t="s">
        <v>17</v>
      </c>
      <c r="E585" s="16">
        <v>32.0</v>
      </c>
      <c r="F585" s="16">
        <v>1220.0</v>
      </c>
      <c r="G585" s="16" t="s">
        <v>14</v>
      </c>
      <c r="H585" s="16">
        <v>9.0</v>
      </c>
      <c r="I585" s="16">
        <v>9.0</v>
      </c>
      <c r="J585" s="40" t="s">
        <v>15</v>
      </c>
      <c r="K585" s="40" t="s">
        <v>16</v>
      </c>
      <c r="L585" s="40" t="s">
        <v>15</v>
      </c>
    </row>
    <row r="586">
      <c r="A586" s="36">
        <v>582.0</v>
      </c>
      <c r="B586" s="54">
        <v>7882367.0</v>
      </c>
      <c r="C586" s="8">
        <v>44437.0</v>
      </c>
      <c r="D586" s="16" t="s">
        <v>17</v>
      </c>
      <c r="E586" s="16" t="s">
        <v>38</v>
      </c>
      <c r="F586" s="16">
        <v>1670.0</v>
      </c>
      <c r="G586" s="16" t="s">
        <v>14</v>
      </c>
      <c r="H586" s="16">
        <v>7.0</v>
      </c>
      <c r="I586" s="16">
        <v>8.0</v>
      </c>
      <c r="J586" s="40" t="s">
        <v>15</v>
      </c>
      <c r="K586" s="40" t="s">
        <v>16</v>
      </c>
      <c r="L586" s="40" t="s">
        <v>15</v>
      </c>
    </row>
    <row r="587">
      <c r="A587" s="36">
        <v>583.0</v>
      </c>
      <c r="B587" s="42">
        <v>7798682.0</v>
      </c>
      <c r="C587" s="8">
        <v>44273.0</v>
      </c>
      <c r="D587" s="16" t="s">
        <v>17</v>
      </c>
      <c r="E587" s="16">
        <v>35.0</v>
      </c>
      <c r="F587" s="16">
        <v>3705.0</v>
      </c>
      <c r="G587" s="16" t="s">
        <v>14</v>
      </c>
      <c r="H587" s="16">
        <v>6.0</v>
      </c>
      <c r="I587" s="16">
        <v>8.0</v>
      </c>
      <c r="J587" s="40" t="s">
        <v>16</v>
      </c>
      <c r="K587" s="40" t="s">
        <v>16</v>
      </c>
      <c r="L587" s="40" t="s">
        <v>15</v>
      </c>
    </row>
    <row r="588">
      <c r="A588" s="36">
        <v>584.0</v>
      </c>
      <c r="B588" s="42">
        <v>7796959.0</v>
      </c>
      <c r="C588" s="8">
        <v>44270.0</v>
      </c>
      <c r="D588" s="16" t="s">
        <v>12</v>
      </c>
      <c r="E588" s="16">
        <v>26.0</v>
      </c>
      <c r="F588" s="16">
        <v>795.0</v>
      </c>
      <c r="G588" s="16" t="s">
        <v>14</v>
      </c>
      <c r="H588" s="16">
        <v>6.0</v>
      </c>
      <c r="I588" s="16">
        <v>8.0</v>
      </c>
      <c r="J588" s="40" t="s">
        <v>16</v>
      </c>
      <c r="K588" s="40" t="s">
        <v>16</v>
      </c>
      <c r="L588" s="40" t="s">
        <v>16</v>
      </c>
    </row>
    <row r="589">
      <c r="A589" s="36">
        <v>585.0</v>
      </c>
      <c r="B589" s="42">
        <v>7797690.0</v>
      </c>
      <c r="C589" s="8">
        <v>44272.0</v>
      </c>
      <c r="D589" s="16" t="s">
        <v>17</v>
      </c>
      <c r="E589" s="16" t="s">
        <v>63</v>
      </c>
      <c r="F589" s="16">
        <v>1950.0</v>
      </c>
      <c r="G589" s="16" t="s">
        <v>20</v>
      </c>
      <c r="H589" s="16">
        <v>7.0</v>
      </c>
      <c r="I589" s="16">
        <v>7.0</v>
      </c>
      <c r="J589" s="40" t="s">
        <v>15</v>
      </c>
      <c r="K589" s="40" t="s">
        <v>16</v>
      </c>
      <c r="L589" s="40" t="s">
        <v>15</v>
      </c>
    </row>
    <row r="590">
      <c r="A590" s="36">
        <v>586.0</v>
      </c>
      <c r="B590" s="36">
        <v>7799704.0</v>
      </c>
      <c r="C590" s="8">
        <v>44275.0</v>
      </c>
      <c r="D590" s="16" t="s">
        <v>12</v>
      </c>
      <c r="E590" s="16" t="s">
        <v>39</v>
      </c>
      <c r="F590" s="16">
        <v>1370.0</v>
      </c>
      <c r="G590" s="16" t="s">
        <v>14</v>
      </c>
      <c r="H590" s="16">
        <v>3.0</v>
      </c>
      <c r="I590" s="16">
        <v>7.0</v>
      </c>
      <c r="J590" s="40" t="s">
        <v>16</v>
      </c>
      <c r="K590" s="40" t="s">
        <v>16</v>
      </c>
      <c r="L590" s="40" t="s">
        <v>15</v>
      </c>
    </row>
    <row r="591">
      <c r="A591" s="36">
        <v>587.0</v>
      </c>
      <c r="B591" s="42">
        <v>7792925.0</v>
      </c>
      <c r="C591" s="15">
        <v>44411.0</v>
      </c>
      <c r="D591" s="16" t="s">
        <v>17</v>
      </c>
      <c r="E591" s="16">
        <v>32.0</v>
      </c>
      <c r="F591" s="16">
        <v>1350.0</v>
      </c>
      <c r="G591" s="16" t="s">
        <v>20</v>
      </c>
      <c r="H591" s="16">
        <v>9.0</v>
      </c>
      <c r="I591" s="16">
        <v>9.0</v>
      </c>
      <c r="J591" s="40" t="s">
        <v>15</v>
      </c>
      <c r="K591" s="40" t="s">
        <v>16</v>
      </c>
      <c r="L591" s="40" t="s">
        <v>16</v>
      </c>
    </row>
    <row r="592">
      <c r="A592" s="36">
        <v>588.0</v>
      </c>
      <c r="B592" s="42">
        <v>7799950.0</v>
      </c>
      <c r="C592" s="15">
        <v>44276.0</v>
      </c>
      <c r="D592" s="16" t="s">
        <v>17</v>
      </c>
      <c r="E592" s="16">
        <v>36.0</v>
      </c>
      <c r="F592" s="16">
        <v>2580.0</v>
      </c>
      <c r="G592" s="16" t="s">
        <v>14</v>
      </c>
      <c r="H592" s="16">
        <v>9.0</v>
      </c>
      <c r="I592" s="16">
        <v>9.0</v>
      </c>
      <c r="J592" s="40" t="s">
        <v>15</v>
      </c>
      <c r="K592" s="40" t="s">
        <v>16</v>
      </c>
      <c r="L592" s="40" t="s">
        <v>15</v>
      </c>
    </row>
    <row r="593">
      <c r="A593" s="36">
        <v>589.0</v>
      </c>
      <c r="B593" s="42">
        <v>7792278.0</v>
      </c>
      <c r="C593" s="15">
        <v>44380.0</v>
      </c>
      <c r="D593" s="16" t="s">
        <v>17</v>
      </c>
      <c r="E593" s="16" t="s">
        <v>81</v>
      </c>
      <c r="F593" s="16">
        <v>1290.0</v>
      </c>
      <c r="G593" s="16" t="s">
        <v>20</v>
      </c>
      <c r="H593" s="16">
        <v>1.0</v>
      </c>
      <c r="I593" s="16">
        <v>9.0</v>
      </c>
      <c r="J593" s="40" t="s">
        <v>16</v>
      </c>
      <c r="K593" s="40" t="s">
        <v>15</v>
      </c>
      <c r="L593" s="40" t="s">
        <v>15</v>
      </c>
    </row>
    <row r="594">
      <c r="A594" s="36">
        <v>590.0</v>
      </c>
      <c r="B594" s="42">
        <v>7800845.0</v>
      </c>
      <c r="C594" s="8">
        <v>44278.0</v>
      </c>
      <c r="D594" s="16" t="s">
        <v>17</v>
      </c>
      <c r="E594" s="16" t="s">
        <v>62</v>
      </c>
      <c r="F594" s="16">
        <v>1145.0</v>
      </c>
      <c r="G594" s="16" t="s">
        <v>20</v>
      </c>
      <c r="H594" s="16">
        <v>7.0</v>
      </c>
      <c r="I594" s="16">
        <v>7.0</v>
      </c>
      <c r="J594" s="40" t="s">
        <v>16</v>
      </c>
      <c r="K594" s="40" t="s">
        <v>16</v>
      </c>
      <c r="L594" s="40" t="s">
        <v>15</v>
      </c>
    </row>
    <row r="595">
      <c r="A595" s="36">
        <v>591.0</v>
      </c>
      <c r="B595" s="42">
        <v>7799980.0</v>
      </c>
      <c r="C595" s="8">
        <v>44276.0</v>
      </c>
      <c r="D595" s="16" t="s">
        <v>12</v>
      </c>
      <c r="E595" s="16" t="s">
        <v>81</v>
      </c>
      <c r="F595" s="16">
        <v>1950.0</v>
      </c>
      <c r="G595" s="16" t="s">
        <v>14</v>
      </c>
      <c r="H595" s="16">
        <v>9.0</v>
      </c>
      <c r="I595" s="16">
        <v>9.0</v>
      </c>
      <c r="J595" s="40" t="s">
        <v>15</v>
      </c>
      <c r="K595" s="40" t="s">
        <v>16</v>
      </c>
      <c r="L595" s="40" t="s">
        <v>15</v>
      </c>
    </row>
    <row r="596">
      <c r="A596" s="36">
        <v>592.0</v>
      </c>
      <c r="B596" s="36">
        <v>7800694.0</v>
      </c>
      <c r="C596" s="55">
        <v>44277.0</v>
      </c>
      <c r="D596" s="16" t="s">
        <v>17</v>
      </c>
      <c r="E596" s="16" t="s">
        <v>27</v>
      </c>
      <c r="F596" s="16">
        <v>2515.0</v>
      </c>
      <c r="G596" s="16" t="s">
        <v>14</v>
      </c>
      <c r="H596" s="16">
        <v>8.0</v>
      </c>
      <c r="I596" s="16">
        <v>9.0</v>
      </c>
      <c r="J596" s="40" t="s">
        <v>15</v>
      </c>
      <c r="K596" s="40" t="s">
        <v>16</v>
      </c>
      <c r="L596" s="40" t="s">
        <v>15</v>
      </c>
    </row>
    <row r="597">
      <c r="A597" s="36">
        <v>593.0</v>
      </c>
      <c r="B597" s="42">
        <v>7802710.0</v>
      </c>
      <c r="C597" s="8">
        <v>44280.0</v>
      </c>
      <c r="D597" s="16" t="s">
        <v>12</v>
      </c>
      <c r="E597" s="16">
        <v>32.0</v>
      </c>
      <c r="F597" s="16">
        <v>1205.0</v>
      </c>
      <c r="G597" s="16" t="s">
        <v>14</v>
      </c>
      <c r="H597" s="16">
        <v>8.0</v>
      </c>
      <c r="I597" s="16">
        <v>8.0</v>
      </c>
      <c r="J597" s="40" t="s">
        <v>15</v>
      </c>
      <c r="K597" s="40" t="s">
        <v>15</v>
      </c>
      <c r="L597" s="40" t="s">
        <v>15</v>
      </c>
    </row>
    <row r="598">
      <c r="A598" s="36">
        <v>594.0</v>
      </c>
      <c r="B598" s="41">
        <v>7900669.0</v>
      </c>
      <c r="C598" s="15">
        <v>44471.0</v>
      </c>
      <c r="D598" s="16" t="s">
        <v>17</v>
      </c>
      <c r="E598" s="16" t="s">
        <v>33</v>
      </c>
      <c r="F598" s="16">
        <v>2415.0</v>
      </c>
      <c r="G598" s="16" t="s">
        <v>14</v>
      </c>
      <c r="H598" s="16">
        <v>9.0</v>
      </c>
      <c r="I598" s="16">
        <v>10.0</v>
      </c>
      <c r="J598" s="40" t="s">
        <v>15</v>
      </c>
      <c r="K598" s="40" t="s">
        <v>16</v>
      </c>
      <c r="L598" s="40" t="s">
        <v>15</v>
      </c>
    </row>
    <row r="599">
      <c r="A599" s="10">
        <v>595.0</v>
      </c>
      <c r="B599" s="41">
        <v>7901031.0</v>
      </c>
      <c r="C599" s="8">
        <v>44472.0</v>
      </c>
      <c r="D599" s="16" t="s">
        <v>17</v>
      </c>
      <c r="E599" s="9" t="s">
        <v>21</v>
      </c>
      <c r="F599" s="9">
        <v>2435.0</v>
      </c>
      <c r="G599" s="16" t="s">
        <v>14</v>
      </c>
      <c r="H599" s="9">
        <v>6.0</v>
      </c>
      <c r="I599" s="9">
        <v>8.0</v>
      </c>
      <c r="J599" s="39" t="s">
        <v>16</v>
      </c>
      <c r="K599" s="39" t="s">
        <v>16</v>
      </c>
      <c r="L599" s="39" t="s">
        <v>15</v>
      </c>
    </row>
    <row r="600">
      <c r="A600" s="10">
        <v>596.0</v>
      </c>
      <c r="B600" s="41">
        <v>7901732.0</v>
      </c>
      <c r="C600" s="8">
        <v>44473.0</v>
      </c>
      <c r="D600" s="16" t="s">
        <v>12</v>
      </c>
      <c r="E600" s="9" t="s">
        <v>50</v>
      </c>
      <c r="F600" s="9">
        <v>2360.0</v>
      </c>
      <c r="G600" s="16" t="s">
        <v>20</v>
      </c>
      <c r="H600" s="9">
        <v>8.0</v>
      </c>
      <c r="I600" s="9">
        <v>9.0</v>
      </c>
      <c r="J600" s="39" t="s">
        <v>15</v>
      </c>
      <c r="K600" s="39" t="s">
        <v>16</v>
      </c>
      <c r="L600" s="39" t="s">
        <v>15</v>
      </c>
    </row>
    <row r="601">
      <c r="A601" s="10">
        <v>597.0</v>
      </c>
      <c r="B601" s="41">
        <v>7902376.0</v>
      </c>
      <c r="C601" s="8">
        <v>44474.0</v>
      </c>
      <c r="D601" s="16" t="s">
        <v>17</v>
      </c>
      <c r="E601" s="9" t="s">
        <v>27</v>
      </c>
      <c r="F601" s="9">
        <v>2340.0</v>
      </c>
      <c r="G601" s="16" t="s">
        <v>20</v>
      </c>
      <c r="H601" s="9">
        <v>8.0</v>
      </c>
      <c r="I601" s="9">
        <v>8.0</v>
      </c>
      <c r="J601" s="39" t="s">
        <v>15</v>
      </c>
      <c r="K601" s="39" t="s">
        <v>16</v>
      </c>
      <c r="L601" s="39" t="s">
        <v>16</v>
      </c>
    </row>
    <row r="602">
      <c r="A602" s="10">
        <v>598.0</v>
      </c>
      <c r="B602" s="41">
        <v>7902457.0</v>
      </c>
      <c r="C602" s="8">
        <v>44474.0</v>
      </c>
      <c r="D602" s="16" t="s">
        <v>12</v>
      </c>
      <c r="E602" s="9" t="s">
        <v>29</v>
      </c>
      <c r="F602" s="9">
        <v>1775.0</v>
      </c>
      <c r="G602" s="16" t="s">
        <v>20</v>
      </c>
      <c r="H602" s="9">
        <v>7.0</v>
      </c>
      <c r="I602" s="9">
        <v>8.0</v>
      </c>
      <c r="J602" s="39" t="s">
        <v>16</v>
      </c>
      <c r="K602" s="39" t="s">
        <v>15</v>
      </c>
      <c r="L602" s="39" t="s">
        <v>15</v>
      </c>
    </row>
    <row r="603">
      <c r="A603" s="10">
        <v>599.0</v>
      </c>
      <c r="B603" s="41">
        <v>7903238.0</v>
      </c>
      <c r="C603" s="8">
        <v>44476.0</v>
      </c>
      <c r="D603" s="16" t="s">
        <v>17</v>
      </c>
      <c r="E603" s="9" t="s">
        <v>47</v>
      </c>
      <c r="F603" s="9">
        <v>1765.0</v>
      </c>
      <c r="G603" s="16" t="s">
        <v>14</v>
      </c>
      <c r="H603" s="9">
        <v>7.0</v>
      </c>
      <c r="I603" s="9">
        <v>8.0</v>
      </c>
      <c r="J603" s="39" t="s">
        <v>15</v>
      </c>
      <c r="K603" s="39" t="s">
        <v>16</v>
      </c>
      <c r="L603" s="39" t="s">
        <v>16</v>
      </c>
    </row>
    <row r="604">
      <c r="A604" s="10">
        <v>600.0</v>
      </c>
      <c r="B604" s="41">
        <v>7903240.0</v>
      </c>
      <c r="C604" s="8">
        <v>44476.0</v>
      </c>
      <c r="D604" s="16" t="s">
        <v>17</v>
      </c>
      <c r="E604" s="9" t="s">
        <v>47</v>
      </c>
      <c r="F604" s="9">
        <v>1930.0</v>
      </c>
      <c r="G604" s="16" t="s">
        <v>14</v>
      </c>
      <c r="H604" s="9">
        <v>9.0</v>
      </c>
      <c r="I604" s="9">
        <v>9.0</v>
      </c>
      <c r="J604" s="39" t="s">
        <v>15</v>
      </c>
      <c r="K604" s="39" t="s">
        <v>16</v>
      </c>
      <c r="L604" s="39" t="s">
        <v>16</v>
      </c>
    </row>
    <row r="605">
      <c r="A605" s="10">
        <v>601.0</v>
      </c>
      <c r="B605" s="41">
        <v>7904368.0</v>
      </c>
      <c r="C605" s="8">
        <v>44418.0</v>
      </c>
      <c r="D605" s="16" t="s">
        <v>17</v>
      </c>
      <c r="E605" s="9" t="s">
        <v>81</v>
      </c>
      <c r="F605" s="9">
        <v>1705.0</v>
      </c>
      <c r="G605" s="16" t="s">
        <v>20</v>
      </c>
      <c r="H605" s="9">
        <v>5.0</v>
      </c>
      <c r="I605" s="9">
        <v>8.0</v>
      </c>
      <c r="J605" s="39" t="s">
        <v>16</v>
      </c>
      <c r="K605" s="39" t="s">
        <v>16</v>
      </c>
      <c r="L605" s="39" t="s">
        <v>16</v>
      </c>
    </row>
    <row r="606">
      <c r="A606" s="10">
        <v>602.0</v>
      </c>
      <c r="B606" s="41">
        <v>7904370.0</v>
      </c>
      <c r="C606" s="8">
        <v>44418.0</v>
      </c>
      <c r="D606" s="16" t="s">
        <v>17</v>
      </c>
      <c r="E606" s="9" t="s">
        <v>81</v>
      </c>
      <c r="F606" s="9">
        <v>1330.0</v>
      </c>
      <c r="G606" s="16" t="s">
        <v>20</v>
      </c>
      <c r="H606" s="9">
        <v>8.0</v>
      </c>
      <c r="I606" s="9">
        <v>9.0</v>
      </c>
      <c r="J606" s="39" t="s">
        <v>15</v>
      </c>
      <c r="K606" s="39" t="s">
        <v>16</v>
      </c>
      <c r="L606" s="39" t="s">
        <v>16</v>
      </c>
    </row>
    <row r="607">
      <c r="A607" s="10">
        <v>603.0</v>
      </c>
      <c r="B607" s="41">
        <v>7904789.0</v>
      </c>
      <c r="C607" s="8">
        <v>44479.0</v>
      </c>
      <c r="D607" s="16" t="s">
        <v>17</v>
      </c>
      <c r="E607" s="9" t="s">
        <v>53</v>
      </c>
      <c r="F607" s="9">
        <v>1125.0</v>
      </c>
      <c r="G607" s="16" t="s">
        <v>14</v>
      </c>
      <c r="H607" s="9">
        <v>6.0</v>
      </c>
      <c r="I607" s="9">
        <v>8.0</v>
      </c>
      <c r="J607" s="39" t="s">
        <v>16</v>
      </c>
      <c r="K607" s="39" t="s">
        <v>16</v>
      </c>
      <c r="L607" s="39" t="s">
        <v>15</v>
      </c>
    </row>
    <row r="608">
      <c r="A608" s="10">
        <v>604.0</v>
      </c>
      <c r="B608" s="41">
        <v>7905585.0</v>
      </c>
      <c r="C608" s="8">
        <v>44540.0</v>
      </c>
      <c r="D608" s="16" t="s">
        <v>17</v>
      </c>
      <c r="E608" s="9" t="s">
        <v>48</v>
      </c>
      <c r="F608" s="9">
        <v>2010.0</v>
      </c>
      <c r="G608" s="16" t="s">
        <v>20</v>
      </c>
      <c r="H608" s="9">
        <v>9.0</v>
      </c>
      <c r="I608" s="9">
        <v>9.0</v>
      </c>
      <c r="J608" s="39" t="s">
        <v>15</v>
      </c>
      <c r="K608" s="39" t="s">
        <v>16</v>
      </c>
      <c r="L608" s="39" t="s">
        <v>15</v>
      </c>
    </row>
    <row r="609">
      <c r="A609" s="10">
        <v>605.0</v>
      </c>
      <c r="B609" s="41">
        <v>7906242.0</v>
      </c>
      <c r="C609" s="8">
        <v>44482.0</v>
      </c>
      <c r="D609" s="16" t="s">
        <v>12</v>
      </c>
      <c r="E609" s="9" t="s">
        <v>19</v>
      </c>
      <c r="F609" s="9">
        <v>3030.0</v>
      </c>
      <c r="G609" s="16" t="s">
        <v>14</v>
      </c>
      <c r="H609" s="9">
        <v>1.0</v>
      </c>
      <c r="I609" s="9">
        <v>5.0</v>
      </c>
      <c r="J609" s="39" t="s">
        <v>16</v>
      </c>
      <c r="K609" s="39" t="s">
        <v>16</v>
      </c>
      <c r="L609" s="39" t="s">
        <v>15</v>
      </c>
    </row>
    <row r="610">
      <c r="A610" s="10">
        <v>606.0</v>
      </c>
      <c r="B610" s="41">
        <v>7907424.0</v>
      </c>
      <c r="C610" s="8">
        <v>44485.0</v>
      </c>
      <c r="D610" s="16" t="s">
        <v>17</v>
      </c>
      <c r="E610" s="9" t="s">
        <v>18</v>
      </c>
      <c r="F610" s="9">
        <v>1785.0</v>
      </c>
      <c r="G610" s="16" t="s">
        <v>14</v>
      </c>
      <c r="H610" s="9">
        <v>8.0</v>
      </c>
      <c r="I610" s="9">
        <v>9.0</v>
      </c>
      <c r="J610" s="39" t="s">
        <v>15</v>
      </c>
      <c r="K610" s="39" t="s">
        <v>16</v>
      </c>
      <c r="L610" s="39" t="s">
        <v>15</v>
      </c>
    </row>
    <row r="611">
      <c r="A611" s="10">
        <v>607.0</v>
      </c>
      <c r="B611" s="41">
        <v>7913676.0</v>
      </c>
      <c r="C611" s="8">
        <v>44499.0</v>
      </c>
      <c r="D611" s="16" t="s">
        <v>12</v>
      </c>
      <c r="E611" s="9" t="s">
        <v>29</v>
      </c>
      <c r="F611" s="9">
        <v>1900.0</v>
      </c>
      <c r="G611" s="16" t="s">
        <v>14</v>
      </c>
      <c r="H611" s="9">
        <v>8.0</v>
      </c>
      <c r="I611" s="9">
        <v>9.0</v>
      </c>
      <c r="J611" s="39" t="s">
        <v>15</v>
      </c>
      <c r="K611" s="39" t="s">
        <v>16</v>
      </c>
      <c r="L611" s="39" t="s">
        <v>15</v>
      </c>
    </row>
    <row r="612">
      <c r="A612" s="10">
        <v>608.0</v>
      </c>
      <c r="B612" s="41">
        <v>7912061.0</v>
      </c>
      <c r="C612" s="8">
        <v>44496.0</v>
      </c>
      <c r="D612" s="16" t="s">
        <v>17</v>
      </c>
      <c r="E612" s="9" t="s">
        <v>33</v>
      </c>
      <c r="F612" s="9">
        <v>3625.0</v>
      </c>
      <c r="G612" s="16" t="s">
        <v>14</v>
      </c>
      <c r="H612" s="9">
        <v>9.0</v>
      </c>
      <c r="I612" s="9">
        <v>9.0</v>
      </c>
      <c r="J612" s="39" t="s">
        <v>15</v>
      </c>
      <c r="K612" s="39" t="s">
        <v>16</v>
      </c>
      <c r="L612" s="39" t="s">
        <v>15</v>
      </c>
    </row>
    <row r="613">
      <c r="A613" s="10">
        <v>609.0</v>
      </c>
      <c r="B613" s="53">
        <v>7771142.0</v>
      </c>
      <c r="C613" s="8">
        <v>44220.0</v>
      </c>
      <c r="D613" s="16" t="s">
        <v>12</v>
      </c>
      <c r="E613" s="9" t="s">
        <v>78</v>
      </c>
      <c r="F613" s="9">
        <v>2025.0</v>
      </c>
      <c r="G613" s="16" t="s">
        <v>14</v>
      </c>
      <c r="H613" s="9">
        <v>9.0</v>
      </c>
      <c r="I613" s="9">
        <v>9.0</v>
      </c>
      <c r="J613" s="39" t="s">
        <v>15</v>
      </c>
      <c r="K613" s="39" t="s">
        <v>16</v>
      </c>
      <c r="L613" s="39" t="s">
        <v>15</v>
      </c>
    </row>
    <row r="614">
      <c r="A614" s="10">
        <v>610.0</v>
      </c>
      <c r="B614" s="10">
        <v>7772543.0</v>
      </c>
      <c r="C614" s="8">
        <v>44222.0</v>
      </c>
      <c r="D614" s="16" t="s">
        <v>12</v>
      </c>
      <c r="E614" s="9" t="s">
        <v>48</v>
      </c>
      <c r="F614" s="9">
        <v>2010.0</v>
      </c>
      <c r="G614" s="16" t="s">
        <v>20</v>
      </c>
      <c r="H614" s="9">
        <v>9.0</v>
      </c>
      <c r="I614" s="9">
        <v>9.0</v>
      </c>
      <c r="J614" s="39" t="s">
        <v>15</v>
      </c>
      <c r="K614" s="39" t="s">
        <v>16</v>
      </c>
      <c r="L614" s="39" t="s">
        <v>15</v>
      </c>
    </row>
    <row r="615">
      <c r="A615" s="10">
        <v>611.0</v>
      </c>
      <c r="B615" s="10">
        <v>7772793.0</v>
      </c>
      <c r="C615" s="8">
        <v>44223.0</v>
      </c>
      <c r="D615" s="16" t="s">
        <v>17</v>
      </c>
      <c r="E615" s="9" t="s">
        <v>21</v>
      </c>
      <c r="F615" s="9">
        <v>1920.0</v>
      </c>
      <c r="G615" s="16" t="s">
        <v>20</v>
      </c>
      <c r="H615" s="9">
        <v>9.0</v>
      </c>
      <c r="I615" s="9">
        <v>10.0</v>
      </c>
      <c r="J615" s="39" t="s">
        <v>15</v>
      </c>
      <c r="K615" s="39" t="s">
        <v>16</v>
      </c>
      <c r="L615" s="39" t="s">
        <v>15</v>
      </c>
    </row>
    <row r="616">
      <c r="A616" s="10">
        <v>612.0</v>
      </c>
      <c r="B616" s="10">
        <v>7774440.0</v>
      </c>
      <c r="C616" s="8">
        <v>44226.0</v>
      </c>
      <c r="D616" s="16" t="s">
        <v>12</v>
      </c>
      <c r="E616" s="9" t="s">
        <v>47</v>
      </c>
      <c r="F616" s="9">
        <v>1690.0</v>
      </c>
      <c r="G616" s="16" t="s">
        <v>14</v>
      </c>
      <c r="H616" s="9">
        <v>9.0</v>
      </c>
      <c r="I616" s="9">
        <v>9.0</v>
      </c>
      <c r="J616" s="39" t="s">
        <v>15</v>
      </c>
      <c r="K616" s="39" t="s">
        <v>16</v>
      </c>
      <c r="L616" s="39" t="s">
        <v>15</v>
      </c>
    </row>
    <row r="617">
      <c r="A617" s="10">
        <v>613.0</v>
      </c>
      <c r="B617" s="10">
        <v>7928838.0</v>
      </c>
      <c r="C617" s="8">
        <v>44298.0</v>
      </c>
      <c r="D617" s="16" t="s">
        <v>12</v>
      </c>
      <c r="E617" s="9" t="s">
        <v>73</v>
      </c>
      <c r="F617" s="9">
        <v>1370.0</v>
      </c>
      <c r="G617" s="16" t="s">
        <v>20</v>
      </c>
      <c r="H617" s="9">
        <v>8.0</v>
      </c>
      <c r="I617" s="9">
        <v>10.0</v>
      </c>
      <c r="J617" s="39" t="s">
        <v>15</v>
      </c>
      <c r="K617" s="39" t="s">
        <v>16</v>
      </c>
      <c r="L617" s="39" t="s">
        <v>15</v>
      </c>
    </row>
    <row r="618">
      <c r="A618" s="10">
        <v>614.0</v>
      </c>
      <c r="B618" s="10">
        <v>7928584.0</v>
      </c>
      <c r="C618" s="8">
        <v>44298.0</v>
      </c>
      <c r="D618" s="16" t="s">
        <v>12</v>
      </c>
      <c r="E618" s="9" t="s">
        <v>60</v>
      </c>
      <c r="F618" s="9">
        <v>2835.0</v>
      </c>
      <c r="G618" s="16" t="s">
        <v>20</v>
      </c>
      <c r="H618" s="9">
        <v>7.0</v>
      </c>
      <c r="I618" s="9">
        <v>7.0</v>
      </c>
      <c r="J618" s="39" t="s">
        <v>15</v>
      </c>
      <c r="K618" s="39" t="s">
        <v>16</v>
      </c>
      <c r="L618" s="39" t="s">
        <v>15</v>
      </c>
    </row>
    <row r="619">
      <c r="A619" s="10">
        <v>615.0</v>
      </c>
      <c r="B619" s="10">
        <v>7929453.0</v>
      </c>
      <c r="C619" s="8">
        <v>44359.0</v>
      </c>
      <c r="D619" s="16" t="s">
        <v>12</v>
      </c>
      <c r="E619" s="9" t="s">
        <v>90</v>
      </c>
      <c r="F619" s="9">
        <v>1085.0</v>
      </c>
      <c r="G619" s="16" t="s">
        <v>20</v>
      </c>
      <c r="H619" s="9">
        <v>8.0</v>
      </c>
      <c r="I619" s="9">
        <v>9.0</v>
      </c>
      <c r="J619" s="39" t="s">
        <v>16</v>
      </c>
      <c r="K619" s="39" t="s">
        <v>16</v>
      </c>
      <c r="L619" s="39" t="s">
        <v>16</v>
      </c>
    </row>
    <row r="620">
      <c r="A620" s="10">
        <v>616.0</v>
      </c>
      <c r="B620" s="10">
        <v>7930264.0</v>
      </c>
      <c r="C620" s="8">
        <v>44420.0</v>
      </c>
      <c r="D620" s="16" t="s">
        <v>12</v>
      </c>
      <c r="E620" s="9" t="s">
        <v>42</v>
      </c>
      <c r="F620" s="9">
        <v>950.0</v>
      </c>
      <c r="G620" s="16" t="s">
        <v>20</v>
      </c>
      <c r="H620" s="9">
        <v>1.0</v>
      </c>
      <c r="I620" s="9">
        <v>2.0</v>
      </c>
      <c r="J620" s="39" t="s">
        <v>16</v>
      </c>
      <c r="K620" s="39" t="s">
        <v>15</v>
      </c>
      <c r="L620" s="39" t="s">
        <v>15</v>
      </c>
    </row>
    <row r="621">
      <c r="A621" s="10">
        <v>617.0</v>
      </c>
      <c r="B621" s="10">
        <v>7932645.0</v>
      </c>
      <c r="C621" s="8">
        <v>44543.0</v>
      </c>
      <c r="D621" s="16" t="s">
        <v>17</v>
      </c>
      <c r="E621" s="9" t="s">
        <v>48</v>
      </c>
      <c r="F621" s="9">
        <v>1430.0</v>
      </c>
      <c r="G621" s="16" t="s">
        <v>20</v>
      </c>
      <c r="H621" s="9">
        <v>8.0</v>
      </c>
      <c r="I621" s="9">
        <v>9.0</v>
      </c>
      <c r="J621" s="39" t="s">
        <v>15</v>
      </c>
      <c r="K621" s="39" t="s">
        <v>16</v>
      </c>
      <c r="L621" s="39" t="s">
        <v>16</v>
      </c>
    </row>
    <row r="622">
      <c r="A622" s="10">
        <v>618.0</v>
      </c>
      <c r="B622" s="10">
        <v>7933154.0</v>
      </c>
      <c r="C622" s="8">
        <v>44544.0</v>
      </c>
      <c r="D622" s="16" t="s">
        <v>17</v>
      </c>
      <c r="E622" s="9" t="s">
        <v>65</v>
      </c>
      <c r="F622" s="9">
        <v>685.0</v>
      </c>
      <c r="G622" s="16" t="s">
        <v>20</v>
      </c>
      <c r="H622" s="9">
        <v>5.0</v>
      </c>
      <c r="I622" s="9">
        <v>7.0</v>
      </c>
      <c r="J622" s="39" t="s">
        <v>16</v>
      </c>
      <c r="K622" s="39" t="s">
        <v>16</v>
      </c>
      <c r="L622" s="39" t="s">
        <v>15</v>
      </c>
    </row>
    <row r="623">
      <c r="A623" s="10">
        <v>619.0</v>
      </c>
      <c r="B623" s="10">
        <v>7933598.0</v>
      </c>
      <c r="C623" s="8">
        <v>44545.0</v>
      </c>
      <c r="D623" s="16" t="s">
        <v>12</v>
      </c>
      <c r="E623" s="9">
        <v>28.0</v>
      </c>
      <c r="F623" s="9">
        <v>1285.0</v>
      </c>
      <c r="G623" s="16" t="s">
        <v>20</v>
      </c>
      <c r="H623" s="9">
        <v>7.0</v>
      </c>
      <c r="I623" s="9">
        <v>8.0</v>
      </c>
      <c r="J623" s="39" t="s">
        <v>15</v>
      </c>
      <c r="K623" s="39" t="s">
        <v>15</v>
      </c>
      <c r="L623" s="39" t="s">
        <v>15</v>
      </c>
    </row>
    <row r="624">
      <c r="A624" s="10">
        <v>620.0</v>
      </c>
      <c r="B624" s="10">
        <v>7934686.0</v>
      </c>
      <c r="C624" s="8">
        <v>44548.0</v>
      </c>
      <c r="D624" s="16" t="s">
        <v>12</v>
      </c>
      <c r="E624" s="9" t="s">
        <v>91</v>
      </c>
      <c r="F624" s="9">
        <v>825.0</v>
      </c>
      <c r="G624" s="16" t="s">
        <v>14</v>
      </c>
      <c r="H624" s="9">
        <v>8.0</v>
      </c>
      <c r="I624" s="9">
        <v>8.0</v>
      </c>
      <c r="J624" s="39" t="s">
        <v>16</v>
      </c>
      <c r="K624" s="39" t="s">
        <v>16</v>
      </c>
      <c r="L624" s="39" t="s">
        <v>15</v>
      </c>
    </row>
    <row r="625">
      <c r="A625" s="10">
        <v>621.0</v>
      </c>
      <c r="B625" s="10">
        <v>7934487.0</v>
      </c>
      <c r="C625" s="8">
        <v>44547.0</v>
      </c>
      <c r="D625" s="16" t="s">
        <v>12</v>
      </c>
      <c r="E625" s="9" t="s">
        <v>50</v>
      </c>
      <c r="F625" s="9">
        <v>1940.0</v>
      </c>
      <c r="G625" s="16" t="s">
        <v>20</v>
      </c>
      <c r="H625" s="9">
        <v>8.0</v>
      </c>
      <c r="I625" s="9">
        <v>9.0</v>
      </c>
      <c r="J625" s="39" t="s">
        <v>15</v>
      </c>
      <c r="K625" s="39" t="s">
        <v>16</v>
      </c>
      <c r="L625" s="39" t="s">
        <v>16</v>
      </c>
    </row>
    <row r="626">
      <c r="A626" s="10">
        <v>622.0</v>
      </c>
      <c r="B626" s="10">
        <v>7934904.0</v>
      </c>
      <c r="C626" s="8">
        <v>44550.0</v>
      </c>
      <c r="D626" s="16" t="s">
        <v>12</v>
      </c>
      <c r="E626" s="9" t="s">
        <v>92</v>
      </c>
      <c r="F626" s="9">
        <v>620.0</v>
      </c>
      <c r="G626" s="16" t="s">
        <v>20</v>
      </c>
      <c r="H626" s="9">
        <v>6.0</v>
      </c>
      <c r="I626" s="9">
        <v>8.0</v>
      </c>
      <c r="J626" s="39" t="s">
        <v>15</v>
      </c>
      <c r="K626" s="39" t="s">
        <v>16</v>
      </c>
      <c r="L626" s="39" t="s">
        <v>15</v>
      </c>
    </row>
    <row r="627">
      <c r="A627" s="10">
        <v>623.0</v>
      </c>
      <c r="B627" s="10">
        <v>7784235.0</v>
      </c>
      <c r="C627" s="8">
        <v>44246.0</v>
      </c>
      <c r="D627" s="9" t="s">
        <v>12</v>
      </c>
      <c r="E627" s="9" t="s">
        <v>42</v>
      </c>
      <c r="F627" s="9">
        <v>1850.0</v>
      </c>
      <c r="G627" s="9" t="s">
        <v>20</v>
      </c>
      <c r="H627" s="9">
        <v>7.0</v>
      </c>
      <c r="I627" s="9">
        <v>8.0</v>
      </c>
      <c r="J627" s="39" t="s">
        <v>15</v>
      </c>
      <c r="K627" s="39" t="s">
        <v>16</v>
      </c>
      <c r="L627" s="39" t="s">
        <v>15</v>
      </c>
    </row>
    <row r="628">
      <c r="A628" s="10">
        <v>624.0</v>
      </c>
      <c r="B628" s="10">
        <v>7784175.0</v>
      </c>
      <c r="C628" s="8">
        <v>44246.0</v>
      </c>
      <c r="D628" s="9" t="s">
        <v>12</v>
      </c>
      <c r="E628" s="9" t="s">
        <v>91</v>
      </c>
      <c r="F628" s="9">
        <v>790.0</v>
      </c>
      <c r="G628" s="9" t="s">
        <v>14</v>
      </c>
      <c r="H628" s="9">
        <v>4.0</v>
      </c>
      <c r="I628" s="9">
        <v>7.0</v>
      </c>
      <c r="J628" s="39" t="s">
        <v>16</v>
      </c>
      <c r="K628" s="39" t="s">
        <v>16</v>
      </c>
      <c r="L628" s="39" t="s">
        <v>15</v>
      </c>
    </row>
    <row r="629">
      <c r="A629" s="10">
        <v>625.0</v>
      </c>
      <c r="B629" s="10">
        <v>7784430.0</v>
      </c>
      <c r="C629" s="8">
        <v>44247.0</v>
      </c>
      <c r="D629" s="9" t="s">
        <v>17</v>
      </c>
      <c r="E629" s="9" t="s">
        <v>83</v>
      </c>
      <c r="F629" s="9">
        <v>1415.0</v>
      </c>
      <c r="G629" s="9" t="s">
        <v>14</v>
      </c>
      <c r="H629" s="9">
        <v>8.0</v>
      </c>
      <c r="I629" s="9">
        <v>9.0</v>
      </c>
      <c r="J629" s="39" t="s">
        <v>15</v>
      </c>
      <c r="K629" s="39" t="s">
        <v>16</v>
      </c>
      <c r="L629" s="39" t="s">
        <v>15</v>
      </c>
    </row>
    <row r="630">
      <c r="A630" s="10">
        <v>626.0</v>
      </c>
      <c r="B630" s="10">
        <v>7784466.0</v>
      </c>
      <c r="C630" s="8">
        <v>44247.0</v>
      </c>
      <c r="D630" s="9" t="s">
        <v>17</v>
      </c>
      <c r="E630" s="9" t="s">
        <v>24</v>
      </c>
      <c r="F630" s="9">
        <v>1845.0</v>
      </c>
      <c r="G630" s="9" t="s">
        <v>14</v>
      </c>
      <c r="H630" s="9">
        <v>8.0</v>
      </c>
      <c r="I630" s="9">
        <v>9.0</v>
      </c>
      <c r="J630" s="39" t="s">
        <v>15</v>
      </c>
      <c r="K630" s="39" t="s">
        <v>16</v>
      </c>
      <c r="L630" s="39" t="s">
        <v>15</v>
      </c>
    </row>
    <row r="631">
      <c r="A631" s="10">
        <v>627.0</v>
      </c>
      <c r="B631" s="10">
        <v>7784629.0</v>
      </c>
      <c r="C631" s="8">
        <v>44248.0</v>
      </c>
      <c r="D631" s="9" t="s">
        <v>17</v>
      </c>
      <c r="E631" s="9" t="s">
        <v>42</v>
      </c>
      <c r="F631" s="9">
        <v>1530.0</v>
      </c>
      <c r="G631" s="9" t="s">
        <v>14</v>
      </c>
      <c r="H631" s="9">
        <v>8.0</v>
      </c>
      <c r="I631" s="9">
        <v>9.0</v>
      </c>
      <c r="J631" s="39" t="s">
        <v>15</v>
      </c>
      <c r="K631" s="39" t="s">
        <v>16</v>
      </c>
      <c r="L631" s="39" t="s">
        <v>15</v>
      </c>
    </row>
    <row r="632">
      <c r="A632" s="10">
        <v>628.0</v>
      </c>
      <c r="B632" s="10">
        <v>7785235.0</v>
      </c>
      <c r="C632" s="8">
        <v>44249.0</v>
      </c>
      <c r="D632" s="9" t="s">
        <v>12</v>
      </c>
      <c r="E632" s="9" t="s">
        <v>41</v>
      </c>
      <c r="F632" s="9">
        <v>1690.0</v>
      </c>
      <c r="G632" s="9" t="s">
        <v>20</v>
      </c>
      <c r="H632" s="9">
        <v>9.0</v>
      </c>
      <c r="I632" s="9">
        <v>9.0</v>
      </c>
      <c r="J632" s="39" t="s">
        <v>15</v>
      </c>
      <c r="K632" s="39" t="s">
        <v>16</v>
      </c>
      <c r="L632" s="39" t="s">
        <v>15</v>
      </c>
    </row>
    <row r="633">
      <c r="A633" s="10">
        <v>629.0</v>
      </c>
      <c r="B633" s="10">
        <v>7785499.0</v>
      </c>
      <c r="C633" s="8">
        <v>44249.0</v>
      </c>
      <c r="D633" s="9" t="s">
        <v>17</v>
      </c>
      <c r="E633" s="9" t="s">
        <v>21</v>
      </c>
      <c r="F633" s="9">
        <v>2885.0</v>
      </c>
      <c r="G633" s="9" t="s">
        <v>14</v>
      </c>
      <c r="H633" s="9">
        <v>9.0</v>
      </c>
      <c r="I633" s="9">
        <v>9.0</v>
      </c>
      <c r="J633" s="39" t="s">
        <v>15</v>
      </c>
      <c r="K633" s="39" t="s">
        <v>16</v>
      </c>
      <c r="L633" s="39" t="s">
        <v>15</v>
      </c>
    </row>
    <row r="634">
      <c r="A634" s="10">
        <v>630.0</v>
      </c>
      <c r="B634" s="10">
        <v>7785649.0</v>
      </c>
      <c r="C634" s="8">
        <v>44250.0</v>
      </c>
      <c r="D634" s="9" t="s">
        <v>17</v>
      </c>
      <c r="E634" s="9" t="s">
        <v>29</v>
      </c>
      <c r="F634" s="9">
        <v>2225.0</v>
      </c>
      <c r="G634" s="9" t="s">
        <v>14</v>
      </c>
      <c r="H634" s="9">
        <v>9.0</v>
      </c>
      <c r="I634" s="9">
        <v>9.0</v>
      </c>
      <c r="J634" s="39" t="s">
        <v>15</v>
      </c>
      <c r="K634" s="39" t="s">
        <v>16</v>
      </c>
      <c r="L634" s="39" t="s">
        <v>16</v>
      </c>
    </row>
    <row r="635">
      <c r="A635" s="10">
        <v>631.0</v>
      </c>
      <c r="B635" s="10">
        <v>7785652.0</v>
      </c>
      <c r="C635" s="8">
        <v>44250.0</v>
      </c>
      <c r="D635" s="9" t="s">
        <v>17</v>
      </c>
      <c r="E635" s="9" t="s">
        <v>29</v>
      </c>
      <c r="F635" s="9">
        <v>2055.0</v>
      </c>
      <c r="G635" s="9" t="s">
        <v>14</v>
      </c>
      <c r="H635" s="9">
        <v>9.0</v>
      </c>
      <c r="I635" s="9">
        <v>9.0</v>
      </c>
      <c r="J635" s="39" t="s">
        <v>15</v>
      </c>
      <c r="K635" s="39" t="s">
        <v>16</v>
      </c>
      <c r="L635" s="39" t="s">
        <v>16</v>
      </c>
    </row>
    <row r="636">
      <c r="A636" s="10">
        <v>632.0</v>
      </c>
      <c r="B636" s="56">
        <v>7914491.0</v>
      </c>
      <c r="C636" s="8">
        <v>44502.0</v>
      </c>
      <c r="D636" s="9" t="s">
        <v>12</v>
      </c>
      <c r="E636" s="9" t="s">
        <v>47</v>
      </c>
      <c r="F636" s="9">
        <v>1180.0</v>
      </c>
      <c r="G636" s="9" t="s">
        <v>14</v>
      </c>
      <c r="H636" s="9">
        <v>8.0</v>
      </c>
      <c r="I636" s="9">
        <v>9.0</v>
      </c>
      <c r="J636" s="39" t="s">
        <v>15</v>
      </c>
      <c r="K636" s="39" t="s">
        <v>16</v>
      </c>
      <c r="L636" s="39" t="s">
        <v>15</v>
      </c>
    </row>
    <row r="637">
      <c r="A637" s="10">
        <v>633.0</v>
      </c>
      <c r="B637" s="41">
        <v>7915362.0</v>
      </c>
      <c r="C637" s="8">
        <v>44297.0</v>
      </c>
      <c r="D637" s="16" t="s">
        <v>12</v>
      </c>
      <c r="E637" s="9" t="s">
        <v>47</v>
      </c>
      <c r="F637" s="9">
        <v>1700.0</v>
      </c>
      <c r="G637" s="16" t="s">
        <v>20</v>
      </c>
      <c r="H637" s="9">
        <v>9.0</v>
      </c>
      <c r="I637" s="9">
        <v>9.0</v>
      </c>
      <c r="J637" s="39" t="s">
        <v>15</v>
      </c>
      <c r="K637" s="39" t="s">
        <v>16</v>
      </c>
      <c r="L637" s="39" t="s">
        <v>15</v>
      </c>
    </row>
    <row r="638">
      <c r="A638" s="10">
        <v>634.0</v>
      </c>
      <c r="B638" s="41">
        <v>7915875.0</v>
      </c>
      <c r="C638" s="8">
        <v>44297.0</v>
      </c>
      <c r="D638" s="16" t="s">
        <v>17</v>
      </c>
      <c r="E638" s="9" t="s">
        <v>93</v>
      </c>
      <c r="F638" s="9">
        <v>575.0</v>
      </c>
      <c r="G638" s="16" t="s">
        <v>20</v>
      </c>
      <c r="H638" s="9">
        <v>6.0</v>
      </c>
      <c r="I638" s="9">
        <v>7.0</v>
      </c>
      <c r="J638" s="39" t="s">
        <v>16</v>
      </c>
      <c r="K638" s="39" t="s">
        <v>16</v>
      </c>
      <c r="L638" s="39" t="s">
        <v>15</v>
      </c>
    </row>
    <row r="639">
      <c r="A639" s="10">
        <v>635.0</v>
      </c>
      <c r="B639" s="41">
        <v>7915896.0</v>
      </c>
      <c r="C639" s="8">
        <v>44327.0</v>
      </c>
      <c r="D639" s="16" t="s">
        <v>17</v>
      </c>
      <c r="E639" s="9" t="s">
        <v>47</v>
      </c>
      <c r="F639" s="9">
        <v>1350.0</v>
      </c>
      <c r="G639" s="16" t="s">
        <v>20</v>
      </c>
      <c r="H639" s="9">
        <v>8.0</v>
      </c>
      <c r="I639" s="9">
        <v>9.0</v>
      </c>
      <c r="J639" s="39" t="s">
        <v>15</v>
      </c>
      <c r="K639" s="39" t="s">
        <v>16</v>
      </c>
      <c r="L639" s="39" t="s">
        <v>16</v>
      </c>
    </row>
    <row r="640">
      <c r="A640" s="10">
        <v>636.0</v>
      </c>
      <c r="B640" s="41">
        <v>7915895.0</v>
      </c>
      <c r="C640" s="8">
        <v>44327.0</v>
      </c>
      <c r="D640" s="16" t="s">
        <v>17</v>
      </c>
      <c r="E640" s="9" t="s">
        <v>47</v>
      </c>
      <c r="F640" s="9">
        <v>1415.0</v>
      </c>
      <c r="G640" s="16" t="s">
        <v>20</v>
      </c>
      <c r="H640" s="9">
        <v>6.0</v>
      </c>
      <c r="I640" s="9">
        <v>8.0</v>
      </c>
      <c r="J640" s="39" t="s">
        <v>15</v>
      </c>
      <c r="K640" s="39" t="s">
        <v>16</v>
      </c>
      <c r="L640" s="39" t="s">
        <v>16</v>
      </c>
    </row>
    <row r="641">
      <c r="A641" s="10">
        <v>637.0</v>
      </c>
      <c r="B641" s="41">
        <v>7915894.0</v>
      </c>
      <c r="C641" s="8">
        <v>44327.0</v>
      </c>
      <c r="D641" s="16" t="s">
        <v>17</v>
      </c>
      <c r="E641" s="9" t="s">
        <v>47</v>
      </c>
      <c r="F641" s="9">
        <v>1775.0</v>
      </c>
      <c r="G641" s="16" t="s">
        <v>20</v>
      </c>
      <c r="H641" s="9">
        <v>5.0</v>
      </c>
      <c r="I641" s="9">
        <v>9.0</v>
      </c>
      <c r="J641" s="39" t="s">
        <v>16</v>
      </c>
      <c r="K641" s="39" t="s">
        <v>16</v>
      </c>
      <c r="L641" s="39" t="s">
        <v>16</v>
      </c>
    </row>
    <row r="642">
      <c r="A642" s="10">
        <v>638.0</v>
      </c>
      <c r="B642" s="41">
        <v>7915794.0</v>
      </c>
      <c r="C642" s="8">
        <v>44297.0</v>
      </c>
      <c r="D642" s="16" t="s">
        <v>17</v>
      </c>
      <c r="E642" s="9" t="s">
        <v>41</v>
      </c>
      <c r="F642" s="9">
        <v>1715.0</v>
      </c>
      <c r="G642" s="16" t="s">
        <v>14</v>
      </c>
      <c r="H642" s="9">
        <v>6.0</v>
      </c>
      <c r="I642" s="9">
        <v>9.0</v>
      </c>
      <c r="J642" s="39" t="s">
        <v>16</v>
      </c>
      <c r="K642" s="39" t="s">
        <v>16</v>
      </c>
      <c r="L642" s="39" t="s">
        <v>15</v>
      </c>
    </row>
    <row r="643">
      <c r="A643" s="10">
        <v>639.0</v>
      </c>
      <c r="B643" s="41">
        <v>7916728.0</v>
      </c>
      <c r="C643" s="8">
        <v>44388.0</v>
      </c>
      <c r="D643" s="16" t="s">
        <v>17</v>
      </c>
      <c r="E643" s="9" t="s">
        <v>21</v>
      </c>
      <c r="F643" s="9">
        <v>2040.0</v>
      </c>
      <c r="G643" s="16" t="s">
        <v>20</v>
      </c>
      <c r="H643" s="9">
        <v>8.0</v>
      </c>
      <c r="I643" s="9">
        <v>8.0</v>
      </c>
      <c r="J643" s="39" t="s">
        <v>15</v>
      </c>
      <c r="K643" s="39" t="s">
        <v>16</v>
      </c>
      <c r="L643" s="39" t="s">
        <v>15</v>
      </c>
    </row>
    <row r="644">
      <c r="A644" s="10">
        <v>640.0</v>
      </c>
      <c r="B644" s="41">
        <v>7921113.0</v>
      </c>
      <c r="C644" s="8">
        <v>44517.0</v>
      </c>
      <c r="D644" s="16" t="s">
        <v>12</v>
      </c>
      <c r="E644" s="9" t="s">
        <v>76</v>
      </c>
      <c r="F644" s="9">
        <v>1125.0</v>
      </c>
      <c r="G644" s="16" t="s">
        <v>14</v>
      </c>
      <c r="H644" s="9">
        <v>8.0</v>
      </c>
      <c r="I644" s="9">
        <v>8.0</v>
      </c>
      <c r="J644" s="39" t="s">
        <v>16</v>
      </c>
      <c r="K644" s="39" t="s">
        <v>16</v>
      </c>
      <c r="L644" s="39" t="s">
        <v>15</v>
      </c>
    </row>
    <row r="645">
      <c r="A645" s="10">
        <v>641.0</v>
      </c>
      <c r="B645" s="41">
        <v>7921405.0</v>
      </c>
      <c r="C645" s="8">
        <v>44518.0</v>
      </c>
      <c r="D645" s="16" t="s">
        <v>12</v>
      </c>
      <c r="E645" s="9" t="s">
        <v>60</v>
      </c>
      <c r="F645" s="9">
        <v>1470.0</v>
      </c>
      <c r="G645" s="16" t="s">
        <v>20</v>
      </c>
      <c r="H645" s="9">
        <v>8.0</v>
      </c>
      <c r="I645" s="9">
        <v>9.0</v>
      </c>
      <c r="J645" s="39" t="s">
        <v>15</v>
      </c>
      <c r="K645" s="39" t="s">
        <v>16</v>
      </c>
      <c r="L645" s="39" t="s">
        <v>15</v>
      </c>
    </row>
    <row r="646">
      <c r="A646" s="36">
        <v>642.0</v>
      </c>
      <c r="B646" s="42">
        <v>7803525.0</v>
      </c>
      <c r="C646" s="29">
        <v>44282.0</v>
      </c>
      <c r="D646" s="16" t="s">
        <v>17</v>
      </c>
      <c r="E646" s="16" t="s">
        <v>44</v>
      </c>
      <c r="F646" s="16">
        <v>1745.0</v>
      </c>
      <c r="G646" s="16" t="s">
        <v>14</v>
      </c>
      <c r="H646" s="16">
        <v>8.0</v>
      </c>
      <c r="I646" s="16">
        <v>8.0</v>
      </c>
      <c r="J646" s="40" t="s">
        <v>15</v>
      </c>
      <c r="K646" s="40" t="s">
        <v>16</v>
      </c>
      <c r="L646" s="40" t="s">
        <v>15</v>
      </c>
    </row>
    <row r="647">
      <c r="A647" s="36">
        <v>643.0</v>
      </c>
      <c r="B647" s="42">
        <v>7805067.0</v>
      </c>
      <c r="C647" s="8">
        <v>44285.0</v>
      </c>
      <c r="D647" s="16" t="s">
        <v>17</v>
      </c>
      <c r="E647" s="16">
        <v>36.0</v>
      </c>
      <c r="F647" s="16">
        <v>2150.0</v>
      </c>
      <c r="G647" s="16" t="s">
        <v>20</v>
      </c>
      <c r="H647" s="16">
        <v>9.0</v>
      </c>
      <c r="I647" s="16">
        <v>9.0</v>
      </c>
      <c r="J647" s="40" t="s">
        <v>15</v>
      </c>
      <c r="K647" s="40" t="s">
        <v>16</v>
      </c>
      <c r="L647" s="40" t="s">
        <v>16</v>
      </c>
    </row>
    <row r="648">
      <c r="A648" s="36">
        <v>644.0</v>
      </c>
      <c r="B648" s="42">
        <v>7937919.0</v>
      </c>
      <c r="C648" s="8">
        <v>44555.0</v>
      </c>
      <c r="D648" s="16" t="s">
        <v>17</v>
      </c>
      <c r="E648" s="16" t="s">
        <v>94</v>
      </c>
      <c r="F648" s="16">
        <v>1185.0</v>
      </c>
      <c r="G648" s="16" t="s">
        <v>20</v>
      </c>
      <c r="H648" s="16">
        <v>8.0</v>
      </c>
      <c r="I648" s="16">
        <v>9.0</v>
      </c>
      <c r="J648" s="40" t="s">
        <v>15</v>
      </c>
      <c r="K648" s="40" t="s">
        <v>16</v>
      </c>
      <c r="L648" s="40" t="s">
        <v>15</v>
      </c>
    </row>
    <row r="649">
      <c r="A649" s="36">
        <v>645.0</v>
      </c>
      <c r="B649" s="42">
        <v>7936901.0</v>
      </c>
      <c r="C649" s="8">
        <v>44553.0</v>
      </c>
      <c r="D649" s="16" t="s">
        <v>12</v>
      </c>
      <c r="E649" s="16">
        <v>28.0</v>
      </c>
      <c r="F649" s="16">
        <v>1015.0</v>
      </c>
      <c r="G649" s="16" t="s">
        <v>20</v>
      </c>
      <c r="H649" s="16">
        <v>9.0</v>
      </c>
      <c r="I649" s="16">
        <v>9.0</v>
      </c>
      <c r="J649" s="40" t="s">
        <v>15</v>
      </c>
      <c r="K649" s="40" t="s">
        <v>16</v>
      </c>
      <c r="L649" s="40" t="s">
        <v>15</v>
      </c>
    </row>
    <row r="650">
      <c r="A650" s="36">
        <v>646.0</v>
      </c>
      <c r="B650" s="42">
        <v>7939086.0</v>
      </c>
      <c r="C650" s="8">
        <v>44558.0</v>
      </c>
      <c r="D650" s="16" t="s">
        <v>12</v>
      </c>
      <c r="E650" s="16" t="s">
        <v>44</v>
      </c>
      <c r="F650" s="16">
        <v>2220.0</v>
      </c>
      <c r="G650" s="16" t="s">
        <v>20</v>
      </c>
      <c r="H650" s="16">
        <v>9.0</v>
      </c>
      <c r="I650" s="16">
        <v>9.0</v>
      </c>
      <c r="J650" s="40" t="s">
        <v>16</v>
      </c>
      <c r="K650" s="40" t="s">
        <v>16</v>
      </c>
      <c r="L650" s="40" t="s">
        <v>15</v>
      </c>
    </row>
    <row r="651">
      <c r="A651" s="36">
        <v>647.0</v>
      </c>
      <c r="B651" s="36">
        <v>7940107.0</v>
      </c>
      <c r="C651" s="8">
        <v>44559.0</v>
      </c>
      <c r="D651" s="16" t="s">
        <v>17</v>
      </c>
      <c r="E651" s="16" t="s">
        <v>18</v>
      </c>
      <c r="F651" s="16">
        <v>2295.0</v>
      </c>
      <c r="G651" s="16" t="s">
        <v>14</v>
      </c>
      <c r="H651" s="16">
        <v>7.0</v>
      </c>
      <c r="I651" s="16">
        <v>8.0</v>
      </c>
      <c r="J651" s="40" t="s">
        <v>15</v>
      </c>
      <c r="K651" s="40" t="s">
        <v>16</v>
      </c>
      <c r="L651" s="40" t="s">
        <v>16</v>
      </c>
    </row>
    <row r="652">
      <c r="A652" s="36">
        <v>648.0</v>
      </c>
      <c r="B652" s="42">
        <v>7921305.0</v>
      </c>
      <c r="C652" s="8">
        <v>44517.0</v>
      </c>
      <c r="D652" s="16" t="s">
        <v>17</v>
      </c>
      <c r="E652" s="16" t="s">
        <v>84</v>
      </c>
      <c r="F652" s="16">
        <v>2610.0</v>
      </c>
      <c r="G652" s="16" t="s">
        <v>14</v>
      </c>
      <c r="H652" s="16">
        <v>6.0</v>
      </c>
      <c r="I652" s="16">
        <v>8.0</v>
      </c>
      <c r="J652" s="40" t="s">
        <v>16</v>
      </c>
      <c r="K652" s="40" t="s">
        <v>16</v>
      </c>
      <c r="L652" s="40" t="s">
        <v>16</v>
      </c>
    </row>
    <row r="653">
      <c r="A653" s="36">
        <v>649.0</v>
      </c>
      <c r="B653" s="42">
        <v>7921304.0</v>
      </c>
      <c r="C653" s="8">
        <v>44517.0</v>
      </c>
      <c r="D653" s="16" t="s">
        <v>17</v>
      </c>
      <c r="E653" s="16" t="s">
        <v>84</v>
      </c>
      <c r="F653" s="16">
        <v>2810.0</v>
      </c>
      <c r="G653" s="16" t="s">
        <v>14</v>
      </c>
      <c r="H653" s="16">
        <v>7.0</v>
      </c>
      <c r="I653" s="16">
        <v>9.0</v>
      </c>
      <c r="J653" s="40" t="s">
        <v>16</v>
      </c>
      <c r="K653" s="40" t="s">
        <v>16</v>
      </c>
      <c r="L653" s="40" t="s">
        <v>16</v>
      </c>
    </row>
    <row r="654">
      <c r="A654" s="36">
        <v>650.0</v>
      </c>
      <c r="B654" s="42">
        <v>7923976.0</v>
      </c>
      <c r="C654" s="8">
        <v>44523.0</v>
      </c>
      <c r="D654" s="16" t="s">
        <v>17</v>
      </c>
      <c r="E654" s="16" t="s">
        <v>25</v>
      </c>
      <c r="F654" s="16">
        <v>1860.0</v>
      </c>
      <c r="G654" s="16" t="s">
        <v>20</v>
      </c>
      <c r="H654" s="16">
        <v>9.0</v>
      </c>
      <c r="I654" s="16">
        <v>9.0</v>
      </c>
      <c r="J654" s="40" t="s">
        <v>15</v>
      </c>
      <c r="K654" s="40" t="s">
        <v>15</v>
      </c>
      <c r="L654" s="40" t="s">
        <v>15</v>
      </c>
    </row>
    <row r="655">
      <c r="A655" s="36">
        <v>651.0</v>
      </c>
      <c r="B655" s="42">
        <v>7923966.0</v>
      </c>
      <c r="C655" s="8">
        <v>44523.0</v>
      </c>
      <c r="D655" s="16" t="s">
        <v>12</v>
      </c>
      <c r="E655" s="16" t="s">
        <v>22</v>
      </c>
      <c r="F655" s="16">
        <v>805.0</v>
      </c>
      <c r="G655" s="16" t="s">
        <v>14</v>
      </c>
      <c r="H655" s="16">
        <v>7.0</v>
      </c>
      <c r="I655" s="16">
        <v>8.0</v>
      </c>
      <c r="J655" s="40" t="s">
        <v>16</v>
      </c>
      <c r="K655" s="40" t="s">
        <v>15</v>
      </c>
      <c r="L655" s="40" t="s">
        <v>15</v>
      </c>
    </row>
    <row r="656">
      <c r="A656" s="36">
        <v>652.0</v>
      </c>
      <c r="B656" s="42">
        <v>7923993.0</v>
      </c>
      <c r="C656" s="8">
        <v>44524.0</v>
      </c>
      <c r="D656" s="16" t="s">
        <v>12</v>
      </c>
      <c r="E656" s="16" t="s">
        <v>26</v>
      </c>
      <c r="F656" s="16">
        <v>1390.0</v>
      </c>
      <c r="G656" s="16" t="s">
        <v>20</v>
      </c>
      <c r="H656" s="16">
        <v>9.0</v>
      </c>
      <c r="I656" s="16">
        <v>9.0</v>
      </c>
      <c r="J656" s="40" t="s">
        <v>16</v>
      </c>
      <c r="K656" s="40" t="s">
        <v>15</v>
      </c>
      <c r="L656" s="40" t="s">
        <v>15</v>
      </c>
    </row>
    <row r="657">
      <c r="A657" s="36">
        <v>653.0</v>
      </c>
      <c r="B657" s="54">
        <v>7924123.0</v>
      </c>
      <c r="C657" s="8">
        <v>44524.0</v>
      </c>
      <c r="D657" s="16" t="s">
        <v>12</v>
      </c>
      <c r="E657" s="16" t="s">
        <v>41</v>
      </c>
      <c r="F657" s="16">
        <v>2290.0</v>
      </c>
      <c r="G657" s="16" t="s">
        <v>20</v>
      </c>
      <c r="H657" s="16">
        <v>8.0</v>
      </c>
      <c r="I657" s="16">
        <v>9.0</v>
      </c>
      <c r="J657" s="40" t="s">
        <v>15</v>
      </c>
      <c r="K657" s="40" t="s">
        <v>16</v>
      </c>
      <c r="L657" s="40" t="s">
        <v>15</v>
      </c>
    </row>
    <row r="658">
      <c r="A658" s="36">
        <v>654.0</v>
      </c>
      <c r="B658" s="42">
        <v>7925600.0</v>
      </c>
      <c r="C658" s="8">
        <v>44527.0</v>
      </c>
      <c r="D658" s="16" t="s">
        <v>12</v>
      </c>
      <c r="E658" s="16">
        <v>22.0</v>
      </c>
      <c r="F658" s="16">
        <v>600.0</v>
      </c>
      <c r="G658" s="16" t="s">
        <v>14</v>
      </c>
      <c r="H658" s="16">
        <v>3.0</v>
      </c>
      <c r="I658" s="16">
        <v>4.0</v>
      </c>
      <c r="J658" s="40" t="s">
        <v>16</v>
      </c>
      <c r="K658" s="40" t="s">
        <v>16</v>
      </c>
      <c r="L658" s="40" t="s">
        <v>15</v>
      </c>
    </row>
    <row r="659">
      <c r="A659" s="36">
        <v>655.0</v>
      </c>
      <c r="B659" s="42">
        <v>7925519.0</v>
      </c>
      <c r="C659" s="8">
        <v>44526.0</v>
      </c>
      <c r="D659" s="16" t="s">
        <v>17</v>
      </c>
      <c r="E659" s="16" t="s">
        <v>29</v>
      </c>
      <c r="F659" s="16">
        <v>2235.0</v>
      </c>
      <c r="G659" s="16" t="s">
        <v>20</v>
      </c>
      <c r="H659" s="16">
        <v>7.0</v>
      </c>
      <c r="I659" s="16">
        <v>8.0</v>
      </c>
      <c r="J659" s="40" t="s">
        <v>15</v>
      </c>
      <c r="K659" s="40" t="s">
        <v>16</v>
      </c>
      <c r="L659" s="40" t="s">
        <v>15</v>
      </c>
    </row>
    <row r="660">
      <c r="A660" s="36">
        <v>656.0</v>
      </c>
      <c r="B660" s="42">
        <v>7926024.0</v>
      </c>
      <c r="C660" s="8">
        <v>44528.0</v>
      </c>
      <c r="D660" s="16" t="s">
        <v>17</v>
      </c>
      <c r="E660" s="16">
        <v>30.0</v>
      </c>
      <c r="F660" s="16">
        <v>1745.0</v>
      </c>
      <c r="G660" s="16" t="s">
        <v>14</v>
      </c>
      <c r="H660" s="16">
        <v>8.0</v>
      </c>
      <c r="I660" s="16">
        <v>9.0</v>
      </c>
      <c r="J660" s="40" t="s">
        <v>16</v>
      </c>
      <c r="K660" s="40" t="s">
        <v>15</v>
      </c>
      <c r="L660" s="40" t="s">
        <v>15</v>
      </c>
    </row>
    <row r="661">
      <c r="A661" s="36">
        <v>657.0</v>
      </c>
      <c r="B661" s="42">
        <v>7916317.0</v>
      </c>
      <c r="C661" s="15">
        <v>44327.0</v>
      </c>
      <c r="D661" s="16" t="s">
        <v>12</v>
      </c>
      <c r="E661" s="16">
        <v>33.0</v>
      </c>
      <c r="F661" s="16">
        <v>1615.0</v>
      </c>
      <c r="G661" s="16" t="s">
        <v>14</v>
      </c>
      <c r="H661" s="16">
        <v>7.0</v>
      </c>
      <c r="I661" s="16">
        <v>8.0</v>
      </c>
      <c r="J661" s="40" t="s">
        <v>16</v>
      </c>
      <c r="K661" s="40" t="s">
        <v>16</v>
      </c>
      <c r="L661" s="40" t="s">
        <v>15</v>
      </c>
    </row>
    <row r="662">
      <c r="A662" s="36">
        <v>658.0</v>
      </c>
      <c r="B662" s="42">
        <v>7926632.0</v>
      </c>
      <c r="C662" s="15">
        <v>44530.0</v>
      </c>
      <c r="D662" s="16" t="s">
        <v>17</v>
      </c>
      <c r="E662" s="16" t="s">
        <v>42</v>
      </c>
      <c r="F662" s="16">
        <v>1970.0</v>
      </c>
      <c r="G662" s="16" t="s">
        <v>20</v>
      </c>
      <c r="H662" s="16">
        <v>7.0</v>
      </c>
      <c r="I662" s="16">
        <v>9.0</v>
      </c>
      <c r="J662" s="40" t="s">
        <v>16</v>
      </c>
      <c r="K662" s="40" t="s">
        <v>16</v>
      </c>
      <c r="L662" s="40" t="s">
        <v>15</v>
      </c>
    </row>
    <row r="663">
      <c r="A663" s="36">
        <v>659.0</v>
      </c>
      <c r="B663" s="54">
        <v>7930383.0</v>
      </c>
      <c r="C663" s="15">
        <v>44480.0</v>
      </c>
      <c r="D663" s="16" t="s">
        <v>12</v>
      </c>
      <c r="E663" s="16">
        <v>29.0</v>
      </c>
      <c r="F663" s="16">
        <v>875.0</v>
      </c>
      <c r="G663" s="16" t="s">
        <v>20</v>
      </c>
      <c r="H663" s="16">
        <v>2.0</v>
      </c>
      <c r="I663" s="16">
        <v>4.0</v>
      </c>
      <c r="J663" s="40" t="s">
        <v>16</v>
      </c>
      <c r="K663" s="40" t="s">
        <v>15</v>
      </c>
      <c r="L663" s="40" t="s">
        <v>15</v>
      </c>
    </row>
    <row r="664">
      <c r="A664" s="36">
        <v>660.0</v>
      </c>
      <c r="B664" s="42">
        <v>7907487.0</v>
      </c>
      <c r="C664" s="8">
        <v>44485.0</v>
      </c>
      <c r="D664" s="16" t="s">
        <v>17</v>
      </c>
      <c r="E664" s="16">
        <v>30.0</v>
      </c>
      <c r="F664" s="16">
        <v>1230.0</v>
      </c>
      <c r="G664" s="16" t="s">
        <v>14</v>
      </c>
      <c r="H664" s="16">
        <v>8.0</v>
      </c>
      <c r="I664" s="16">
        <v>9.0</v>
      </c>
      <c r="J664" s="40" t="s">
        <v>15</v>
      </c>
      <c r="K664" s="40" t="s">
        <v>16</v>
      </c>
      <c r="L664" s="40" t="s">
        <v>15</v>
      </c>
    </row>
    <row r="665">
      <c r="A665" s="36">
        <v>661.0</v>
      </c>
      <c r="B665" s="42">
        <v>7909902.0</v>
      </c>
      <c r="C665" s="8">
        <v>44490.0</v>
      </c>
      <c r="D665" s="16" t="s">
        <v>17</v>
      </c>
      <c r="E665" s="16">
        <v>35.0</v>
      </c>
      <c r="F665" s="16">
        <v>1710.0</v>
      </c>
      <c r="G665" s="16" t="s">
        <v>14</v>
      </c>
      <c r="H665" s="16">
        <v>8.0</v>
      </c>
      <c r="I665" s="16">
        <v>9.0</v>
      </c>
      <c r="J665" s="40" t="s">
        <v>15</v>
      </c>
      <c r="K665" s="40" t="s">
        <v>16</v>
      </c>
      <c r="L665" s="40" t="s">
        <v>15</v>
      </c>
    </row>
    <row r="666">
      <c r="A666" s="36">
        <v>662.0</v>
      </c>
      <c r="B666" s="42">
        <v>7912012.0</v>
      </c>
      <c r="C666" s="8">
        <v>44495.0</v>
      </c>
      <c r="D666" s="16" t="s">
        <v>17</v>
      </c>
      <c r="E666" s="16" t="s">
        <v>55</v>
      </c>
      <c r="F666" s="16">
        <v>1470.0</v>
      </c>
      <c r="G666" s="16" t="s">
        <v>14</v>
      </c>
      <c r="H666" s="16">
        <v>6.0</v>
      </c>
      <c r="I666" s="16">
        <v>8.0</v>
      </c>
      <c r="J666" s="40" t="s">
        <v>15</v>
      </c>
      <c r="K666" s="40" t="s">
        <v>15</v>
      </c>
      <c r="L666" s="40" t="s">
        <v>15</v>
      </c>
    </row>
    <row r="667">
      <c r="A667" s="10">
        <v>663.0</v>
      </c>
      <c r="B667" s="10">
        <v>7758013.0</v>
      </c>
      <c r="C667" s="8">
        <v>44193.0</v>
      </c>
      <c r="D667" s="16" t="s">
        <v>17</v>
      </c>
      <c r="E667" s="9" t="s">
        <v>28</v>
      </c>
      <c r="F667" s="9">
        <v>1130.0</v>
      </c>
      <c r="G667" s="16" t="s">
        <v>14</v>
      </c>
      <c r="H667" s="9">
        <v>8.0</v>
      </c>
      <c r="I667" s="9">
        <v>9.0</v>
      </c>
      <c r="J667" s="39" t="s">
        <v>16</v>
      </c>
      <c r="K667" s="39" t="s">
        <v>16</v>
      </c>
      <c r="L667" s="39" t="s">
        <v>16</v>
      </c>
    </row>
    <row r="668">
      <c r="A668" s="10">
        <v>664.0</v>
      </c>
      <c r="B668" s="10">
        <v>7758010.0</v>
      </c>
      <c r="C668" s="8">
        <v>44193.0</v>
      </c>
      <c r="D668" s="16" t="s">
        <v>17</v>
      </c>
      <c r="E668" s="9" t="s">
        <v>28</v>
      </c>
      <c r="F668" s="9">
        <v>1160.0</v>
      </c>
      <c r="G668" s="16" t="s">
        <v>14</v>
      </c>
      <c r="H668" s="9">
        <v>8.0</v>
      </c>
      <c r="I668" s="9">
        <v>9.0</v>
      </c>
      <c r="J668" s="39" t="s">
        <v>15</v>
      </c>
      <c r="K668" s="39" t="s">
        <v>16</v>
      </c>
      <c r="L668" s="39" t="s">
        <v>16</v>
      </c>
    </row>
    <row r="669">
      <c r="A669" s="10">
        <v>665.0</v>
      </c>
      <c r="B669" s="41">
        <v>7788581.0</v>
      </c>
      <c r="C669" s="8">
        <v>44248.0</v>
      </c>
      <c r="D669" s="16" t="s">
        <v>17</v>
      </c>
      <c r="E669" s="9">
        <v>34.0</v>
      </c>
      <c r="F669" s="9">
        <v>1965.0</v>
      </c>
      <c r="G669" s="16" t="s">
        <v>20</v>
      </c>
      <c r="H669" s="9">
        <v>8.0</v>
      </c>
      <c r="I669" s="9">
        <v>9.0</v>
      </c>
      <c r="J669" s="39" t="s">
        <v>15</v>
      </c>
      <c r="K669" s="39" t="s">
        <v>16</v>
      </c>
      <c r="L669" s="39" t="s">
        <v>15</v>
      </c>
    </row>
    <row r="670">
      <c r="A670" s="10">
        <v>666.0</v>
      </c>
      <c r="B670" s="41">
        <v>7788148.0</v>
      </c>
      <c r="C670" s="8">
        <v>44254.0</v>
      </c>
      <c r="D670" s="16" t="s">
        <v>17</v>
      </c>
      <c r="E670" s="9">
        <v>34.0</v>
      </c>
      <c r="F670" s="9">
        <v>1280.0</v>
      </c>
      <c r="G670" s="16" t="s">
        <v>14</v>
      </c>
      <c r="H670" s="9">
        <v>6.0</v>
      </c>
      <c r="I670" s="9">
        <v>8.0</v>
      </c>
      <c r="J670" s="39" t="s">
        <v>15</v>
      </c>
      <c r="K670" s="39" t="s">
        <v>16</v>
      </c>
      <c r="L670" s="39" t="s">
        <v>15</v>
      </c>
    </row>
    <row r="671">
      <c r="A671" s="10">
        <v>667.0</v>
      </c>
      <c r="B671" s="41">
        <v>7787585.0</v>
      </c>
      <c r="C671" s="8">
        <v>44253.0</v>
      </c>
      <c r="D671" s="16" t="s">
        <v>17</v>
      </c>
      <c r="E671" s="9" t="s">
        <v>19</v>
      </c>
      <c r="F671" s="9">
        <v>1795.0</v>
      </c>
      <c r="G671" s="16" t="s">
        <v>20</v>
      </c>
      <c r="H671" s="9">
        <v>8.0</v>
      </c>
      <c r="I671" s="9">
        <v>9.0</v>
      </c>
      <c r="J671" s="39" t="s">
        <v>15</v>
      </c>
      <c r="K671" s="39" t="s">
        <v>16</v>
      </c>
      <c r="L671" s="39" t="s">
        <v>15</v>
      </c>
    </row>
    <row r="672">
      <c r="A672" s="10">
        <v>668.0</v>
      </c>
      <c r="B672" s="41">
        <v>7787872.0</v>
      </c>
      <c r="C672" s="8">
        <v>44253.0</v>
      </c>
      <c r="D672" s="16" t="s">
        <v>17</v>
      </c>
      <c r="E672" s="9" t="s">
        <v>36</v>
      </c>
      <c r="F672" s="9">
        <v>2200.0</v>
      </c>
      <c r="G672" s="16" t="s">
        <v>20</v>
      </c>
      <c r="H672" s="9">
        <v>5.0</v>
      </c>
      <c r="I672" s="9">
        <v>6.0</v>
      </c>
      <c r="J672" s="39" t="s">
        <v>16</v>
      </c>
      <c r="K672" s="39" t="s">
        <v>16</v>
      </c>
      <c r="L672" s="39" t="s">
        <v>15</v>
      </c>
    </row>
    <row r="673">
      <c r="A673" s="10">
        <v>669.0</v>
      </c>
      <c r="B673" s="41">
        <v>7787057.0</v>
      </c>
      <c r="C673" s="8">
        <v>44252.0</v>
      </c>
      <c r="D673" s="16" t="s">
        <v>17</v>
      </c>
      <c r="E673" s="9" t="s">
        <v>25</v>
      </c>
      <c r="F673" s="9">
        <v>2155.0</v>
      </c>
      <c r="G673" s="16" t="s">
        <v>20</v>
      </c>
      <c r="H673" s="9">
        <v>7.0</v>
      </c>
      <c r="I673" s="9">
        <v>9.0</v>
      </c>
      <c r="J673" s="39" t="s">
        <v>15</v>
      </c>
      <c r="K673" s="39" t="s">
        <v>16</v>
      </c>
      <c r="L673" s="39" t="s">
        <v>15</v>
      </c>
    </row>
    <row r="674">
      <c r="A674" s="10">
        <v>670.0</v>
      </c>
      <c r="B674" s="41">
        <v>7786339.0</v>
      </c>
      <c r="C674" s="8">
        <v>44251.0</v>
      </c>
      <c r="D674" s="16" t="s">
        <v>17</v>
      </c>
      <c r="E674" s="9" t="s">
        <v>40</v>
      </c>
      <c r="F674" s="9">
        <v>1615.0</v>
      </c>
      <c r="G674" s="16" t="s">
        <v>20</v>
      </c>
      <c r="H674" s="9">
        <v>6.0</v>
      </c>
      <c r="I674" s="9">
        <v>8.0</v>
      </c>
      <c r="J674" s="39" t="s">
        <v>16</v>
      </c>
      <c r="K674" s="39" t="s">
        <v>16</v>
      </c>
      <c r="L674" s="39" t="s">
        <v>16</v>
      </c>
    </row>
    <row r="675">
      <c r="A675" s="10">
        <v>671.0</v>
      </c>
      <c r="B675" s="41">
        <v>7786342.0</v>
      </c>
      <c r="C675" s="8">
        <v>44251.0</v>
      </c>
      <c r="D675" s="16" t="s">
        <v>17</v>
      </c>
      <c r="E675" s="9" t="s">
        <v>40</v>
      </c>
      <c r="F675" s="9">
        <v>1415.0</v>
      </c>
      <c r="G675" s="16" t="s">
        <v>20</v>
      </c>
      <c r="H675" s="9">
        <v>6.0</v>
      </c>
      <c r="I675" s="9">
        <v>9.0</v>
      </c>
      <c r="J675" s="39" t="s">
        <v>16</v>
      </c>
      <c r="K675" s="39" t="s">
        <v>16</v>
      </c>
      <c r="L675" s="39" t="s">
        <v>16</v>
      </c>
    </row>
    <row r="676">
      <c r="A676" s="36">
        <v>672.0</v>
      </c>
      <c r="B676" s="42">
        <v>7756812.0</v>
      </c>
      <c r="C676" s="8">
        <v>44189.0</v>
      </c>
      <c r="D676" s="16" t="s">
        <v>12</v>
      </c>
      <c r="E676" s="16">
        <v>32.0</v>
      </c>
      <c r="F676" s="16">
        <v>1930.0</v>
      </c>
      <c r="G676" s="16" t="s">
        <v>14</v>
      </c>
      <c r="H676" s="16">
        <v>5.0</v>
      </c>
      <c r="I676" s="16">
        <v>7.0</v>
      </c>
      <c r="J676" s="40" t="s">
        <v>16</v>
      </c>
      <c r="K676" s="40" t="s">
        <v>16</v>
      </c>
      <c r="L676" s="40" t="s">
        <v>15</v>
      </c>
    </row>
    <row r="677">
      <c r="A677" s="10">
        <v>673.0</v>
      </c>
      <c r="B677" s="41">
        <v>7742798.0</v>
      </c>
      <c r="C677" s="8">
        <v>44160.0</v>
      </c>
      <c r="D677" s="16" t="s">
        <v>17</v>
      </c>
      <c r="E677" s="9" t="s">
        <v>39</v>
      </c>
      <c r="F677" s="9">
        <v>1500.0</v>
      </c>
      <c r="G677" s="16" t="s">
        <v>14</v>
      </c>
      <c r="H677" s="9">
        <v>7.0</v>
      </c>
      <c r="I677" s="9">
        <v>9.0</v>
      </c>
      <c r="J677" s="39" t="s">
        <v>16</v>
      </c>
      <c r="K677" s="39" t="s">
        <v>16</v>
      </c>
      <c r="L677" s="39" t="s">
        <v>16</v>
      </c>
    </row>
    <row r="678">
      <c r="A678" s="10">
        <v>674.0</v>
      </c>
      <c r="B678" s="41">
        <v>7727877.0</v>
      </c>
      <c r="C678" s="8">
        <v>44128.0</v>
      </c>
      <c r="D678" s="16" t="s">
        <v>17</v>
      </c>
      <c r="E678" s="9" t="s">
        <v>65</v>
      </c>
      <c r="F678" s="9">
        <v>930.0</v>
      </c>
      <c r="G678" s="16" t="s">
        <v>14</v>
      </c>
      <c r="H678" s="9">
        <v>8.0</v>
      </c>
      <c r="I678" s="9">
        <v>8.0</v>
      </c>
      <c r="J678" s="39" t="s">
        <v>15</v>
      </c>
      <c r="K678" s="39" t="s">
        <v>16</v>
      </c>
      <c r="L678" s="39" t="s">
        <v>15</v>
      </c>
    </row>
    <row r="679">
      <c r="A679" s="23">
        <v>2020.0</v>
      </c>
      <c r="B679" s="5"/>
      <c r="C679" s="5"/>
      <c r="D679" s="5"/>
      <c r="E679" s="5"/>
      <c r="F679" s="5"/>
      <c r="G679" s="5"/>
      <c r="H679" s="5"/>
      <c r="I679" s="5"/>
      <c r="J679" s="5"/>
      <c r="K679" s="5"/>
      <c r="L679" s="6"/>
    </row>
    <row r="680">
      <c r="A680" s="10">
        <v>675.0</v>
      </c>
      <c r="B680" s="30">
        <v>7582586.0</v>
      </c>
      <c r="C680" s="8">
        <v>43862.0</v>
      </c>
      <c r="D680" s="16" t="s">
        <v>12</v>
      </c>
      <c r="E680" s="9" t="s">
        <v>36</v>
      </c>
      <c r="F680" s="9">
        <v>2000.0</v>
      </c>
      <c r="G680" s="16" t="s">
        <v>20</v>
      </c>
      <c r="H680" s="9">
        <v>7.0</v>
      </c>
      <c r="I680" s="9">
        <v>8.0</v>
      </c>
      <c r="J680" s="39" t="s">
        <v>16</v>
      </c>
      <c r="K680" s="39" t="s">
        <v>16</v>
      </c>
      <c r="L680" s="39" t="s">
        <v>15</v>
      </c>
    </row>
    <row r="681">
      <c r="A681" s="10">
        <v>676.0</v>
      </c>
      <c r="B681" s="10">
        <v>7583295.0</v>
      </c>
      <c r="C681" s="8">
        <v>43891.0</v>
      </c>
      <c r="D681" s="16" t="s">
        <v>17</v>
      </c>
      <c r="E681" s="9" t="s">
        <v>41</v>
      </c>
      <c r="F681" s="9">
        <v>2130.0</v>
      </c>
      <c r="G681" s="16" t="s">
        <v>20</v>
      </c>
      <c r="H681" s="9">
        <v>5.0</v>
      </c>
      <c r="I681" s="9">
        <v>8.0</v>
      </c>
      <c r="J681" s="39" t="s">
        <v>15</v>
      </c>
      <c r="K681" s="39" t="s">
        <v>16</v>
      </c>
      <c r="L681" s="39" t="s">
        <v>16</v>
      </c>
    </row>
    <row r="682">
      <c r="A682" s="10">
        <v>677.0</v>
      </c>
      <c r="B682" s="10">
        <v>7583298.0</v>
      </c>
      <c r="C682" s="8">
        <v>43891.0</v>
      </c>
      <c r="D682" s="16" t="s">
        <v>17</v>
      </c>
      <c r="E682" s="9" t="s">
        <v>18</v>
      </c>
      <c r="F682" s="9">
        <v>1285.0</v>
      </c>
      <c r="G682" s="16" t="s">
        <v>20</v>
      </c>
      <c r="H682" s="9">
        <v>9.0</v>
      </c>
      <c r="I682" s="9">
        <v>9.0</v>
      </c>
      <c r="J682" s="39" t="s">
        <v>15</v>
      </c>
      <c r="K682" s="39" t="s">
        <v>16</v>
      </c>
      <c r="L682" s="39" t="s">
        <v>16</v>
      </c>
    </row>
    <row r="683">
      <c r="A683" s="10">
        <v>678.0</v>
      </c>
      <c r="B683" s="10">
        <v>7586432.0</v>
      </c>
      <c r="C683" s="8">
        <v>44075.0</v>
      </c>
      <c r="D683" s="16" t="s">
        <v>17</v>
      </c>
      <c r="E683" s="9" t="s">
        <v>23</v>
      </c>
      <c r="F683" s="9">
        <v>1275.0</v>
      </c>
      <c r="G683" s="16" t="s">
        <v>20</v>
      </c>
      <c r="H683" s="9">
        <v>7.0</v>
      </c>
      <c r="I683" s="9">
        <v>9.0</v>
      </c>
      <c r="J683" s="39" t="s">
        <v>15</v>
      </c>
      <c r="K683" s="39" t="s">
        <v>16</v>
      </c>
      <c r="L683" s="39" t="s">
        <v>15</v>
      </c>
    </row>
    <row r="684">
      <c r="A684" s="10">
        <v>679.0</v>
      </c>
      <c r="B684" s="10">
        <v>7587227.0</v>
      </c>
      <c r="C684" s="8">
        <v>44105.0</v>
      </c>
      <c r="D684" s="16" t="s">
        <v>17</v>
      </c>
      <c r="E684" s="9" t="s">
        <v>65</v>
      </c>
      <c r="F684" s="9">
        <v>830.0</v>
      </c>
      <c r="G684" s="16" t="s">
        <v>14</v>
      </c>
      <c r="H684" s="9">
        <v>5.0</v>
      </c>
      <c r="I684" s="9">
        <v>9.0</v>
      </c>
      <c r="J684" s="39" t="s">
        <v>16</v>
      </c>
      <c r="K684" s="39" t="s">
        <v>16</v>
      </c>
      <c r="L684" s="39" t="s">
        <v>15</v>
      </c>
    </row>
    <row r="685">
      <c r="A685" s="10">
        <v>680.0</v>
      </c>
      <c r="B685" s="10">
        <v>7587486.0</v>
      </c>
      <c r="C685" s="8">
        <v>44136.0</v>
      </c>
      <c r="D685" s="16" t="s">
        <v>17</v>
      </c>
      <c r="E685" s="9">
        <v>34.0</v>
      </c>
      <c r="F685" s="9">
        <v>2210.0</v>
      </c>
      <c r="G685" s="16" t="s">
        <v>20</v>
      </c>
      <c r="H685" s="9">
        <v>6.0</v>
      </c>
      <c r="I685" s="9">
        <v>8.0</v>
      </c>
      <c r="J685" s="39" t="s">
        <v>16</v>
      </c>
      <c r="K685" s="39" t="s">
        <v>16</v>
      </c>
      <c r="L685" s="39" t="s">
        <v>15</v>
      </c>
    </row>
    <row r="686">
      <c r="A686" s="10">
        <v>681.0</v>
      </c>
      <c r="B686" s="10">
        <v>7587367.0</v>
      </c>
      <c r="C686" s="8">
        <v>44136.0</v>
      </c>
      <c r="D686" s="16" t="s">
        <v>17</v>
      </c>
      <c r="E686" s="9" t="s">
        <v>34</v>
      </c>
      <c r="F686" s="9">
        <v>1745.0</v>
      </c>
      <c r="G686" s="16" t="s">
        <v>20</v>
      </c>
      <c r="H686" s="9">
        <v>7.0</v>
      </c>
      <c r="I686" s="9">
        <v>9.0</v>
      </c>
      <c r="J686" s="39" t="s">
        <v>16</v>
      </c>
      <c r="K686" s="39" t="s">
        <v>16</v>
      </c>
      <c r="L686" s="39" t="s">
        <v>15</v>
      </c>
    </row>
    <row r="687">
      <c r="A687" s="10">
        <v>682.0</v>
      </c>
      <c r="B687" s="10">
        <v>7593162.0</v>
      </c>
      <c r="C687" s="8">
        <v>43852.0</v>
      </c>
      <c r="D687" s="16" t="s">
        <v>12</v>
      </c>
      <c r="E687" s="9" t="s">
        <v>64</v>
      </c>
      <c r="F687" s="9">
        <v>810.0</v>
      </c>
      <c r="G687" s="16" t="s">
        <v>14</v>
      </c>
      <c r="H687" s="9">
        <v>4.0</v>
      </c>
      <c r="I687" s="9">
        <v>7.0</v>
      </c>
      <c r="J687" s="39" t="s">
        <v>16</v>
      </c>
      <c r="K687" s="39" t="s">
        <v>16</v>
      </c>
      <c r="L687" s="39" t="s">
        <v>15</v>
      </c>
    </row>
    <row r="688">
      <c r="A688" s="10">
        <v>683.0</v>
      </c>
      <c r="B688" s="10">
        <v>7593226.0</v>
      </c>
      <c r="C688" s="8">
        <v>43852.0</v>
      </c>
      <c r="D688" s="16" t="s">
        <v>12</v>
      </c>
      <c r="E688" s="9" t="s">
        <v>13</v>
      </c>
      <c r="F688" s="9">
        <v>1560.0</v>
      </c>
      <c r="G688" s="16" t="s">
        <v>14</v>
      </c>
      <c r="H688" s="9">
        <v>7.0</v>
      </c>
      <c r="I688" s="9">
        <v>9.0</v>
      </c>
      <c r="J688" s="39" t="s">
        <v>16</v>
      </c>
      <c r="K688" s="39" t="s">
        <v>16</v>
      </c>
      <c r="L688" s="39" t="s">
        <v>15</v>
      </c>
    </row>
    <row r="689">
      <c r="A689" s="10">
        <v>684.0</v>
      </c>
      <c r="B689" s="10">
        <v>7595981.0</v>
      </c>
      <c r="C689" s="8">
        <v>43857.0</v>
      </c>
      <c r="D689" s="16" t="s">
        <v>12</v>
      </c>
      <c r="E689" s="9" t="s">
        <v>18</v>
      </c>
      <c r="F689" s="9">
        <v>1880.0</v>
      </c>
      <c r="G689" s="16" t="s">
        <v>14</v>
      </c>
      <c r="H689" s="9">
        <v>6.0</v>
      </c>
      <c r="I689" s="9">
        <v>8.0</v>
      </c>
      <c r="J689" s="39" t="s">
        <v>15</v>
      </c>
      <c r="K689" s="39" t="s">
        <v>16</v>
      </c>
      <c r="L689" s="39" t="s">
        <v>15</v>
      </c>
    </row>
    <row r="690">
      <c r="A690" s="10">
        <v>685.0</v>
      </c>
      <c r="B690" s="10">
        <v>7597412.0</v>
      </c>
      <c r="C690" s="8">
        <v>43859.0</v>
      </c>
      <c r="D690" s="16" t="s">
        <v>17</v>
      </c>
      <c r="E690" s="9" t="s">
        <v>52</v>
      </c>
      <c r="F690" s="9">
        <v>2340.0</v>
      </c>
      <c r="G690" s="16" t="s">
        <v>14</v>
      </c>
      <c r="H690" s="9">
        <v>5.0</v>
      </c>
      <c r="I690" s="9">
        <v>9.0</v>
      </c>
      <c r="J690" s="39" t="s">
        <v>16</v>
      </c>
      <c r="K690" s="39" t="s">
        <v>16</v>
      </c>
      <c r="L690" s="39" t="s">
        <v>15</v>
      </c>
    </row>
    <row r="691">
      <c r="A691" s="10">
        <v>686.0</v>
      </c>
      <c r="B691" s="10">
        <v>7592459.0</v>
      </c>
      <c r="C691" s="8">
        <v>43850.0</v>
      </c>
      <c r="D691" s="16" t="s">
        <v>17</v>
      </c>
      <c r="E691" s="9">
        <v>36.0</v>
      </c>
      <c r="F691" s="9">
        <v>2135.0</v>
      </c>
      <c r="G691" s="16" t="s">
        <v>14</v>
      </c>
      <c r="H691" s="9">
        <v>5.0</v>
      </c>
      <c r="I691" s="9">
        <v>8.0</v>
      </c>
      <c r="J691" s="39" t="s">
        <v>15</v>
      </c>
      <c r="K691" s="39" t="s">
        <v>16</v>
      </c>
      <c r="L691" s="39" t="s">
        <v>15</v>
      </c>
    </row>
    <row r="692">
      <c r="A692" s="13">
        <v>687.0</v>
      </c>
      <c r="B692" s="13">
        <v>7599138.0</v>
      </c>
      <c r="C692" s="8">
        <v>43832.0</v>
      </c>
      <c r="D692" s="9" t="s">
        <v>17</v>
      </c>
      <c r="E692" s="9" t="s">
        <v>60</v>
      </c>
      <c r="F692" s="9">
        <v>2560.0</v>
      </c>
      <c r="G692" s="9" t="s">
        <v>20</v>
      </c>
      <c r="H692" s="9">
        <v>8.0</v>
      </c>
      <c r="I692" s="9">
        <v>9.0</v>
      </c>
      <c r="J692" s="39" t="s">
        <v>15</v>
      </c>
      <c r="K692" s="39" t="s">
        <v>16</v>
      </c>
      <c r="L692" s="39" t="s">
        <v>15</v>
      </c>
    </row>
    <row r="693">
      <c r="A693" s="57">
        <v>688.0</v>
      </c>
      <c r="B693" s="58">
        <v>7599838.0</v>
      </c>
      <c r="C693" s="8">
        <v>43892.0</v>
      </c>
      <c r="D693" s="9" t="s">
        <v>17</v>
      </c>
      <c r="E693" s="9" t="s">
        <v>40</v>
      </c>
      <c r="F693" s="9">
        <v>1215.0</v>
      </c>
      <c r="G693" s="9" t="s">
        <v>20</v>
      </c>
      <c r="H693" s="9">
        <v>3.0</v>
      </c>
      <c r="I693" s="9">
        <v>6.0</v>
      </c>
      <c r="J693" s="39" t="s">
        <v>16</v>
      </c>
      <c r="K693" s="39" t="s">
        <v>16</v>
      </c>
      <c r="L693" s="39" t="s">
        <v>15</v>
      </c>
    </row>
    <row r="694">
      <c r="A694" s="10">
        <v>689.0</v>
      </c>
      <c r="B694" s="10">
        <v>7601933.0</v>
      </c>
      <c r="C694" s="8">
        <v>43984.0</v>
      </c>
      <c r="D694" s="9" t="s">
        <v>12</v>
      </c>
      <c r="E694" s="9" t="s">
        <v>18</v>
      </c>
      <c r="F694" s="9">
        <v>1965.0</v>
      </c>
      <c r="G694" s="9" t="s">
        <v>14</v>
      </c>
      <c r="H694" s="9">
        <v>9.0</v>
      </c>
      <c r="I694" s="9">
        <v>9.0</v>
      </c>
      <c r="J694" s="39" t="s">
        <v>15</v>
      </c>
      <c r="K694" s="39" t="s">
        <v>16</v>
      </c>
      <c r="L694" s="39" t="s">
        <v>15</v>
      </c>
    </row>
    <row r="695">
      <c r="A695" s="57">
        <v>690.0</v>
      </c>
      <c r="B695" s="10">
        <v>7602563.0</v>
      </c>
      <c r="C695" s="8">
        <v>44014.0</v>
      </c>
      <c r="D695" s="9" t="s">
        <v>17</v>
      </c>
      <c r="E695" s="9" t="s">
        <v>38</v>
      </c>
      <c r="F695" s="9">
        <v>1980.0</v>
      </c>
      <c r="G695" s="9" t="s">
        <v>20</v>
      </c>
      <c r="H695" s="9">
        <v>8.0</v>
      </c>
      <c r="I695" s="9">
        <v>9.0</v>
      </c>
      <c r="J695" s="39" t="s">
        <v>15</v>
      </c>
      <c r="K695" s="39" t="s">
        <v>16</v>
      </c>
      <c r="L695" s="39" t="s">
        <v>15</v>
      </c>
    </row>
    <row r="696">
      <c r="A696" s="13">
        <v>691.0</v>
      </c>
      <c r="B696" s="13">
        <v>7602781.0</v>
      </c>
      <c r="C696" s="8">
        <v>44045.0</v>
      </c>
      <c r="D696" s="9" t="s">
        <v>17</v>
      </c>
      <c r="E696" s="9">
        <v>36.0</v>
      </c>
      <c r="F696" s="9">
        <v>2575.0</v>
      </c>
      <c r="G696" s="9" t="s">
        <v>20</v>
      </c>
      <c r="H696" s="9">
        <v>8.0</v>
      </c>
      <c r="I696" s="9">
        <v>9.0</v>
      </c>
      <c r="J696" s="39" t="s">
        <v>15</v>
      </c>
      <c r="K696" s="39" t="s">
        <v>16</v>
      </c>
      <c r="L696" s="39" t="s">
        <v>15</v>
      </c>
    </row>
    <row r="697">
      <c r="A697" s="10">
        <v>692.0</v>
      </c>
      <c r="B697" s="10">
        <v>7604212.0</v>
      </c>
      <c r="C697" s="8">
        <v>44137.0</v>
      </c>
      <c r="D697" s="9" t="s">
        <v>12</v>
      </c>
      <c r="E697" s="9" t="s">
        <v>74</v>
      </c>
      <c r="F697" s="9">
        <v>2375.0</v>
      </c>
      <c r="G697" s="9" t="s">
        <v>14</v>
      </c>
      <c r="H697" s="9">
        <v>9.0</v>
      </c>
      <c r="I697" s="9">
        <v>9.0</v>
      </c>
      <c r="J697" s="39" t="s">
        <v>15</v>
      </c>
      <c r="K697" s="39" t="s">
        <v>16</v>
      </c>
      <c r="L697" s="39" t="s">
        <v>15</v>
      </c>
    </row>
    <row r="698">
      <c r="A698" s="7">
        <v>693.0</v>
      </c>
      <c r="B698" s="10">
        <v>7606018.0</v>
      </c>
      <c r="C698" s="8">
        <v>43875.0</v>
      </c>
      <c r="D698" s="16" t="s">
        <v>12</v>
      </c>
      <c r="E698" s="9" t="s">
        <v>32</v>
      </c>
      <c r="F698" s="9">
        <v>2045.0</v>
      </c>
      <c r="G698" s="16" t="s">
        <v>14</v>
      </c>
      <c r="H698" s="9">
        <v>8.0</v>
      </c>
      <c r="I698" s="9">
        <v>9.0</v>
      </c>
      <c r="J698" s="39" t="s">
        <v>15</v>
      </c>
      <c r="K698" s="39" t="s">
        <v>16</v>
      </c>
      <c r="L698" s="39" t="s">
        <v>15</v>
      </c>
    </row>
    <row r="699">
      <c r="A699" s="10">
        <v>694.0</v>
      </c>
      <c r="B699" s="10">
        <v>7607926.0</v>
      </c>
      <c r="C699" s="8">
        <v>43878.0</v>
      </c>
      <c r="D699" s="16" t="s">
        <v>17</v>
      </c>
      <c r="E699" s="9" t="s">
        <v>49</v>
      </c>
      <c r="F699" s="9">
        <v>1460.0</v>
      </c>
      <c r="G699" s="16" t="s">
        <v>20</v>
      </c>
      <c r="H699" s="9">
        <v>7.0</v>
      </c>
      <c r="I699" s="9">
        <v>9.0</v>
      </c>
      <c r="J699" s="39" t="s">
        <v>15</v>
      </c>
      <c r="K699" s="39" t="s">
        <v>16</v>
      </c>
      <c r="L699" s="39" t="s">
        <v>16</v>
      </c>
    </row>
    <row r="700">
      <c r="A700" s="10">
        <v>695.0</v>
      </c>
      <c r="B700" s="10">
        <v>7607927.0</v>
      </c>
      <c r="C700" s="8">
        <v>43878.0</v>
      </c>
      <c r="D700" s="16" t="s">
        <v>17</v>
      </c>
      <c r="E700" s="9" t="s">
        <v>49</v>
      </c>
      <c r="F700" s="9">
        <v>1540.0</v>
      </c>
      <c r="G700" s="16" t="s">
        <v>20</v>
      </c>
      <c r="H700" s="9">
        <v>8.0</v>
      </c>
      <c r="I700" s="9">
        <v>9.0</v>
      </c>
      <c r="J700" s="39" t="s">
        <v>15</v>
      </c>
      <c r="K700" s="39" t="s">
        <v>16</v>
      </c>
      <c r="L700" s="39" t="s">
        <v>16</v>
      </c>
    </row>
    <row r="701">
      <c r="A701" s="57">
        <v>696.0</v>
      </c>
      <c r="B701" s="10">
        <v>7608568.0</v>
      </c>
      <c r="C701" s="8">
        <v>43879.0</v>
      </c>
      <c r="D701" s="9" t="s">
        <v>17</v>
      </c>
      <c r="E701" s="9" t="s">
        <v>62</v>
      </c>
      <c r="F701" s="9">
        <v>885.0</v>
      </c>
      <c r="G701" s="9" t="s">
        <v>20</v>
      </c>
      <c r="H701" s="9">
        <v>1.0</v>
      </c>
      <c r="I701" s="9">
        <v>3.0</v>
      </c>
      <c r="J701" s="39" t="s">
        <v>16</v>
      </c>
      <c r="K701" s="39" t="s">
        <v>16</v>
      </c>
      <c r="L701" s="39" t="s">
        <v>15</v>
      </c>
    </row>
    <row r="702">
      <c r="A702" s="13">
        <v>697.0</v>
      </c>
      <c r="B702" s="10">
        <v>7610751.0</v>
      </c>
      <c r="C702" s="8">
        <v>43882.0</v>
      </c>
      <c r="D702" s="16" t="s">
        <v>17</v>
      </c>
      <c r="E702" s="9">
        <v>35.0</v>
      </c>
      <c r="F702" s="9">
        <v>2090.0</v>
      </c>
      <c r="G702" s="16" t="s">
        <v>20</v>
      </c>
      <c r="H702" s="9">
        <v>7.0</v>
      </c>
      <c r="I702" s="9">
        <v>8.0</v>
      </c>
      <c r="J702" s="39" t="s">
        <v>15</v>
      </c>
      <c r="K702" s="39" t="s">
        <v>16</v>
      </c>
      <c r="L702" s="39" t="s">
        <v>15</v>
      </c>
    </row>
    <row r="703">
      <c r="A703" s="10">
        <v>698.0</v>
      </c>
      <c r="B703" s="10">
        <v>7611525.0</v>
      </c>
      <c r="C703" s="8">
        <v>43885.0</v>
      </c>
      <c r="D703" s="9" t="s">
        <v>17</v>
      </c>
      <c r="E703" s="9" t="s">
        <v>63</v>
      </c>
      <c r="F703" s="9">
        <v>1090.0</v>
      </c>
      <c r="G703" s="9" t="s">
        <v>14</v>
      </c>
      <c r="H703" s="9">
        <v>7.0</v>
      </c>
      <c r="I703" s="9">
        <v>9.0</v>
      </c>
      <c r="J703" s="39" t="s">
        <v>15</v>
      </c>
      <c r="K703" s="39" t="s">
        <v>16</v>
      </c>
      <c r="L703" s="39" t="s">
        <v>15</v>
      </c>
    </row>
    <row r="704">
      <c r="A704" s="10">
        <v>699.0</v>
      </c>
      <c r="B704" s="10">
        <v>7611943.0</v>
      </c>
      <c r="C704" s="8">
        <v>43886.0</v>
      </c>
      <c r="D704" s="9" t="s">
        <v>17</v>
      </c>
      <c r="E704" s="9">
        <v>35.0</v>
      </c>
      <c r="F704" s="9">
        <v>2190.0</v>
      </c>
      <c r="G704" s="9" t="s">
        <v>14</v>
      </c>
      <c r="H704" s="9">
        <v>9.0</v>
      </c>
      <c r="I704" s="9">
        <v>9.0</v>
      </c>
      <c r="J704" s="39" t="s">
        <v>15</v>
      </c>
      <c r="K704" s="39" t="s">
        <v>16</v>
      </c>
      <c r="L704" s="39" t="s">
        <v>16</v>
      </c>
    </row>
    <row r="705">
      <c r="A705" s="10">
        <v>700.0</v>
      </c>
      <c r="B705" s="10">
        <v>7613807.0</v>
      </c>
      <c r="C705" s="8">
        <v>43890.0</v>
      </c>
      <c r="D705" s="9" t="s">
        <v>17</v>
      </c>
      <c r="E705" s="9" t="s">
        <v>76</v>
      </c>
      <c r="F705" s="9">
        <v>840.0</v>
      </c>
      <c r="G705" s="9" t="s">
        <v>14</v>
      </c>
      <c r="H705" s="9">
        <v>2.0</v>
      </c>
      <c r="I705" s="9">
        <v>4.0</v>
      </c>
      <c r="J705" s="39" t="s">
        <v>16</v>
      </c>
      <c r="K705" s="39" t="s">
        <v>16</v>
      </c>
      <c r="L705" s="39" t="s">
        <v>15</v>
      </c>
    </row>
    <row r="706">
      <c r="A706" s="10">
        <v>701.0</v>
      </c>
      <c r="B706" s="10">
        <v>7613874.0</v>
      </c>
      <c r="C706" s="8">
        <v>43890.0</v>
      </c>
      <c r="D706" s="9" t="s">
        <v>17</v>
      </c>
      <c r="E706" s="9" t="s">
        <v>56</v>
      </c>
      <c r="F706" s="9">
        <v>1100.0</v>
      </c>
      <c r="G706" s="9" t="s">
        <v>14</v>
      </c>
      <c r="H706" s="9">
        <v>8.0</v>
      </c>
      <c r="I706" s="9">
        <v>8.0</v>
      </c>
      <c r="J706" s="39" t="s">
        <v>16</v>
      </c>
      <c r="K706" s="39" t="s">
        <v>16</v>
      </c>
      <c r="L706" s="39" t="s">
        <v>16</v>
      </c>
    </row>
    <row r="707">
      <c r="A707" s="10">
        <v>702.0</v>
      </c>
      <c r="B707" s="10">
        <v>7613875.0</v>
      </c>
      <c r="C707" s="8">
        <v>43890.0</v>
      </c>
      <c r="D707" s="9" t="s">
        <v>17</v>
      </c>
      <c r="E707" s="9" t="s">
        <v>56</v>
      </c>
      <c r="F707" s="9">
        <v>1026.0</v>
      </c>
      <c r="G707" s="9" t="s">
        <v>14</v>
      </c>
      <c r="H707" s="9">
        <v>6.0</v>
      </c>
      <c r="I707" s="9">
        <v>8.0</v>
      </c>
      <c r="J707" s="39" t="s">
        <v>15</v>
      </c>
      <c r="K707" s="39" t="s">
        <v>16</v>
      </c>
      <c r="L707" s="39" t="s">
        <v>16</v>
      </c>
    </row>
    <row r="708">
      <c r="A708" s="10">
        <v>703.0</v>
      </c>
      <c r="B708" s="10">
        <v>7614435.0</v>
      </c>
      <c r="C708" s="8">
        <v>43864.0</v>
      </c>
      <c r="D708" s="9" t="s">
        <v>17</v>
      </c>
      <c r="E708" s="9" t="s">
        <v>29</v>
      </c>
      <c r="F708" s="9">
        <v>1510.0</v>
      </c>
      <c r="G708" s="9" t="s">
        <v>14</v>
      </c>
      <c r="H708" s="9">
        <v>9.0</v>
      </c>
      <c r="I708" s="9">
        <v>9.0</v>
      </c>
      <c r="J708" s="39" t="s">
        <v>15</v>
      </c>
      <c r="K708" s="39" t="s">
        <v>16</v>
      </c>
      <c r="L708" s="39" t="s">
        <v>15</v>
      </c>
    </row>
    <row r="709">
      <c r="A709" s="10">
        <v>704.0</v>
      </c>
      <c r="B709" s="30">
        <v>7615988.0</v>
      </c>
      <c r="C709" s="8">
        <v>43924.0</v>
      </c>
      <c r="D709" s="16" t="s">
        <v>12</v>
      </c>
      <c r="E709" s="9">
        <v>25.0</v>
      </c>
      <c r="F709" s="9">
        <v>760.0</v>
      </c>
      <c r="G709" s="16" t="s">
        <v>14</v>
      </c>
      <c r="H709" s="9">
        <v>6.0</v>
      </c>
      <c r="I709" s="9">
        <v>8.0</v>
      </c>
      <c r="J709" s="39" t="s">
        <v>15</v>
      </c>
      <c r="K709" s="39" t="s">
        <v>16</v>
      </c>
      <c r="L709" s="39" t="s">
        <v>15</v>
      </c>
    </row>
    <row r="710">
      <c r="A710" s="10">
        <v>705.0</v>
      </c>
      <c r="B710" s="30">
        <v>7616685.0</v>
      </c>
      <c r="C710" s="8">
        <v>43954.0</v>
      </c>
      <c r="D710" s="16" t="s">
        <v>17</v>
      </c>
      <c r="E710" s="9" t="s">
        <v>29</v>
      </c>
      <c r="F710" s="9">
        <v>1360.0</v>
      </c>
      <c r="G710" s="16" t="s">
        <v>14</v>
      </c>
      <c r="H710" s="9">
        <v>8.0</v>
      </c>
      <c r="I710" s="9">
        <v>9.0</v>
      </c>
      <c r="J710" s="39" t="s">
        <v>15</v>
      </c>
      <c r="K710" s="39" t="s">
        <v>16</v>
      </c>
      <c r="L710" s="39" t="s">
        <v>15</v>
      </c>
    </row>
    <row r="711">
      <c r="A711" s="10">
        <v>706.0</v>
      </c>
      <c r="B711" s="30">
        <v>7617732.0</v>
      </c>
      <c r="C711" s="8">
        <v>43985.0</v>
      </c>
      <c r="D711" s="16" t="s">
        <v>12</v>
      </c>
      <c r="E711" s="9">
        <v>36.0</v>
      </c>
      <c r="F711" s="9">
        <v>2610.0</v>
      </c>
      <c r="G711" s="16" t="s">
        <v>20</v>
      </c>
      <c r="H711" s="9">
        <v>8.0</v>
      </c>
      <c r="I711" s="9">
        <v>9.0</v>
      </c>
      <c r="J711" s="39" t="s">
        <v>15</v>
      </c>
      <c r="K711" s="39" t="s">
        <v>16</v>
      </c>
      <c r="L711" s="39" t="s">
        <v>15</v>
      </c>
    </row>
    <row r="712">
      <c r="A712" s="10">
        <v>707.0</v>
      </c>
      <c r="B712" s="30">
        <v>7611137.0</v>
      </c>
      <c r="C712" s="8">
        <v>43884.0</v>
      </c>
      <c r="D712" s="16" t="s">
        <v>17</v>
      </c>
      <c r="E712" s="9">
        <v>31.0</v>
      </c>
      <c r="F712" s="9">
        <v>1665.0</v>
      </c>
      <c r="G712" s="16" t="s">
        <v>20</v>
      </c>
      <c r="H712" s="9">
        <v>7.0</v>
      </c>
      <c r="I712" s="9">
        <v>8.0</v>
      </c>
      <c r="J712" s="39" t="s">
        <v>15</v>
      </c>
      <c r="K712" s="39" t="s">
        <v>15</v>
      </c>
      <c r="L712" s="39" t="s">
        <v>16</v>
      </c>
    </row>
    <row r="713">
      <c r="A713" s="10">
        <v>708.0</v>
      </c>
      <c r="B713" s="30">
        <v>7611136.0</v>
      </c>
      <c r="C713" s="8">
        <v>43884.0</v>
      </c>
      <c r="D713" s="16" t="s">
        <v>17</v>
      </c>
      <c r="E713" s="9">
        <v>31.0</v>
      </c>
      <c r="F713" s="9">
        <v>1460.0</v>
      </c>
      <c r="G713" s="16" t="s">
        <v>20</v>
      </c>
      <c r="H713" s="9">
        <v>7.0</v>
      </c>
      <c r="I713" s="9">
        <v>8.0</v>
      </c>
      <c r="J713" s="39" t="s">
        <v>15</v>
      </c>
      <c r="K713" s="39" t="s">
        <v>15</v>
      </c>
      <c r="L713" s="39" t="s">
        <v>16</v>
      </c>
    </row>
    <row r="714">
      <c r="A714" s="10">
        <v>709.0</v>
      </c>
      <c r="B714" s="30">
        <v>7615123.0</v>
      </c>
      <c r="C714" s="8">
        <v>43864.0</v>
      </c>
      <c r="D714" s="16" t="s">
        <v>12</v>
      </c>
      <c r="E714" s="9" t="s">
        <v>47</v>
      </c>
      <c r="F714" s="9">
        <v>1985.0</v>
      </c>
      <c r="G714" s="16" t="s">
        <v>14</v>
      </c>
      <c r="H714" s="9">
        <v>7.0</v>
      </c>
      <c r="I714" s="9">
        <v>8.0</v>
      </c>
      <c r="J714" s="39" t="s">
        <v>15</v>
      </c>
      <c r="K714" s="39" t="s">
        <v>16</v>
      </c>
      <c r="L714" s="39" t="s">
        <v>15</v>
      </c>
    </row>
    <row r="715">
      <c r="A715" s="10">
        <v>710.0</v>
      </c>
      <c r="B715" s="30">
        <v>7619486.0</v>
      </c>
      <c r="C715" s="8">
        <v>44107.0</v>
      </c>
      <c r="D715" s="16" t="s">
        <v>17</v>
      </c>
      <c r="E715" s="9" t="s">
        <v>24</v>
      </c>
      <c r="F715" s="9">
        <v>1710.0</v>
      </c>
      <c r="G715" s="16" t="s">
        <v>14</v>
      </c>
      <c r="H715" s="9">
        <v>9.0</v>
      </c>
      <c r="I715" s="9">
        <v>9.0</v>
      </c>
      <c r="J715" s="39" t="s">
        <v>15</v>
      </c>
      <c r="K715" s="39" t="s">
        <v>16</v>
      </c>
      <c r="L715" s="39" t="s">
        <v>15</v>
      </c>
    </row>
    <row r="716">
      <c r="A716" s="10">
        <v>711.0</v>
      </c>
      <c r="B716" s="30">
        <v>7621639.0</v>
      </c>
      <c r="C716" s="8">
        <v>44168.0</v>
      </c>
      <c r="D716" s="16" t="s">
        <v>12</v>
      </c>
      <c r="E716" s="9" t="s">
        <v>39</v>
      </c>
      <c r="F716" s="9">
        <v>1190.0</v>
      </c>
      <c r="G716" s="16" t="s">
        <v>20</v>
      </c>
      <c r="H716" s="9">
        <v>8.0</v>
      </c>
      <c r="I716" s="9">
        <v>9.0</v>
      </c>
      <c r="J716" s="39" t="s">
        <v>15</v>
      </c>
      <c r="K716" s="39" t="s">
        <v>16</v>
      </c>
      <c r="L716" s="39" t="s">
        <v>15</v>
      </c>
    </row>
    <row r="717">
      <c r="A717" s="10">
        <v>712.0</v>
      </c>
      <c r="B717" s="30">
        <v>7621327.0</v>
      </c>
      <c r="C717" s="8">
        <v>44168.0</v>
      </c>
      <c r="D717" s="16" t="s">
        <v>12</v>
      </c>
      <c r="E717" s="9" t="s">
        <v>84</v>
      </c>
      <c r="F717" s="9">
        <v>2465.0</v>
      </c>
      <c r="G717" s="16" t="s">
        <v>14</v>
      </c>
      <c r="H717" s="9" t="s">
        <v>86</v>
      </c>
      <c r="I717" s="9" t="s">
        <v>86</v>
      </c>
      <c r="J717" s="39" t="s">
        <v>15</v>
      </c>
      <c r="K717" s="39" t="s">
        <v>15</v>
      </c>
      <c r="L717" s="39" t="s">
        <v>15</v>
      </c>
    </row>
    <row r="718">
      <c r="A718" s="10">
        <v>713.0</v>
      </c>
      <c r="B718" s="30">
        <v>7622622.0</v>
      </c>
      <c r="C718" s="8" t="s">
        <v>95</v>
      </c>
      <c r="D718" s="16" t="s">
        <v>17</v>
      </c>
      <c r="E718" s="9" t="s">
        <v>61</v>
      </c>
      <c r="F718" s="9">
        <v>1050.0</v>
      </c>
      <c r="G718" s="16" t="s">
        <v>14</v>
      </c>
      <c r="H718" s="9">
        <v>3.0</v>
      </c>
      <c r="I718" s="9">
        <v>5.0</v>
      </c>
      <c r="J718" s="39" t="s">
        <v>16</v>
      </c>
      <c r="K718" s="39" t="s">
        <v>16</v>
      </c>
      <c r="L718" s="39" t="s">
        <v>15</v>
      </c>
    </row>
    <row r="719">
      <c r="A719" s="10">
        <v>714.0</v>
      </c>
      <c r="B719" s="30">
        <v>7623965.0</v>
      </c>
      <c r="C719" s="8" t="s">
        <v>96</v>
      </c>
      <c r="D719" s="16" t="s">
        <v>17</v>
      </c>
      <c r="E719" s="9">
        <v>35.0</v>
      </c>
      <c r="F719" s="9">
        <v>2490.0</v>
      </c>
      <c r="G719" s="16" t="s">
        <v>20</v>
      </c>
      <c r="H719" s="9">
        <v>6.0</v>
      </c>
      <c r="I719" s="9">
        <v>7.0</v>
      </c>
      <c r="J719" s="39" t="s">
        <v>16</v>
      </c>
      <c r="K719" s="39" t="s">
        <v>16</v>
      </c>
      <c r="L719" s="39" t="s">
        <v>15</v>
      </c>
    </row>
    <row r="720">
      <c r="A720" s="10">
        <v>715.0</v>
      </c>
      <c r="B720" s="30">
        <v>7625577.0</v>
      </c>
      <c r="C720" s="8" t="s">
        <v>97</v>
      </c>
      <c r="D720" s="16" t="s">
        <v>12</v>
      </c>
      <c r="E720" s="9">
        <v>36.0</v>
      </c>
      <c r="F720" s="9">
        <v>2650.0</v>
      </c>
      <c r="G720" s="16" t="s">
        <v>14</v>
      </c>
      <c r="H720" s="9">
        <v>8.0</v>
      </c>
      <c r="I720" s="9">
        <v>9.0</v>
      </c>
      <c r="J720" s="39" t="s">
        <v>15</v>
      </c>
      <c r="K720" s="39" t="s">
        <v>16</v>
      </c>
      <c r="L720" s="39" t="s">
        <v>15</v>
      </c>
    </row>
    <row r="721">
      <c r="A721" s="10">
        <v>716.0</v>
      </c>
      <c r="B721" s="30">
        <v>7623839.0</v>
      </c>
      <c r="C721" s="8" t="s">
        <v>98</v>
      </c>
      <c r="D721" s="16" t="s">
        <v>12</v>
      </c>
      <c r="E721" s="9" t="s">
        <v>29</v>
      </c>
      <c r="F721" s="9">
        <v>2060.0</v>
      </c>
      <c r="G721" s="16" t="s">
        <v>14</v>
      </c>
      <c r="H721" s="9">
        <v>7.0</v>
      </c>
      <c r="I721" s="9">
        <v>5.0</v>
      </c>
      <c r="J721" s="39" t="s">
        <v>15</v>
      </c>
      <c r="K721" s="39" t="s">
        <v>16</v>
      </c>
      <c r="L721" s="39" t="s">
        <v>15</v>
      </c>
    </row>
    <row r="722">
      <c r="A722" s="10">
        <v>717.0</v>
      </c>
      <c r="B722" s="30">
        <v>7626408.0</v>
      </c>
      <c r="C722" s="8" t="s">
        <v>99</v>
      </c>
      <c r="D722" s="16" t="s">
        <v>12</v>
      </c>
      <c r="E722" s="9" t="s">
        <v>65</v>
      </c>
      <c r="F722" s="9">
        <v>1215.0</v>
      </c>
      <c r="G722" s="16" t="s">
        <v>20</v>
      </c>
      <c r="H722" s="9">
        <v>7.0</v>
      </c>
      <c r="I722" s="9">
        <v>9.0</v>
      </c>
      <c r="J722" s="39" t="s">
        <v>15</v>
      </c>
      <c r="K722" s="39" t="s">
        <v>16</v>
      </c>
      <c r="L722" s="39" t="s">
        <v>15</v>
      </c>
    </row>
    <row r="723">
      <c r="A723" s="10">
        <v>718.0</v>
      </c>
      <c r="B723" s="30">
        <v>7626589.0</v>
      </c>
      <c r="C723" s="8" t="s">
        <v>100</v>
      </c>
      <c r="D723" s="16" t="s">
        <v>17</v>
      </c>
      <c r="E723" s="9" t="s">
        <v>92</v>
      </c>
      <c r="F723" s="9">
        <v>390.0</v>
      </c>
      <c r="G723" s="16" t="s">
        <v>20</v>
      </c>
      <c r="H723" s="9">
        <v>2.0</v>
      </c>
      <c r="I723" s="9">
        <v>5.0</v>
      </c>
      <c r="J723" s="39" t="s">
        <v>16</v>
      </c>
      <c r="K723" s="39" t="s">
        <v>16</v>
      </c>
      <c r="L723" s="39" t="s">
        <v>15</v>
      </c>
    </row>
    <row r="724">
      <c r="A724" s="36">
        <v>719.0</v>
      </c>
      <c r="B724" s="59">
        <v>7627037.0</v>
      </c>
      <c r="C724" s="15" t="s">
        <v>101</v>
      </c>
      <c r="D724" s="16" t="s">
        <v>12</v>
      </c>
      <c r="E724" s="16">
        <v>29.0</v>
      </c>
      <c r="F724" s="16">
        <v>1170.0</v>
      </c>
      <c r="G724" s="16" t="s">
        <v>20</v>
      </c>
      <c r="H724" s="16" t="s">
        <v>86</v>
      </c>
      <c r="I724" s="16" t="s">
        <v>86</v>
      </c>
      <c r="J724" s="40" t="s">
        <v>15</v>
      </c>
      <c r="K724" s="40" t="s">
        <v>16</v>
      </c>
      <c r="L724" s="40" t="s">
        <v>15</v>
      </c>
    </row>
    <row r="725">
      <c r="A725" s="36">
        <v>720.0</v>
      </c>
      <c r="B725" s="59">
        <v>7627033.0</v>
      </c>
      <c r="C725" s="15" t="s">
        <v>102</v>
      </c>
      <c r="D725" s="16" t="s">
        <v>17</v>
      </c>
      <c r="E725" s="16">
        <v>34.0</v>
      </c>
      <c r="F725" s="16">
        <v>1960.0</v>
      </c>
      <c r="G725" s="16" t="s">
        <v>20</v>
      </c>
      <c r="H725" s="16">
        <v>8.0</v>
      </c>
      <c r="I725" s="16">
        <v>8.0</v>
      </c>
      <c r="J725" s="40" t="s">
        <v>15</v>
      </c>
      <c r="K725" s="40" t="s">
        <v>16</v>
      </c>
      <c r="L725" s="40" t="s">
        <v>15</v>
      </c>
    </row>
    <row r="726">
      <c r="A726" s="36">
        <v>721.0</v>
      </c>
      <c r="B726" s="59">
        <v>7627693.0</v>
      </c>
      <c r="C726" s="15" t="s">
        <v>103</v>
      </c>
      <c r="D726" s="16" t="s">
        <v>12</v>
      </c>
      <c r="E726" s="16" t="s">
        <v>60</v>
      </c>
      <c r="F726" s="16">
        <v>2520.0</v>
      </c>
      <c r="G726" s="16" t="s">
        <v>14</v>
      </c>
      <c r="H726" s="16">
        <v>9.0</v>
      </c>
      <c r="I726" s="16">
        <v>8.0</v>
      </c>
      <c r="J726" s="40" t="s">
        <v>16</v>
      </c>
      <c r="K726" s="40" t="s">
        <v>16</v>
      </c>
      <c r="L726" s="40" t="s">
        <v>15</v>
      </c>
    </row>
    <row r="727">
      <c r="A727" s="36">
        <v>722.0</v>
      </c>
      <c r="B727" s="59">
        <v>7628082.0</v>
      </c>
      <c r="C727" s="15" t="s">
        <v>104</v>
      </c>
      <c r="D727" s="16" t="s">
        <v>17</v>
      </c>
      <c r="E727" s="16" t="s">
        <v>28</v>
      </c>
      <c r="F727" s="16">
        <v>1175.0</v>
      </c>
      <c r="G727" s="16" t="s">
        <v>20</v>
      </c>
      <c r="H727" s="16">
        <v>8.0</v>
      </c>
      <c r="I727" s="16">
        <v>9.0</v>
      </c>
      <c r="J727" s="40" t="s">
        <v>16</v>
      </c>
      <c r="K727" s="40" t="s">
        <v>15</v>
      </c>
      <c r="L727" s="40" t="s">
        <v>15</v>
      </c>
    </row>
    <row r="728">
      <c r="A728" s="36">
        <v>723.0</v>
      </c>
      <c r="B728" s="59">
        <v>7628767.0</v>
      </c>
      <c r="C728" s="15" t="s">
        <v>105</v>
      </c>
      <c r="D728" s="16" t="s">
        <v>17</v>
      </c>
      <c r="E728" s="16" t="s">
        <v>57</v>
      </c>
      <c r="F728" s="16">
        <v>1145.0</v>
      </c>
      <c r="G728" s="16" t="s">
        <v>14</v>
      </c>
      <c r="H728" s="16">
        <v>7.0</v>
      </c>
      <c r="I728" s="16">
        <v>8.0</v>
      </c>
      <c r="J728" s="40" t="s">
        <v>16</v>
      </c>
      <c r="K728" s="40" t="s">
        <v>16</v>
      </c>
      <c r="L728" s="40" t="s">
        <v>15</v>
      </c>
    </row>
    <row r="729">
      <c r="A729" s="36">
        <v>724.0</v>
      </c>
      <c r="B729" s="59">
        <v>7630324.0</v>
      </c>
      <c r="C729" s="15">
        <v>43894.0</v>
      </c>
      <c r="D729" s="16" t="s">
        <v>12</v>
      </c>
      <c r="E729" s="16">
        <v>34.0</v>
      </c>
      <c r="F729" s="16">
        <v>1765.0</v>
      </c>
      <c r="G729" s="16" t="s">
        <v>14</v>
      </c>
      <c r="H729" s="16">
        <v>8.0</v>
      </c>
      <c r="I729" s="16">
        <v>8.0</v>
      </c>
      <c r="J729" s="40" t="s">
        <v>15</v>
      </c>
      <c r="K729" s="40" t="s">
        <v>16</v>
      </c>
      <c r="L729" s="40" t="s">
        <v>15</v>
      </c>
    </row>
    <row r="730">
      <c r="A730" s="36">
        <v>725.0</v>
      </c>
      <c r="B730" s="59">
        <v>7630823.0</v>
      </c>
      <c r="C730" s="15">
        <v>43925.0</v>
      </c>
      <c r="D730" s="16" t="s">
        <v>17</v>
      </c>
      <c r="E730" s="16" t="s">
        <v>81</v>
      </c>
      <c r="F730" s="16">
        <v>1455.0</v>
      </c>
      <c r="G730" s="16" t="s">
        <v>20</v>
      </c>
      <c r="H730" s="16">
        <v>8.0</v>
      </c>
      <c r="I730" s="16">
        <v>9.0</v>
      </c>
      <c r="J730" s="40" t="s">
        <v>16</v>
      </c>
      <c r="K730" s="40" t="s">
        <v>16</v>
      </c>
      <c r="L730" s="40" t="s">
        <v>16</v>
      </c>
    </row>
    <row r="731">
      <c r="A731" s="36">
        <v>726.0</v>
      </c>
      <c r="B731" s="59">
        <v>7630822.0</v>
      </c>
      <c r="C731" s="15">
        <v>43925.0</v>
      </c>
      <c r="D731" s="16" t="s">
        <v>17</v>
      </c>
      <c r="E731" s="16" t="s">
        <v>81</v>
      </c>
      <c r="F731" s="16">
        <v>1610.0</v>
      </c>
      <c r="G731" s="16" t="s">
        <v>20</v>
      </c>
      <c r="H731" s="16">
        <v>6.0</v>
      </c>
      <c r="I731" s="16">
        <v>8.0</v>
      </c>
      <c r="J731" s="40" t="s">
        <v>16</v>
      </c>
      <c r="K731" s="40" t="s">
        <v>16</v>
      </c>
      <c r="L731" s="40" t="s">
        <v>16</v>
      </c>
    </row>
    <row r="732">
      <c r="A732" s="36">
        <v>727.0</v>
      </c>
      <c r="B732" s="59">
        <v>7631892.0</v>
      </c>
      <c r="C732" s="15">
        <v>44016.0</v>
      </c>
      <c r="D732" s="16" t="s">
        <v>17</v>
      </c>
      <c r="E732" s="16" t="s">
        <v>30</v>
      </c>
      <c r="F732" s="16">
        <v>885.0</v>
      </c>
      <c r="G732" s="16" t="s">
        <v>14</v>
      </c>
      <c r="H732" s="16">
        <v>8.0</v>
      </c>
      <c r="I732" s="16">
        <v>8.0</v>
      </c>
      <c r="J732" s="40" t="s">
        <v>16</v>
      </c>
      <c r="K732" s="40" t="s">
        <v>16</v>
      </c>
      <c r="L732" s="40" t="s">
        <v>15</v>
      </c>
    </row>
    <row r="733">
      <c r="A733" s="36">
        <v>728.0</v>
      </c>
      <c r="B733" s="59">
        <v>7631974.0</v>
      </c>
      <c r="C733" s="15">
        <v>44047.0</v>
      </c>
      <c r="D733" s="16" t="s">
        <v>17</v>
      </c>
      <c r="E733" s="16">
        <v>34.0</v>
      </c>
      <c r="F733" s="16">
        <v>1935.0</v>
      </c>
      <c r="G733" s="16" t="s">
        <v>20</v>
      </c>
      <c r="H733" s="16">
        <v>7.0</v>
      </c>
      <c r="I733" s="16">
        <v>8.0</v>
      </c>
      <c r="J733" s="40" t="s">
        <v>15</v>
      </c>
      <c r="K733" s="40" t="s">
        <v>16</v>
      </c>
      <c r="L733" s="40" t="s">
        <v>15</v>
      </c>
    </row>
    <row r="734">
      <c r="A734" s="36">
        <v>729.0</v>
      </c>
      <c r="B734" s="59">
        <v>7632246.0</v>
      </c>
      <c r="C734" s="15">
        <v>44047.0</v>
      </c>
      <c r="D734" s="16" t="s">
        <v>17</v>
      </c>
      <c r="E734" s="16">
        <v>36.0</v>
      </c>
      <c r="F734" s="16">
        <v>2060.0</v>
      </c>
      <c r="G734" s="16" t="s">
        <v>20</v>
      </c>
      <c r="H734" s="16">
        <v>5.0</v>
      </c>
      <c r="I734" s="16">
        <v>6.0</v>
      </c>
      <c r="J734" s="40" t="s">
        <v>16</v>
      </c>
      <c r="K734" s="40" t="s">
        <v>16</v>
      </c>
      <c r="L734" s="40" t="s">
        <v>15</v>
      </c>
    </row>
    <row r="735">
      <c r="A735" s="36">
        <v>730.0</v>
      </c>
      <c r="B735" s="59">
        <v>7611167.0</v>
      </c>
      <c r="C735" s="15" t="s">
        <v>106</v>
      </c>
      <c r="D735" s="16" t="s">
        <v>12</v>
      </c>
      <c r="E735" s="16" t="s">
        <v>73</v>
      </c>
      <c r="F735" s="16">
        <v>1050.0</v>
      </c>
      <c r="G735" s="16" t="s">
        <v>14</v>
      </c>
      <c r="H735" s="16">
        <v>4.0</v>
      </c>
      <c r="I735" s="16">
        <v>8.0</v>
      </c>
      <c r="J735" s="40" t="s">
        <v>16</v>
      </c>
      <c r="K735" s="40" t="s">
        <v>15</v>
      </c>
      <c r="L735" s="40" t="s">
        <v>15</v>
      </c>
    </row>
    <row r="736">
      <c r="A736" s="36">
        <v>731.0</v>
      </c>
      <c r="B736" s="59">
        <v>7632293.0</v>
      </c>
      <c r="C736" s="15">
        <v>44047.0</v>
      </c>
      <c r="D736" s="16" t="s">
        <v>17</v>
      </c>
      <c r="E736" s="16" t="s">
        <v>29</v>
      </c>
      <c r="F736" s="16">
        <v>1775.0</v>
      </c>
      <c r="G736" s="16" t="s">
        <v>20</v>
      </c>
      <c r="H736" s="16">
        <v>6.0</v>
      </c>
      <c r="I736" s="16">
        <v>9.0</v>
      </c>
      <c r="J736" s="40" t="s">
        <v>15</v>
      </c>
      <c r="K736" s="40" t="s">
        <v>16</v>
      </c>
      <c r="L736" s="40" t="s">
        <v>15</v>
      </c>
    </row>
    <row r="737">
      <c r="A737" s="36">
        <v>732.0</v>
      </c>
      <c r="B737" s="59">
        <v>7633812.0</v>
      </c>
      <c r="C737" s="15" t="s">
        <v>107</v>
      </c>
      <c r="D737" s="16" t="s">
        <v>17</v>
      </c>
      <c r="E737" s="16" t="s">
        <v>18</v>
      </c>
      <c r="F737" s="16">
        <v>1740.0</v>
      </c>
      <c r="G737" s="16" t="s">
        <v>14</v>
      </c>
      <c r="H737" s="16">
        <v>3.0</v>
      </c>
      <c r="I737" s="16">
        <v>7.0</v>
      </c>
      <c r="J737" s="40" t="s">
        <v>15</v>
      </c>
      <c r="K737" s="40" t="s">
        <v>16</v>
      </c>
      <c r="L737" s="40" t="s">
        <v>15</v>
      </c>
    </row>
    <row r="738">
      <c r="A738" s="36">
        <v>733.0</v>
      </c>
      <c r="B738" s="59">
        <v>7634806.0</v>
      </c>
      <c r="C738" s="15" t="s">
        <v>108</v>
      </c>
      <c r="D738" s="16" t="s">
        <v>17</v>
      </c>
      <c r="E738" s="16" t="s">
        <v>23</v>
      </c>
      <c r="F738" s="16">
        <v>1125.0</v>
      </c>
      <c r="G738" s="16" t="s">
        <v>14</v>
      </c>
      <c r="H738" s="16">
        <v>6.0</v>
      </c>
      <c r="I738" s="16">
        <v>8.0</v>
      </c>
      <c r="J738" s="40" t="s">
        <v>16</v>
      </c>
      <c r="K738" s="40" t="s">
        <v>15</v>
      </c>
      <c r="L738" s="40" t="s">
        <v>15</v>
      </c>
    </row>
    <row r="739">
      <c r="A739" s="36">
        <v>734.0</v>
      </c>
      <c r="B739" s="59">
        <v>7635259.0</v>
      </c>
      <c r="C739" s="15" t="s">
        <v>109</v>
      </c>
      <c r="D739" s="16" t="s">
        <v>12</v>
      </c>
      <c r="E739" s="16" t="s">
        <v>52</v>
      </c>
      <c r="F739" s="16">
        <v>1970.0</v>
      </c>
      <c r="G739" s="16" t="s">
        <v>14</v>
      </c>
      <c r="H739" s="16" t="s">
        <v>86</v>
      </c>
      <c r="I739" s="16" t="s">
        <v>86</v>
      </c>
      <c r="J739" s="40" t="s">
        <v>15</v>
      </c>
      <c r="K739" s="40" t="s">
        <v>16</v>
      </c>
      <c r="L739" s="40" t="s">
        <v>16</v>
      </c>
    </row>
    <row r="740">
      <c r="A740" s="36">
        <v>735.0</v>
      </c>
      <c r="B740" s="59">
        <v>7635980.0</v>
      </c>
      <c r="C740" s="15" t="s">
        <v>110</v>
      </c>
      <c r="D740" s="16" t="s">
        <v>17</v>
      </c>
      <c r="E740" s="16" t="s">
        <v>46</v>
      </c>
      <c r="F740" s="16">
        <v>1100.0</v>
      </c>
      <c r="G740" s="16" t="s">
        <v>20</v>
      </c>
      <c r="H740" s="16">
        <v>7.0</v>
      </c>
      <c r="I740" s="16">
        <v>8.0</v>
      </c>
      <c r="J740" s="40" t="s">
        <v>15</v>
      </c>
      <c r="K740" s="40" t="s">
        <v>16</v>
      </c>
      <c r="L740" s="40" t="s">
        <v>16</v>
      </c>
    </row>
    <row r="741">
      <c r="A741" s="36">
        <v>736.0</v>
      </c>
      <c r="B741" s="59">
        <v>7635983.0</v>
      </c>
      <c r="C741" s="15" t="s">
        <v>110</v>
      </c>
      <c r="D741" s="16" t="s">
        <v>17</v>
      </c>
      <c r="E741" s="16" t="s">
        <v>46</v>
      </c>
      <c r="F741" s="16">
        <v>1075.0</v>
      </c>
      <c r="G741" s="16" t="s">
        <v>14</v>
      </c>
      <c r="H741" s="16">
        <v>7.0</v>
      </c>
      <c r="I741" s="16">
        <v>8.0</v>
      </c>
      <c r="J741" s="40" t="s">
        <v>15</v>
      </c>
      <c r="K741" s="40" t="s">
        <v>16</v>
      </c>
      <c r="L741" s="40" t="s">
        <v>16</v>
      </c>
    </row>
    <row r="742">
      <c r="A742" s="36">
        <v>737.0</v>
      </c>
      <c r="B742" s="59">
        <v>7636678.0</v>
      </c>
      <c r="C742" s="15" t="s">
        <v>111</v>
      </c>
      <c r="D742" s="16" t="s">
        <v>12</v>
      </c>
      <c r="E742" s="16" t="s">
        <v>32</v>
      </c>
      <c r="F742" s="16">
        <v>2500.0</v>
      </c>
      <c r="G742" s="16" t="s">
        <v>14</v>
      </c>
      <c r="H742" s="16">
        <v>9.0</v>
      </c>
      <c r="I742" s="16">
        <v>9.0</v>
      </c>
      <c r="J742" s="40" t="s">
        <v>15</v>
      </c>
      <c r="K742" s="40" t="s">
        <v>16</v>
      </c>
      <c r="L742" s="40" t="s">
        <v>15</v>
      </c>
    </row>
    <row r="743">
      <c r="A743" s="10">
        <v>738.0</v>
      </c>
      <c r="B743" s="10">
        <v>7638079.0</v>
      </c>
      <c r="C743" s="8" t="s">
        <v>112</v>
      </c>
      <c r="D743" s="16" t="s">
        <v>17</v>
      </c>
      <c r="E743" s="9">
        <v>35.0</v>
      </c>
      <c r="F743" s="9">
        <v>2260.0</v>
      </c>
      <c r="G743" s="16" t="s">
        <v>20</v>
      </c>
      <c r="H743" s="9">
        <v>8.0</v>
      </c>
      <c r="I743" s="9">
        <v>8.0</v>
      </c>
      <c r="J743" s="39" t="s">
        <v>15</v>
      </c>
      <c r="K743" s="39" t="s">
        <v>16</v>
      </c>
      <c r="L743" s="39" t="s">
        <v>15</v>
      </c>
    </row>
    <row r="744">
      <c r="A744" s="10">
        <v>739.0</v>
      </c>
      <c r="B744" s="10">
        <v>7638005.0</v>
      </c>
      <c r="C744" s="8" t="s">
        <v>112</v>
      </c>
      <c r="D744" s="9" t="s">
        <v>17</v>
      </c>
      <c r="E744" s="9" t="s">
        <v>55</v>
      </c>
      <c r="F744" s="9">
        <v>860.0</v>
      </c>
      <c r="G744" s="9" t="s">
        <v>20</v>
      </c>
      <c r="H744" s="9">
        <v>7.0</v>
      </c>
      <c r="I744" s="9">
        <v>8.0</v>
      </c>
      <c r="J744" s="39" t="s">
        <v>16</v>
      </c>
      <c r="K744" s="39" t="s">
        <v>16</v>
      </c>
      <c r="L744" s="39" t="s">
        <v>15</v>
      </c>
    </row>
    <row r="745">
      <c r="A745" s="10">
        <v>740.0</v>
      </c>
      <c r="B745" s="10">
        <v>7637399.0</v>
      </c>
      <c r="C745" s="8" t="s">
        <v>113</v>
      </c>
      <c r="D745" s="16" t="s">
        <v>12</v>
      </c>
      <c r="E745" s="9" t="s">
        <v>31</v>
      </c>
      <c r="F745" s="9">
        <v>2470.0</v>
      </c>
      <c r="G745" s="16" t="s">
        <v>20</v>
      </c>
      <c r="H745" s="9">
        <v>7.0</v>
      </c>
      <c r="I745" s="9">
        <v>8.0</v>
      </c>
      <c r="J745" s="39" t="s">
        <v>15</v>
      </c>
      <c r="K745" s="39" t="s">
        <v>16</v>
      </c>
      <c r="L745" s="39" t="s">
        <v>15</v>
      </c>
    </row>
    <row r="746">
      <c r="A746" s="10">
        <v>741.0</v>
      </c>
      <c r="B746" s="10">
        <v>7638225.0</v>
      </c>
      <c r="C746" s="8" t="s">
        <v>112</v>
      </c>
      <c r="D746" s="16" t="s">
        <v>17</v>
      </c>
      <c r="E746" s="9" t="s">
        <v>32</v>
      </c>
      <c r="F746" s="9">
        <v>2590.0</v>
      </c>
      <c r="G746" s="16" t="s">
        <v>14</v>
      </c>
      <c r="H746" s="9">
        <v>8.0</v>
      </c>
      <c r="I746" s="9">
        <v>9.0</v>
      </c>
      <c r="J746" s="39" t="s">
        <v>15</v>
      </c>
      <c r="K746" s="39" t="s">
        <v>16</v>
      </c>
      <c r="L746" s="39" t="s">
        <v>15</v>
      </c>
    </row>
    <row r="747">
      <c r="A747" s="10">
        <v>742.0</v>
      </c>
      <c r="B747" s="10">
        <v>7638450.0</v>
      </c>
      <c r="C747" s="8" t="s">
        <v>114</v>
      </c>
      <c r="D747" s="16" t="s">
        <v>17</v>
      </c>
      <c r="E747" s="9">
        <v>33.0</v>
      </c>
      <c r="F747" s="9">
        <v>1695.0</v>
      </c>
      <c r="G747" s="16" t="s">
        <v>14</v>
      </c>
      <c r="H747" s="9">
        <v>8.0</v>
      </c>
      <c r="I747" s="9">
        <v>9.0</v>
      </c>
      <c r="J747" s="39" t="s">
        <v>15</v>
      </c>
      <c r="K747" s="39" t="s">
        <v>16</v>
      </c>
      <c r="L747" s="39" t="s">
        <v>16</v>
      </c>
    </row>
    <row r="748">
      <c r="A748" s="10">
        <v>743.0</v>
      </c>
      <c r="B748" s="10">
        <v>7638725.0</v>
      </c>
      <c r="C748" s="8" t="s">
        <v>115</v>
      </c>
      <c r="D748" s="16" t="s">
        <v>17</v>
      </c>
      <c r="E748" s="9" t="s">
        <v>47</v>
      </c>
      <c r="F748" s="9">
        <v>1900.0</v>
      </c>
      <c r="G748" s="16" t="s">
        <v>20</v>
      </c>
      <c r="H748" s="9">
        <v>9.0</v>
      </c>
      <c r="I748" s="9">
        <v>9.0</v>
      </c>
      <c r="J748" s="39" t="s">
        <v>15</v>
      </c>
      <c r="K748" s="39" t="s">
        <v>16</v>
      </c>
      <c r="L748" s="39" t="s">
        <v>15</v>
      </c>
    </row>
    <row r="749">
      <c r="A749" s="10">
        <v>744.0</v>
      </c>
      <c r="B749" s="10">
        <v>7638324.0</v>
      </c>
      <c r="C749" s="8" t="s">
        <v>116</v>
      </c>
      <c r="D749" s="16" t="s">
        <v>12</v>
      </c>
      <c r="E749" s="9" t="s">
        <v>42</v>
      </c>
      <c r="F749" s="9">
        <v>2325.0</v>
      </c>
      <c r="G749" s="16" t="s">
        <v>20</v>
      </c>
      <c r="H749" s="9">
        <v>5.0</v>
      </c>
      <c r="I749" s="9">
        <v>9.0</v>
      </c>
      <c r="J749" s="39" t="s">
        <v>15</v>
      </c>
      <c r="K749" s="39" t="s">
        <v>16</v>
      </c>
      <c r="L749" s="39" t="s">
        <v>15</v>
      </c>
    </row>
    <row r="750">
      <c r="A750" s="10">
        <v>745.0</v>
      </c>
      <c r="B750" s="10">
        <v>7640412.0</v>
      </c>
      <c r="C750" s="8" t="s">
        <v>117</v>
      </c>
      <c r="D750" s="16" t="s">
        <v>17</v>
      </c>
      <c r="E750" s="9" t="s">
        <v>28</v>
      </c>
      <c r="F750" s="9">
        <v>1970.0</v>
      </c>
      <c r="G750" s="16" t="s">
        <v>14</v>
      </c>
      <c r="H750" s="9">
        <v>9.0</v>
      </c>
      <c r="I750" s="9">
        <v>9.0</v>
      </c>
      <c r="J750" s="39" t="s">
        <v>15</v>
      </c>
      <c r="K750" s="39" t="s">
        <v>16</v>
      </c>
      <c r="L750" s="39" t="s">
        <v>16</v>
      </c>
    </row>
    <row r="751">
      <c r="A751" s="10">
        <v>746.0</v>
      </c>
      <c r="B751" s="10">
        <v>7640416.0</v>
      </c>
      <c r="C751" s="8" t="s">
        <v>117</v>
      </c>
      <c r="D751" s="16" t="s">
        <v>17</v>
      </c>
      <c r="E751" s="9" t="s">
        <v>28</v>
      </c>
      <c r="F751" s="9">
        <v>1565.0</v>
      </c>
      <c r="G751" s="16" t="s">
        <v>14</v>
      </c>
      <c r="H751" s="9">
        <v>8.0</v>
      </c>
      <c r="I751" s="9">
        <v>8.0</v>
      </c>
      <c r="J751" s="39" t="s">
        <v>15</v>
      </c>
      <c r="K751" s="39" t="s">
        <v>16</v>
      </c>
      <c r="L751" s="39" t="s">
        <v>16</v>
      </c>
    </row>
    <row r="752">
      <c r="A752" s="10">
        <v>747.0</v>
      </c>
      <c r="B752" s="10">
        <v>7613807.0</v>
      </c>
      <c r="C752" s="8" t="s">
        <v>118</v>
      </c>
      <c r="D752" s="16" t="s">
        <v>17</v>
      </c>
      <c r="E752" s="9" t="s">
        <v>76</v>
      </c>
      <c r="F752" s="9">
        <v>840.0</v>
      </c>
      <c r="G752" s="16" t="s">
        <v>14</v>
      </c>
      <c r="H752" s="9">
        <v>5.0</v>
      </c>
      <c r="I752" s="9">
        <v>8.0</v>
      </c>
      <c r="J752" s="39" t="s">
        <v>16</v>
      </c>
      <c r="K752" s="39" t="s">
        <v>16</v>
      </c>
      <c r="L752" s="39" t="s">
        <v>15</v>
      </c>
    </row>
    <row r="753">
      <c r="A753" s="10">
        <v>748.0</v>
      </c>
      <c r="B753" s="10">
        <v>7641312.0</v>
      </c>
      <c r="C753" s="8">
        <v>43866.0</v>
      </c>
      <c r="D753" s="16" t="s">
        <v>17</v>
      </c>
      <c r="E753" s="9" t="s">
        <v>27</v>
      </c>
      <c r="F753" s="9">
        <v>2415.0</v>
      </c>
      <c r="G753" s="16" t="s">
        <v>14</v>
      </c>
      <c r="H753" s="9">
        <v>6.0</v>
      </c>
      <c r="I753" s="9">
        <v>9.0</v>
      </c>
      <c r="J753" s="39" t="s">
        <v>15</v>
      </c>
      <c r="K753" s="39" t="s">
        <v>16</v>
      </c>
      <c r="L753" s="39" t="s">
        <v>15</v>
      </c>
    </row>
    <row r="754">
      <c r="A754" s="10">
        <v>749.0</v>
      </c>
      <c r="B754" s="10">
        <v>7641608.0</v>
      </c>
      <c r="C754" s="8">
        <v>43895.0</v>
      </c>
      <c r="D754" s="16" t="s">
        <v>17</v>
      </c>
      <c r="E754" s="9" t="s">
        <v>19</v>
      </c>
      <c r="F754" s="9">
        <v>1905.0</v>
      </c>
      <c r="G754" s="16" t="s">
        <v>20</v>
      </c>
      <c r="H754" s="9">
        <v>5.0</v>
      </c>
      <c r="I754" s="9">
        <v>9.0</v>
      </c>
      <c r="J754" s="39" t="s">
        <v>15</v>
      </c>
      <c r="K754" s="39" t="s">
        <v>16</v>
      </c>
      <c r="L754" s="39" t="s">
        <v>15</v>
      </c>
    </row>
    <row r="755">
      <c r="A755" s="10">
        <v>750.0</v>
      </c>
      <c r="B755" s="10">
        <v>7642823.0</v>
      </c>
      <c r="C755" s="8">
        <v>43987.0</v>
      </c>
      <c r="D755" s="16" t="s">
        <v>17</v>
      </c>
      <c r="E755" s="9">
        <v>35.0</v>
      </c>
      <c r="F755" s="9">
        <v>2380.0</v>
      </c>
      <c r="G755" s="16" t="s">
        <v>20</v>
      </c>
      <c r="H755" s="9">
        <v>7.0</v>
      </c>
      <c r="I755" s="9">
        <v>8.0</v>
      </c>
      <c r="J755" s="39" t="s">
        <v>15</v>
      </c>
      <c r="K755" s="39" t="s">
        <v>16</v>
      </c>
      <c r="L755" s="39" t="s">
        <v>15</v>
      </c>
    </row>
    <row r="756">
      <c r="A756" s="10">
        <v>751.0</v>
      </c>
      <c r="B756" s="10">
        <v>7643803.0</v>
      </c>
      <c r="C756" s="8">
        <v>44017.0</v>
      </c>
      <c r="D756" s="16" t="s">
        <v>12</v>
      </c>
      <c r="E756" s="9">
        <v>34.0</v>
      </c>
      <c r="F756" s="9">
        <v>2120.0</v>
      </c>
      <c r="G756" s="16" t="s">
        <v>14</v>
      </c>
      <c r="H756" s="9">
        <v>7.0</v>
      </c>
      <c r="I756" s="9">
        <v>8.0</v>
      </c>
      <c r="J756" s="39" t="s">
        <v>15</v>
      </c>
      <c r="K756" s="39" t="s">
        <v>16</v>
      </c>
      <c r="L756" s="39" t="s">
        <v>15</v>
      </c>
    </row>
    <row r="757">
      <c r="A757" s="10">
        <v>752.0</v>
      </c>
      <c r="B757" s="10">
        <v>7645387.0</v>
      </c>
      <c r="C757" s="8">
        <v>44140.0</v>
      </c>
      <c r="D757" s="16" t="s">
        <v>17</v>
      </c>
      <c r="E757" s="9">
        <v>32.0</v>
      </c>
      <c r="F757" s="9">
        <v>1980.0</v>
      </c>
      <c r="G757" s="16" t="s">
        <v>14</v>
      </c>
      <c r="H757" s="9">
        <v>5.0</v>
      </c>
      <c r="I757" s="9">
        <v>9.0</v>
      </c>
      <c r="J757" s="39" t="s">
        <v>15</v>
      </c>
      <c r="K757" s="39" t="s">
        <v>16</v>
      </c>
      <c r="L757" s="39" t="s">
        <v>15</v>
      </c>
    </row>
    <row r="758">
      <c r="A758" s="10">
        <v>753.0</v>
      </c>
      <c r="B758" s="10">
        <v>7644357.0</v>
      </c>
      <c r="C758" s="8">
        <v>44079.0</v>
      </c>
      <c r="D758" s="9" t="s">
        <v>12</v>
      </c>
      <c r="E758" s="9" t="s">
        <v>18</v>
      </c>
      <c r="F758" s="9">
        <v>2850.0</v>
      </c>
      <c r="G758" s="9" t="s">
        <v>20</v>
      </c>
      <c r="H758" s="9">
        <v>9.0</v>
      </c>
      <c r="I758" s="9">
        <v>9.0</v>
      </c>
      <c r="J758" s="39" t="s">
        <v>15</v>
      </c>
      <c r="K758" s="39" t="s">
        <v>16</v>
      </c>
      <c r="L758" s="39" t="s">
        <v>16</v>
      </c>
    </row>
    <row r="759">
      <c r="A759" s="10">
        <v>754.0</v>
      </c>
      <c r="B759" s="10">
        <v>7745865.0</v>
      </c>
      <c r="C759" s="8" t="s">
        <v>119</v>
      </c>
      <c r="D759" s="9" t="s">
        <v>12</v>
      </c>
      <c r="E759" s="9" t="s">
        <v>27</v>
      </c>
      <c r="F759" s="9">
        <v>2215.0</v>
      </c>
      <c r="G759" s="9" t="s">
        <v>14</v>
      </c>
      <c r="H759" s="9">
        <v>9.0</v>
      </c>
      <c r="I759" s="9">
        <v>9.0</v>
      </c>
      <c r="J759" s="39" t="s">
        <v>15</v>
      </c>
      <c r="K759" s="39" t="s">
        <v>16</v>
      </c>
      <c r="L759" s="39" t="s">
        <v>15</v>
      </c>
    </row>
    <row r="760">
      <c r="A760" s="10">
        <v>755.0</v>
      </c>
      <c r="B760" s="10">
        <v>7648896.0</v>
      </c>
      <c r="C760" s="8" t="s">
        <v>120</v>
      </c>
      <c r="D760" s="9" t="s">
        <v>17</v>
      </c>
      <c r="E760" s="9">
        <v>30.0</v>
      </c>
      <c r="F760" s="9">
        <v>1365.0</v>
      </c>
      <c r="G760" s="9" t="s">
        <v>20</v>
      </c>
      <c r="H760" s="9">
        <v>9.0</v>
      </c>
      <c r="I760" s="9">
        <v>9.0</v>
      </c>
      <c r="J760" s="39" t="s">
        <v>15</v>
      </c>
      <c r="K760" s="39" t="s">
        <v>16</v>
      </c>
      <c r="L760" s="39" t="s">
        <v>15</v>
      </c>
    </row>
    <row r="761">
      <c r="A761" s="10">
        <v>756.0</v>
      </c>
      <c r="B761" s="10">
        <v>7647987.0</v>
      </c>
      <c r="C761" s="8" t="s">
        <v>121</v>
      </c>
      <c r="D761" s="9" t="s">
        <v>17</v>
      </c>
      <c r="E761" s="9" t="s">
        <v>47</v>
      </c>
      <c r="F761" s="9">
        <v>1700.0</v>
      </c>
      <c r="G761" s="9" t="s">
        <v>14</v>
      </c>
      <c r="H761" s="9">
        <v>7.0</v>
      </c>
      <c r="I761" s="9">
        <v>9.0</v>
      </c>
      <c r="J761" s="39" t="s">
        <v>15</v>
      </c>
      <c r="K761" s="39" t="s">
        <v>16</v>
      </c>
      <c r="L761" s="39" t="s">
        <v>15</v>
      </c>
    </row>
    <row r="762">
      <c r="A762" s="10">
        <v>757.0</v>
      </c>
      <c r="B762" s="10">
        <v>7648022.0</v>
      </c>
      <c r="C762" s="8" t="s">
        <v>121</v>
      </c>
      <c r="D762" s="9" t="s">
        <v>17</v>
      </c>
      <c r="E762" s="9">
        <v>33.0</v>
      </c>
      <c r="F762" s="9">
        <v>1565.0</v>
      </c>
      <c r="G762" s="9" t="s">
        <v>20</v>
      </c>
      <c r="H762" s="9">
        <v>8.0</v>
      </c>
      <c r="I762" s="9">
        <v>9.0</v>
      </c>
      <c r="J762" s="39" t="s">
        <v>15</v>
      </c>
      <c r="K762" s="39" t="s">
        <v>15</v>
      </c>
      <c r="L762" s="39" t="s">
        <v>15</v>
      </c>
    </row>
    <row r="763">
      <c r="A763" s="10">
        <v>758.0</v>
      </c>
      <c r="B763" s="10">
        <v>7652431.0</v>
      </c>
      <c r="C763" s="8" t="s">
        <v>122</v>
      </c>
      <c r="D763" s="9" t="s">
        <v>17</v>
      </c>
      <c r="E763" s="9" t="s">
        <v>67</v>
      </c>
      <c r="F763" s="9">
        <v>690.0</v>
      </c>
      <c r="G763" s="9" t="s">
        <v>20</v>
      </c>
      <c r="H763" s="9">
        <v>8.0</v>
      </c>
      <c r="I763" s="9">
        <v>9.0</v>
      </c>
      <c r="J763" s="39" t="s">
        <v>15</v>
      </c>
      <c r="K763" s="39" t="s">
        <v>16</v>
      </c>
      <c r="L763" s="39" t="s">
        <v>15</v>
      </c>
    </row>
    <row r="764">
      <c r="A764" s="10">
        <v>759.0</v>
      </c>
      <c r="B764" s="10">
        <v>7653084.0</v>
      </c>
      <c r="C764" s="8" t="s">
        <v>123</v>
      </c>
      <c r="D764" s="9" t="s">
        <v>17</v>
      </c>
      <c r="E764" s="9" t="s">
        <v>124</v>
      </c>
      <c r="F764" s="9">
        <v>1505.0</v>
      </c>
      <c r="G764" s="9" t="s">
        <v>20</v>
      </c>
      <c r="H764" s="9">
        <v>8.0</v>
      </c>
      <c r="I764" s="9">
        <v>8.0</v>
      </c>
      <c r="J764" s="39" t="s">
        <v>15</v>
      </c>
      <c r="K764" s="39" t="s">
        <v>16</v>
      </c>
      <c r="L764" s="39" t="s">
        <v>15</v>
      </c>
    </row>
    <row r="765">
      <c r="A765" s="10">
        <v>760.0</v>
      </c>
      <c r="B765" s="10">
        <v>7654796.0</v>
      </c>
      <c r="C765" s="8" t="s">
        <v>125</v>
      </c>
      <c r="D765" s="9" t="s">
        <v>12</v>
      </c>
      <c r="E765" s="9" t="s">
        <v>65</v>
      </c>
      <c r="F765" s="9">
        <v>1280.0</v>
      </c>
      <c r="G765" s="9" t="s">
        <v>20</v>
      </c>
      <c r="H765" s="9">
        <v>6.0</v>
      </c>
      <c r="I765" s="9">
        <v>8.0</v>
      </c>
      <c r="J765" s="39" t="s">
        <v>16</v>
      </c>
      <c r="K765" s="39" t="s">
        <v>16</v>
      </c>
      <c r="L765" s="39" t="s">
        <v>15</v>
      </c>
    </row>
    <row r="766">
      <c r="A766" s="10">
        <v>761.0</v>
      </c>
      <c r="B766" s="10">
        <v>7652133.0</v>
      </c>
      <c r="C766" s="8" t="s">
        <v>126</v>
      </c>
      <c r="D766" s="9" t="s">
        <v>17</v>
      </c>
      <c r="E766" s="9" t="s">
        <v>24</v>
      </c>
      <c r="F766" s="9">
        <v>1300.0</v>
      </c>
      <c r="G766" s="9" t="s">
        <v>20</v>
      </c>
      <c r="H766" s="9">
        <v>9.0</v>
      </c>
      <c r="I766" s="9">
        <v>10.0</v>
      </c>
      <c r="J766" s="39" t="s">
        <v>15</v>
      </c>
      <c r="K766" s="39" t="s">
        <v>16</v>
      </c>
      <c r="L766" s="39" t="s">
        <v>15</v>
      </c>
    </row>
    <row r="767">
      <c r="A767" s="10">
        <v>762.0</v>
      </c>
      <c r="B767" s="30">
        <v>7654109.0</v>
      </c>
      <c r="C767" s="8" t="s">
        <v>127</v>
      </c>
      <c r="D767" s="16" t="s">
        <v>17</v>
      </c>
      <c r="E767" s="9">
        <v>34.0</v>
      </c>
      <c r="F767" s="9">
        <v>2325.0</v>
      </c>
      <c r="G767" s="16" t="s">
        <v>14</v>
      </c>
      <c r="H767" s="9">
        <v>9.0</v>
      </c>
      <c r="I767" s="9">
        <v>9.0</v>
      </c>
      <c r="J767" s="39" t="s">
        <v>15</v>
      </c>
      <c r="K767" s="39" t="s">
        <v>16</v>
      </c>
      <c r="L767" s="39" t="s">
        <v>15</v>
      </c>
    </row>
    <row r="768">
      <c r="A768" s="10">
        <v>763.0</v>
      </c>
      <c r="B768" s="30">
        <v>7652672.0</v>
      </c>
      <c r="C768" s="8" t="s">
        <v>122</v>
      </c>
      <c r="D768" s="16" t="s">
        <v>17</v>
      </c>
      <c r="E768" s="9" t="s">
        <v>32</v>
      </c>
      <c r="F768" s="9">
        <v>2645.0</v>
      </c>
      <c r="G768" s="16" t="s">
        <v>14</v>
      </c>
      <c r="H768" s="9">
        <v>8.0</v>
      </c>
      <c r="I768" s="9">
        <v>9.0</v>
      </c>
      <c r="J768" s="39" t="s">
        <v>15</v>
      </c>
      <c r="K768" s="39" t="s">
        <v>16</v>
      </c>
      <c r="L768" s="39" t="s">
        <v>16</v>
      </c>
    </row>
    <row r="769">
      <c r="A769" s="10">
        <v>764.0</v>
      </c>
      <c r="B769" s="30">
        <v>7653040.0</v>
      </c>
      <c r="C769" s="8" t="s">
        <v>128</v>
      </c>
      <c r="D769" s="16" t="s">
        <v>17</v>
      </c>
      <c r="E769" s="9" t="s">
        <v>50</v>
      </c>
      <c r="F769" s="9">
        <v>4535.0</v>
      </c>
      <c r="G769" s="16" t="s">
        <v>14</v>
      </c>
      <c r="H769" s="9">
        <v>8.0</v>
      </c>
      <c r="I769" s="9">
        <v>9.0</v>
      </c>
      <c r="J769" s="39" t="s">
        <v>15</v>
      </c>
      <c r="K769" s="39" t="s">
        <v>16</v>
      </c>
      <c r="L769" s="39" t="s">
        <v>15</v>
      </c>
    </row>
    <row r="770">
      <c r="A770" s="10">
        <v>765.0</v>
      </c>
      <c r="B770" s="30">
        <v>7656271.0</v>
      </c>
      <c r="C770" s="8" t="s">
        <v>129</v>
      </c>
      <c r="D770" s="16" t="s">
        <v>12</v>
      </c>
      <c r="E770" s="9" t="s">
        <v>18</v>
      </c>
      <c r="F770" s="9">
        <v>1930.0</v>
      </c>
      <c r="G770" s="16" t="s">
        <v>14</v>
      </c>
      <c r="H770" s="9">
        <v>8.0</v>
      </c>
      <c r="I770" s="9">
        <v>10.0</v>
      </c>
      <c r="J770" s="39" t="s">
        <v>15</v>
      </c>
      <c r="K770" s="39" t="s">
        <v>16</v>
      </c>
      <c r="L770" s="39" t="s">
        <v>15</v>
      </c>
    </row>
    <row r="771">
      <c r="A771" s="10">
        <v>766.0</v>
      </c>
      <c r="B771" s="30">
        <v>7658006.0</v>
      </c>
      <c r="C771" s="8">
        <v>43896.0</v>
      </c>
      <c r="D771" s="16" t="s">
        <v>17</v>
      </c>
      <c r="E771" s="9" t="s">
        <v>27</v>
      </c>
      <c r="F771" s="9">
        <v>2830.0</v>
      </c>
      <c r="G771" s="16" t="s">
        <v>20</v>
      </c>
      <c r="H771" s="9">
        <v>3.0</v>
      </c>
      <c r="I771" s="9">
        <v>7.0</v>
      </c>
      <c r="J771" s="39" t="s">
        <v>15</v>
      </c>
      <c r="K771" s="39" t="s">
        <v>16</v>
      </c>
      <c r="L771" s="39" t="s">
        <v>15</v>
      </c>
    </row>
    <row r="772">
      <c r="A772" s="10">
        <v>767.0</v>
      </c>
      <c r="B772" s="30">
        <v>7660109.0</v>
      </c>
      <c r="C772" s="8">
        <v>44018.0</v>
      </c>
      <c r="D772" s="16" t="s">
        <v>17</v>
      </c>
      <c r="E772" s="9">
        <v>28.0</v>
      </c>
      <c r="F772" s="9">
        <v>1025.0</v>
      </c>
      <c r="G772" s="16" t="s">
        <v>20</v>
      </c>
      <c r="H772" s="9">
        <v>5.0</v>
      </c>
      <c r="I772" s="9">
        <v>8.0</v>
      </c>
      <c r="J772" s="39" t="s">
        <v>16</v>
      </c>
      <c r="K772" s="39" t="s">
        <v>16</v>
      </c>
      <c r="L772" s="39" t="s">
        <v>15</v>
      </c>
    </row>
    <row r="773">
      <c r="A773" s="10">
        <v>768.0</v>
      </c>
      <c r="B773" s="30">
        <v>7660557.0</v>
      </c>
      <c r="C773" s="8">
        <v>44049.0</v>
      </c>
      <c r="D773" s="16" t="s">
        <v>17</v>
      </c>
      <c r="E773" s="9" t="s">
        <v>38</v>
      </c>
      <c r="F773" s="9">
        <v>2030.0</v>
      </c>
      <c r="G773" s="16" t="s">
        <v>14</v>
      </c>
      <c r="H773" s="9">
        <v>0.0</v>
      </c>
      <c r="I773" s="9">
        <v>5.0</v>
      </c>
      <c r="J773" s="39" t="s">
        <v>15</v>
      </c>
      <c r="K773" s="39" t="s">
        <v>16</v>
      </c>
      <c r="L773" s="39" t="s">
        <v>15</v>
      </c>
    </row>
    <row r="774">
      <c r="A774" s="10">
        <v>769.0</v>
      </c>
      <c r="B774" s="30">
        <v>7661923.0</v>
      </c>
      <c r="C774" s="8">
        <v>44110.0</v>
      </c>
      <c r="D774" s="16" t="s">
        <v>17</v>
      </c>
      <c r="E774" s="9" t="s">
        <v>29</v>
      </c>
      <c r="F774" s="9">
        <v>1580.0</v>
      </c>
      <c r="G774" s="16" t="s">
        <v>20</v>
      </c>
      <c r="H774" s="9">
        <v>9.0</v>
      </c>
      <c r="I774" s="9">
        <v>9.0</v>
      </c>
      <c r="J774" s="39" t="s">
        <v>15</v>
      </c>
      <c r="K774" s="39" t="s">
        <v>16</v>
      </c>
      <c r="L774" s="39" t="s">
        <v>15</v>
      </c>
    </row>
    <row r="775">
      <c r="A775" s="10">
        <v>770.0</v>
      </c>
      <c r="B775" s="30">
        <v>7664211.0</v>
      </c>
      <c r="C775" s="8" t="s">
        <v>130</v>
      </c>
      <c r="D775" s="16" t="s">
        <v>12</v>
      </c>
      <c r="E775" s="9" t="s">
        <v>58</v>
      </c>
      <c r="F775" s="9">
        <v>1185.0</v>
      </c>
      <c r="G775" s="16" t="s">
        <v>14</v>
      </c>
      <c r="H775" s="9">
        <v>3.0</v>
      </c>
      <c r="I775" s="9">
        <v>5.0</v>
      </c>
      <c r="J775" s="39" t="s">
        <v>16</v>
      </c>
      <c r="K775" s="39" t="s">
        <v>15</v>
      </c>
      <c r="L775" s="39" t="s">
        <v>15</v>
      </c>
    </row>
    <row r="776">
      <c r="A776" s="10">
        <v>771.0</v>
      </c>
      <c r="B776" s="30">
        <v>7663238.0</v>
      </c>
      <c r="C776" s="8" t="s">
        <v>131</v>
      </c>
      <c r="D776" s="16" t="s">
        <v>12</v>
      </c>
      <c r="E776" s="9" t="s">
        <v>53</v>
      </c>
      <c r="F776" s="9">
        <v>1365.0</v>
      </c>
      <c r="G776" s="16" t="s">
        <v>14</v>
      </c>
      <c r="H776" s="9">
        <v>8.0</v>
      </c>
      <c r="I776" s="9">
        <v>9.0</v>
      </c>
      <c r="J776" s="39" t="s">
        <v>15</v>
      </c>
      <c r="K776" s="39" t="s">
        <v>16</v>
      </c>
      <c r="L776" s="39" t="s">
        <v>15</v>
      </c>
    </row>
    <row r="777">
      <c r="A777" s="10">
        <v>772.0</v>
      </c>
      <c r="B777" s="30">
        <v>7663281.0</v>
      </c>
      <c r="C777" s="8" t="s">
        <v>131</v>
      </c>
      <c r="D777" s="16" t="s">
        <v>17</v>
      </c>
      <c r="E777" s="9">
        <v>28.0</v>
      </c>
      <c r="F777" s="9">
        <v>815.0</v>
      </c>
      <c r="G777" s="16" t="s">
        <v>20</v>
      </c>
      <c r="H777" s="9">
        <v>8.0</v>
      </c>
      <c r="I777" s="9">
        <v>9.0</v>
      </c>
      <c r="J777" s="39" t="s">
        <v>15</v>
      </c>
      <c r="K777" s="39" t="s">
        <v>16</v>
      </c>
      <c r="L777" s="39" t="s">
        <v>15</v>
      </c>
    </row>
    <row r="778">
      <c r="A778" s="10">
        <v>773.0</v>
      </c>
      <c r="B778" s="30">
        <v>7666616.0</v>
      </c>
      <c r="C778" s="8" t="s">
        <v>132</v>
      </c>
      <c r="D778" s="16" t="s">
        <v>17</v>
      </c>
      <c r="E778" s="9">
        <v>32.0</v>
      </c>
      <c r="F778" s="9">
        <v>1615.0</v>
      </c>
      <c r="G778" s="16" t="s">
        <v>14</v>
      </c>
      <c r="H778" s="9">
        <v>8.0</v>
      </c>
      <c r="I778" s="9">
        <v>9.0</v>
      </c>
      <c r="J778" s="39" t="s">
        <v>16</v>
      </c>
      <c r="K778" s="39" t="s">
        <v>16</v>
      </c>
      <c r="L778" s="39" t="s">
        <v>15</v>
      </c>
    </row>
    <row r="779">
      <c r="A779" s="10">
        <v>774.0</v>
      </c>
      <c r="B779" s="30">
        <v>7667033.0</v>
      </c>
      <c r="C779" s="8" t="s">
        <v>133</v>
      </c>
      <c r="D779" s="16" t="s">
        <v>17</v>
      </c>
      <c r="E779" s="9" t="s">
        <v>24</v>
      </c>
      <c r="F779" s="9">
        <v>1535.0</v>
      </c>
      <c r="G779" s="16" t="s">
        <v>14</v>
      </c>
      <c r="H779" s="9">
        <v>9.0</v>
      </c>
      <c r="I779" s="9">
        <v>10.0</v>
      </c>
      <c r="J779" s="39" t="s">
        <v>15</v>
      </c>
      <c r="K779" s="39" t="s">
        <v>16</v>
      </c>
      <c r="L779" s="39" t="s">
        <v>15</v>
      </c>
    </row>
    <row r="780">
      <c r="A780" s="10">
        <v>775.0</v>
      </c>
      <c r="B780" s="30">
        <v>7667263.0</v>
      </c>
      <c r="C780" s="8" t="s">
        <v>134</v>
      </c>
      <c r="D780" s="16" t="s">
        <v>12</v>
      </c>
      <c r="E780" s="9" t="s">
        <v>51</v>
      </c>
      <c r="F780" s="9">
        <v>1080.0</v>
      </c>
      <c r="G780" s="16" t="s">
        <v>20</v>
      </c>
      <c r="H780" s="9">
        <v>8.0</v>
      </c>
      <c r="I780" s="9">
        <v>9.0</v>
      </c>
      <c r="J780" s="39" t="s">
        <v>15</v>
      </c>
      <c r="K780" s="39" t="s">
        <v>16</v>
      </c>
      <c r="L780" s="39" t="s">
        <v>15</v>
      </c>
    </row>
    <row r="781">
      <c r="A781" s="10">
        <v>776.0</v>
      </c>
      <c r="B781" s="30">
        <v>7666849.0</v>
      </c>
      <c r="C781" s="8" t="s">
        <v>133</v>
      </c>
      <c r="D781" s="16" t="s">
        <v>12</v>
      </c>
      <c r="E781" s="9" t="s">
        <v>47</v>
      </c>
      <c r="F781" s="9">
        <v>2225.0</v>
      </c>
      <c r="G781" s="16" t="s">
        <v>20</v>
      </c>
      <c r="H781" s="9">
        <v>7.0</v>
      </c>
      <c r="I781" s="9">
        <v>8.0</v>
      </c>
      <c r="J781" s="39" t="s">
        <v>16</v>
      </c>
      <c r="K781" s="39" t="s">
        <v>16</v>
      </c>
      <c r="L781" s="39" t="s">
        <v>15</v>
      </c>
    </row>
    <row r="782">
      <c r="A782" s="10">
        <v>777.0</v>
      </c>
      <c r="B782" s="30">
        <v>7669917.0</v>
      </c>
      <c r="C782" s="8" t="s">
        <v>135</v>
      </c>
      <c r="D782" s="16" t="s">
        <v>17</v>
      </c>
      <c r="E782" s="9" t="s">
        <v>33</v>
      </c>
      <c r="F782" s="9">
        <v>2405.0</v>
      </c>
      <c r="G782" s="16" t="s">
        <v>20</v>
      </c>
      <c r="H782" s="9">
        <v>8.0</v>
      </c>
      <c r="I782" s="9">
        <v>9.0</v>
      </c>
      <c r="J782" s="39" t="s">
        <v>15</v>
      </c>
      <c r="K782" s="39" t="s">
        <v>16</v>
      </c>
      <c r="L782" s="39" t="s">
        <v>15</v>
      </c>
    </row>
    <row r="783">
      <c r="A783" s="36">
        <v>778.0</v>
      </c>
      <c r="B783" s="59">
        <v>7673944.0</v>
      </c>
      <c r="C783" s="15">
        <v>43897.0</v>
      </c>
      <c r="D783" s="16" t="s">
        <v>12</v>
      </c>
      <c r="E783" s="16" t="s">
        <v>34</v>
      </c>
      <c r="F783" s="16">
        <v>1780.0</v>
      </c>
      <c r="G783" s="16" t="s">
        <v>14</v>
      </c>
      <c r="H783" s="16">
        <v>7.0</v>
      </c>
      <c r="I783" s="16">
        <v>6.0</v>
      </c>
      <c r="J783" s="40" t="s">
        <v>15</v>
      </c>
      <c r="K783" s="40" t="s">
        <v>16</v>
      </c>
      <c r="L783" s="40" t="s">
        <v>15</v>
      </c>
    </row>
    <row r="784">
      <c r="A784" s="36">
        <v>779.0</v>
      </c>
      <c r="B784" s="59">
        <v>7673822.0</v>
      </c>
      <c r="C784" s="15">
        <v>43897.0</v>
      </c>
      <c r="D784" s="16" t="s">
        <v>17</v>
      </c>
      <c r="E784" s="16" t="s">
        <v>27</v>
      </c>
      <c r="F784" s="16">
        <v>2445.0</v>
      </c>
      <c r="G784" s="16" t="s">
        <v>14</v>
      </c>
      <c r="H784" s="16">
        <v>7.0</v>
      </c>
      <c r="I784" s="16">
        <v>9.0</v>
      </c>
      <c r="J784" s="40" t="s">
        <v>15</v>
      </c>
      <c r="K784" s="40" t="s">
        <v>16</v>
      </c>
      <c r="L784" s="40" t="s">
        <v>15</v>
      </c>
    </row>
    <row r="785">
      <c r="A785" s="36">
        <v>780.0</v>
      </c>
      <c r="B785" s="59">
        <v>7674049.0</v>
      </c>
      <c r="C785" s="15">
        <v>43928.0</v>
      </c>
      <c r="D785" s="16" t="s">
        <v>17</v>
      </c>
      <c r="E785" s="16" t="s">
        <v>36</v>
      </c>
      <c r="F785" s="16">
        <v>2915.0</v>
      </c>
      <c r="G785" s="16" t="s">
        <v>14</v>
      </c>
      <c r="H785" s="16">
        <v>7.0</v>
      </c>
      <c r="I785" s="16">
        <v>9.0</v>
      </c>
      <c r="J785" s="40" t="s">
        <v>16</v>
      </c>
      <c r="K785" s="40" t="s">
        <v>16</v>
      </c>
      <c r="L785" s="40" t="s">
        <v>15</v>
      </c>
    </row>
    <row r="786">
      <c r="A786" s="36">
        <v>781.0</v>
      </c>
      <c r="B786" s="59">
        <v>7674186.0</v>
      </c>
      <c r="C786" s="15">
        <v>43928.0</v>
      </c>
      <c r="D786" s="16" t="s">
        <v>17</v>
      </c>
      <c r="E786" s="16">
        <v>35.0</v>
      </c>
      <c r="F786" s="16">
        <v>2460.0</v>
      </c>
      <c r="G786" s="16" t="s">
        <v>14</v>
      </c>
      <c r="H786" s="16">
        <v>8.0</v>
      </c>
      <c r="I786" s="16">
        <v>9.0</v>
      </c>
      <c r="J786" s="40" t="s">
        <v>15</v>
      </c>
      <c r="K786" s="40" t="s">
        <v>16</v>
      </c>
      <c r="L786" s="40" t="s">
        <v>16</v>
      </c>
    </row>
    <row r="787">
      <c r="A787" s="36">
        <v>782.0</v>
      </c>
      <c r="B787" s="59">
        <v>7674297.0</v>
      </c>
      <c r="C787" s="15">
        <v>43958.0</v>
      </c>
      <c r="D787" s="16" t="s">
        <v>17</v>
      </c>
      <c r="E787" s="16">
        <v>35.0</v>
      </c>
      <c r="F787" s="16">
        <v>1790.0</v>
      </c>
      <c r="G787" s="16" t="s">
        <v>20</v>
      </c>
      <c r="H787" s="16">
        <v>9.0</v>
      </c>
      <c r="I787" s="16">
        <v>10.0</v>
      </c>
      <c r="J787" s="40" t="s">
        <v>15</v>
      </c>
      <c r="K787" s="40" t="s">
        <v>16</v>
      </c>
      <c r="L787" s="40" t="s">
        <v>15</v>
      </c>
    </row>
    <row r="788">
      <c r="A788" s="36">
        <v>783.0</v>
      </c>
      <c r="B788" s="59">
        <v>7677362.0</v>
      </c>
      <c r="C788" s="15">
        <v>44111.0</v>
      </c>
      <c r="D788" s="16" t="s">
        <v>17</v>
      </c>
      <c r="E788" s="16" t="s">
        <v>47</v>
      </c>
      <c r="F788" s="16">
        <v>1255.0</v>
      </c>
      <c r="G788" s="16" t="s">
        <v>20</v>
      </c>
      <c r="H788" s="16">
        <v>8.0</v>
      </c>
      <c r="I788" s="16">
        <v>9.0</v>
      </c>
      <c r="J788" s="40" t="s">
        <v>15</v>
      </c>
      <c r="K788" s="40" t="s">
        <v>16</v>
      </c>
      <c r="L788" s="40" t="s">
        <v>15</v>
      </c>
    </row>
    <row r="789">
      <c r="A789" s="36">
        <v>784.0</v>
      </c>
      <c r="B789" s="59">
        <v>7677650.0</v>
      </c>
      <c r="C789" s="15">
        <v>44142.0</v>
      </c>
      <c r="D789" s="16" t="s">
        <v>17</v>
      </c>
      <c r="E789" s="16" t="s">
        <v>90</v>
      </c>
      <c r="F789" s="16">
        <v>920.0</v>
      </c>
      <c r="G789" s="16" t="s">
        <v>14</v>
      </c>
      <c r="H789" s="16">
        <v>8.0</v>
      </c>
      <c r="I789" s="16">
        <v>9.0</v>
      </c>
      <c r="J789" s="40" t="s">
        <v>16</v>
      </c>
      <c r="K789" s="40" t="s">
        <v>16</v>
      </c>
      <c r="L789" s="40" t="s">
        <v>15</v>
      </c>
    </row>
    <row r="790">
      <c r="A790" s="36">
        <v>785.0</v>
      </c>
      <c r="B790" s="59">
        <v>7677667.0</v>
      </c>
      <c r="C790" s="15">
        <v>44172.0</v>
      </c>
      <c r="D790" s="16" t="s">
        <v>17</v>
      </c>
      <c r="E790" s="16">
        <v>30.0</v>
      </c>
      <c r="F790" s="16">
        <v>1280.0</v>
      </c>
      <c r="G790" s="16" t="s">
        <v>20</v>
      </c>
      <c r="H790" s="16">
        <v>1.0</v>
      </c>
      <c r="I790" s="16">
        <v>4.0</v>
      </c>
      <c r="J790" s="40" t="s">
        <v>16</v>
      </c>
      <c r="K790" s="40" t="s">
        <v>16</v>
      </c>
      <c r="L790" s="40" t="s">
        <v>15</v>
      </c>
    </row>
    <row r="791">
      <c r="A791" s="36">
        <v>786.0</v>
      </c>
      <c r="B791" s="59">
        <v>7680772.0</v>
      </c>
      <c r="C791" s="15" t="s">
        <v>136</v>
      </c>
      <c r="D791" s="16" t="s">
        <v>12</v>
      </c>
      <c r="E791" s="16" t="s">
        <v>35</v>
      </c>
      <c r="F791" s="16">
        <v>1200.0</v>
      </c>
      <c r="G791" s="16" t="s">
        <v>20</v>
      </c>
      <c r="H791" s="16">
        <v>8.0</v>
      </c>
      <c r="I791" s="16">
        <v>9.0</v>
      </c>
      <c r="J791" s="40" t="s">
        <v>16</v>
      </c>
      <c r="K791" s="40" t="s">
        <v>16</v>
      </c>
      <c r="L791" s="40" t="s">
        <v>16</v>
      </c>
    </row>
    <row r="792">
      <c r="A792" s="36">
        <v>787.0</v>
      </c>
      <c r="B792" s="36">
        <v>7680795.0</v>
      </c>
      <c r="C792" s="15" t="s">
        <v>136</v>
      </c>
      <c r="D792" s="16" t="s">
        <v>17</v>
      </c>
      <c r="E792" s="16" t="s">
        <v>124</v>
      </c>
      <c r="F792" s="16">
        <v>955.0</v>
      </c>
      <c r="G792" s="16" t="s">
        <v>20</v>
      </c>
      <c r="H792" s="16">
        <v>9.0</v>
      </c>
      <c r="I792" s="16">
        <v>9.0</v>
      </c>
      <c r="J792" s="40" t="s">
        <v>15</v>
      </c>
      <c r="K792" s="40" t="s">
        <v>16</v>
      </c>
      <c r="L792" s="40" t="s">
        <v>15</v>
      </c>
    </row>
    <row r="793">
      <c r="A793" s="36">
        <v>788.0</v>
      </c>
      <c r="B793" s="59">
        <v>7681067.0</v>
      </c>
      <c r="C793" s="15" t="s">
        <v>137</v>
      </c>
      <c r="D793" s="16" t="s">
        <v>17</v>
      </c>
      <c r="E793" s="16">
        <v>27.0</v>
      </c>
      <c r="F793" s="16">
        <v>605.0</v>
      </c>
      <c r="G793" s="16" t="s">
        <v>20</v>
      </c>
      <c r="H793" s="16">
        <v>7.0</v>
      </c>
      <c r="I793" s="16">
        <v>8.0</v>
      </c>
      <c r="J793" s="40" t="s">
        <v>16</v>
      </c>
      <c r="K793" s="40" t="s">
        <v>16</v>
      </c>
      <c r="L793" s="40" t="s">
        <v>15</v>
      </c>
    </row>
    <row r="794" ht="15.0" customHeight="1">
      <c r="A794" s="36">
        <v>789.0</v>
      </c>
      <c r="B794" s="59">
        <v>7683234.0</v>
      </c>
      <c r="C794" s="15" t="s">
        <v>138</v>
      </c>
      <c r="D794" s="16" t="s">
        <v>12</v>
      </c>
      <c r="E794" s="16">
        <v>30.0</v>
      </c>
      <c r="F794" s="16">
        <v>1295.0</v>
      </c>
      <c r="G794" s="16" t="s">
        <v>14</v>
      </c>
      <c r="H794" s="16">
        <v>8.0</v>
      </c>
      <c r="I794" s="16">
        <v>9.0</v>
      </c>
      <c r="J794" s="40" t="s">
        <v>15</v>
      </c>
      <c r="K794" s="40" t="s">
        <v>16</v>
      </c>
      <c r="L794" s="40" t="s">
        <v>15</v>
      </c>
    </row>
    <row r="795">
      <c r="A795" s="36">
        <v>780.0</v>
      </c>
      <c r="B795" s="36">
        <v>7682895.0</v>
      </c>
      <c r="C795" s="15" t="s">
        <v>138</v>
      </c>
      <c r="D795" s="16" t="s">
        <v>17</v>
      </c>
      <c r="E795" s="16" t="s">
        <v>59</v>
      </c>
      <c r="F795" s="16">
        <v>1990.0</v>
      </c>
      <c r="G795" s="16" t="s">
        <v>20</v>
      </c>
      <c r="H795" s="16">
        <v>8.0</v>
      </c>
      <c r="I795" s="16">
        <v>8.0</v>
      </c>
      <c r="J795" s="40" t="s">
        <v>15</v>
      </c>
      <c r="K795" s="40" t="s">
        <v>16</v>
      </c>
      <c r="L795" s="40" t="s">
        <v>15</v>
      </c>
    </row>
    <row r="796">
      <c r="A796" s="36">
        <v>781.0</v>
      </c>
      <c r="B796" s="36">
        <v>7683739.0</v>
      </c>
      <c r="C796" s="15" t="s">
        <v>139</v>
      </c>
      <c r="D796" s="16" t="s">
        <v>17</v>
      </c>
      <c r="E796" s="16" t="s">
        <v>140</v>
      </c>
      <c r="F796" s="16">
        <v>825.0</v>
      </c>
      <c r="G796" s="16" t="s">
        <v>14</v>
      </c>
      <c r="H796" s="16">
        <v>7.0</v>
      </c>
      <c r="I796" s="16">
        <v>9.0</v>
      </c>
      <c r="J796" s="40" t="s">
        <v>16</v>
      </c>
      <c r="K796" s="40" t="s">
        <v>16</v>
      </c>
      <c r="L796" s="40" t="s">
        <v>15</v>
      </c>
    </row>
    <row r="797">
      <c r="A797" s="36">
        <v>782.0</v>
      </c>
      <c r="B797" s="36">
        <v>7684403.0</v>
      </c>
      <c r="C797" s="15" t="s">
        <v>141</v>
      </c>
      <c r="D797" s="16" t="s">
        <v>12</v>
      </c>
      <c r="E797" s="16">
        <v>36.0</v>
      </c>
      <c r="F797" s="16">
        <v>3300.0</v>
      </c>
      <c r="G797" s="16" t="s">
        <v>14</v>
      </c>
      <c r="H797" s="16">
        <v>9.0</v>
      </c>
      <c r="I797" s="16">
        <v>10.0</v>
      </c>
      <c r="J797" s="40" t="s">
        <v>15</v>
      </c>
      <c r="K797" s="40" t="s">
        <v>15</v>
      </c>
      <c r="L797" s="40" t="s">
        <v>15</v>
      </c>
    </row>
    <row r="798">
      <c r="A798" s="36">
        <v>783.0</v>
      </c>
      <c r="B798" s="36">
        <v>7689781.0</v>
      </c>
      <c r="C798" s="15">
        <v>43990.0</v>
      </c>
      <c r="D798" s="16" t="s">
        <v>12</v>
      </c>
      <c r="E798" s="16" t="s">
        <v>32</v>
      </c>
      <c r="F798" s="16">
        <v>2230.0</v>
      </c>
      <c r="G798" s="16" t="s">
        <v>14</v>
      </c>
      <c r="H798" s="16">
        <v>6.0</v>
      </c>
      <c r="I798" s="16">
        <v>7.0</v>
      </c>
      <c r="J798" s="40" t="s">
        <v>16</v>
      </c>
      <c r="K798" s="40" t="s">
        <v>16</v>
      </c>
      <c r="L798" s="40" t="s">
        <v>15</v>
      </c>
    </row>
    <row r="799">
      <c r="A799" s="36">
        <v>784.0</v>
      </c>
      <c r="B799" s="36">
        <v>7687659.0</v>
      </c>
      <c r="C799" s="15">
        <v>43869.0</v>
      </c>
      <c r="D799" s="16" t="s">
        <v>17</v>
      </c>
      <c r="E799" s="16">
        <v>36.0</v>
      </c>
      <c r="F799" s="16">
        <v>3405.0</v>
      </c>
      <c r="G799" s="16" t="s">
        <v>20</v>
      </c>
      <c r="H799" s="16">
        <v>5.0</v>
      </c>
      <c r="I799" s="16">
        <v>8.0</v>
      </c>
      <c r="J799" s="40" t="s">
        <v>16</v>
      </c>
      <c r="K799" s="40" t="s">
        <v>16</v>
      </c>
      <c r="L799" s="40" t="s">
        <v>15</v>
      </c>
    </row>
    <row r="800">
      <c r="A800" s="36">
        <v>785.0</v>
      </c>
      <c r="B800" s="36">
        <v>7691670.0</v>
      </c>
      <c r="C800" s="15">
        <v>44143.0</v>
      </c>
      <c r="D800" s="16" t="s">
        <v>17</v>
      </c>
      <c r="E800" s="16" t="s">
        <v>38</v>
      </c>
      <c r="F800" s="16">
        <v>1760.0</v>
      </c>
      <c r="G800" s="16" t="s">
        <v>20</v>
      </c>
      <c r="H800" s="16">
        <v>9.0</v>
      </c>
      <c r="I800" s="16">
        <v>10.0</v>
      </c>
      <c r="J800" s="40" t="s">
        <v>15</v>
      </c>
      <c r="K800" s="40" t="s">
        <v>16</v>
      </c>
      <c r="L800" s="40" t="s">
        <v>15</v>
      </c>
    </row>
    <row r="801">
      <c r="A801" s="36">
        <v>786.0</v>
      </c>
      <c r="B801" s="59">
        <v>7685898.0</v>
      </c>
      <c r="C801" s="15" t="s">
        <v>142</v>
      </c>
      <c r="D801" s="16" t="s">
        <v>17</v>
      </c>
      <c r="E801" s="16">
        <v>32.0</v>
      </c>
      <c r="F801" s="16">
        <v>1305.0</v>
      </c>
      <c r="G801" s="16" t="s">
        <v>20</v>
      </c>
      <c r="H801" s="16">
        <v>7.0</v>
      </c>
      <c r="I801" s="16">
        <v>8.0</v>
      </c>
      <c r="J801" s="40" t="s">
        <v>15</v>
      </c>
      <c r="K801" s="40" t="s">
        <v>15</v>
      </c>
      <c r="L801" s="40" t="s">
        <v>15</v>
      </c>
    </row>
    <row r="802">
      <c r="A802" s="36">
        <v>787.0</v>
      </c>
      <c r="B802" s="36">
        <v>7695312.0</v>
      </c>
      <c r="C802" s="15" t="s">
        <v>143</v>
      </c>
      <c r="D802" s="16" t="s">
        <v>17</v>
      </c>
      <c r="E802" s="16" t="s">
        <v>94</v>
      </c>
      <c r="F802" s="16">
        <v>1390.0</v>
      </c>
      <c r="G802" s="16" t="s">
        <v>14</v>
      </c>
      <c r="H802" s="16">
        <v>8.0</v>
      </c>
      <c r="I802" s="16">
        <v>8.0</v>
      </c>
      <c r="J802" s="40" t="s">
        <v>16</v>
      </c>
      <c r="K802" s="40" t="s">
        <v>16</v>
      </c>
      <c r="L802" s="40" t="s">
        <v>15</v>
      </c>
    </row>
    <row r="803">
      <c r="A803" s="36">
        <v>788.0</v>
      </c>
      <c r="B803" s="36">
        <v>7698071.0</v>
      </c>
      <c r="C803" s="15" t="s">
        <v>144</v>
      </c>
      <c r="D803" s="16" t="s">
        <v>12</v>
      </c>
      <c r="E803" s="16" t="s">
        <v>145</v>
      </c>
      <c r="F803" s="16">
        <v>600.0</v>
      </c>
      <c r="G803" s="16" t="s">
        <v>14</v>
      </c>
      <c r="H803" s="16">
        <v>2.0</v>
      </c>
      <c r="I803" s="16">
        <v>3.0</v>
      </c>
      <c r="J803" s="40" t="s">
        <v>15</v>
      </c>
      <c r="K803" s="40" t="s">
        <v>16</v>
      </c>
      <c r="L803" s="40" t="s">
        <v>15</v>
      </c>
    </row>
    <row r="804">
      <c r="A804" s="36">
        <v>789.0</v>
      </c>
      <c r="B804" s="30">
        <v>7698132.0</v>
      </c>
      <c r="C804" s="8" t="s">
        <v>146</v>
      </c>
      <c r="D804" s="16" t="s">
        <v>12</v>
      </c>
      <c r="E804" s="9" t="s">
        <v>28</v>
      </c>
      <c r="F804" s="9">
        <v>1885.0</v>
      </c>
      <c r="G804" s="16" t="s">
        <v>14</v>
      </c>
      <c r="H804" s="9">
        <v>8.0</v>
      </c>
      <c r="I804" s="9">
        <v>9.0</v>
      </c>
      <c r="J804" s="39" t="s">
        <v>15</v>
      </c>
      <c r="K804" s="39" t="s">
        <v>16</v>
      </c>
      <c r="L804" s="39" t="s">
        <v>15</v>
      </c>
    </row>
    <row r="805">
      <c r="A805" s="36">
        <v>790.0</v>
      </c>
      <c r="B805" s="30">
        <v>7698541.0</v>
      </c>
      <c r="C805" s="8" t="s">
        <v>147</v>
      </c>
      <c r="D805" s="16" t="s">
        <v>17</v>
      </c>
      <c r="E805" s="9">
        <v>31.0</v>
      </c>
      <c r="F805" s="9">
        <v>1740.0</v>
      </c>
      <c r="G805" s="16" t="s">
        <v>14</v>
      </c>
      <c r="H805" s="9">
        <v>8.0</v>
      </c>
      <c r="I805" s="9">
        <v>8.0</v>
      </c>
      <c r="J805" s="39" t="s">
        <v>16</v>
      </c>
      <c r="K805" s="39" t="s">
        <v>16</v>
      </c>
      <c r="L805" s="39" t="s">
        <v>15</v>
      </c>
    </row>
    <row r="806">
      <c r="A806" s="10">
        <v>791.0</v>
      </c>
      <c r="B806" s="30">
        <v>7699666.0</v>
      </c>
      <c r="C806" s="8" t="s">
        <v>148</v>
      </c>
      <c r="D806" s="16" t="s">
        <v>17</v>
      </c>
      <c r="E806" s="9" t="s">
        <v>32</v>
      </c>
      <c r="F806" s="9">
        <v>2845.0</v>
      </c>
      <c r="G806" s="16" t="s">
        <v>14</v>
      </c>
      <c r="H806" s="9">
        <v>8.0</v>
      </c>
      <c r="I806" s="9">
        <v>9.0</v>
      </c>
      <c r="J806" s="39" t="s">
        <v>15</v>
      </c>
      <c r="K806" s="39" t="s">
        <v>16</v>
      </c>
      <c r="L806" s="39" t="s">
        <v>15</v>
      </c>
    </row>
    <row r="807">
      <c r="A807" s="10">
        <v>792.0</v>
      </c>
      <c r="B807" s="30">
        <v>7688967.0</v>
      </c>
      <c r="C807" s="8">
        <v>43959.0</v>
      </c>
      <c r="D807" s="16" t="s">
        <v>17</v>
      </c>
      <c r="E807" s="9" t="s">
        <v>24</v>
      </c>
      <c r="F807" s="9">
        <v>1975.0</v>
      </c>
      <c r="G807" s="16" t="s">
        <v>14</v>
      </c>
      <c r="H807" s="9">
        <v>9.0</v>
      </c>
      <c r="I807" s="9">
        <v>9.0</v>
      </c>
      <c r="J807" s="39" t="s">
        <v>16</v>
      </c>
      <c r="K807" s="39" t="s">
        <v>16</v>
      </c>
      <c r="L807" s="39" t="s">
        <v>16</v>
      </c>
    </row>
    <row r="808">
      <c r="A808" s="10">
        <v>793.0</v>
      </c>
      <c r="B808" s="30">
        <v>7688969.0</v>
      </c>
      <c r="C808" s="8">
        <v>43959.0</v>
      </c>
      <c r="D808" s="16" t="s">
        <v>17</v>
      </c>
      <c r="E808" s="9" t="s">
        <v>24</v>
      </c>
      <c r="F808" s="9">
        <v>1430.0</v>
      </c>
      <c r="G808" s="16" t="s">
        <v>20</v>
      </c>
      <c r="H808" s="9">
        <v>8.0</v>
      </c>
      <c r="I808" s="9">
        <v>8.0</v>
      </c>
      <c r="J808" s="39" t="s">
        <v>16</v>
      </c>
      <c r="K808" s="39" t="s">
        <v>16</v>
      </c>
      <c r="L808" s="39" t="s">
        <v>16</v>
      </c>
    </row>
    <row r="809">
      <c r="A809" s="10">
        <v>794.0</v>
      </c>
      <c r="B809" s="30">
        <v>7688972.0</v>
      </c>
      <c r="C809" s="8">
        <v>43959.0</v>
      </c>
      <c r="D809" s="16" t="s">
        <v>17</v>
      </c>
      <c r="E809" s="9" t="s">
        <v>24</v>
      </c>
      <c r="F809" s="9">
        <v>1575.0</v>
      </c>
      <c r="G809" s="16" t="s">
        <v>20</v>
      </c>
      <c r="H809" s="9">
        <v>9.0</v>
      </c>
      <c r="I809" s="9">
        <v>9.0</v>
      </c>
      <c r="J809" s="39" t="s">
        <v>16</v>
      </c>
      <c r="K809" s="39" t="s">
        <v>16</v>
      </c>
      <c r="L809" s="39" t="s">
        <v>16</v>
      </c>
    </row>
    <row r="810">
      <c r="A810" s="10">
        <v>795.0</v>
      </c>
      <c r="B810" s="30">
        <v>7700514.0</v>
      </c>
      <c r="C810" s="8" t="s">
        <v>149</v>
      </c>
      <c r="D810" s="16" t="s">
        <v>17</v>
      </c>
      <c r="E810" s="9" t="s">
        <v>27</v>
      </c>
      <c r="F810" s="9">
        <v>1845.0</v>
      </c>
      <c r="G810" s="16" t="s">
        <v>20</v>
      </c>
      <c r="H810" s="9">
        <v>9.0</v>
      </c>
      <c r="I810" s="9">
        <v>9.0</v>
      </c>
      <c r="J810" s="39" t="s">
        <v>15</v>
      </c>
      <c r="K810" s="39" t="s">
        <v>16</v>
      </c>
      <c r="L810" s="39" t="s">
        <v>15</v>
      </c>
    </row>
    <row r="811">
      <c r="A811" s="10">
        <v>796.0</v>
      </c>
      <c r="B811" s="30">
        <v>7701348.0</v>
      </c>
      <c r="C811" s="8" t="s">
        <v>150</v>
      </c>
      <c r="D811" s="16" t="s">
        <v>17</v>
      </c>
      <c r="E811" s="9">
        <v>30.0</v>
      </c>
      <c r="F811" s="9">
        <v>1475.0</v>
      </c>
      <c r="G811" s="16" t="s">
        <v>20</v>
      </c>
      <c r="H811" s="9">
        <v>6.0</v>
      </c>
      <c r="I811" s="9">
        <v>8.0</v>
      </c>
      <c r="J811" s="39" t="s">
        <v>15</v>
      </c>
      <c r="K811" s="39" t="s">
        <v>16</v>
      </c>
      <c r="L811" s="39" t="s">
        <v>15</v>
      </c>
    </row>
    <row r="812">
      <c r="A812" s="10">
        <v>797.0</v>
      </c>
      <c r="B812" s="30">
        <v>7701472.0</v>
      </c>
      <c r="C812" s="8" t="s">
        <v>150</v>
      </c>
      <c r="D812" s="16" t="s">
        <v>17</v>
      </c>
      <c r="E812" s="9">
        <v>32.0</v>
      </c>
      <c r="F812" s="9">
        <v>1670.0</v>
      </c>
      <c r="G812" s="16" t="s">
        <v>20</v>
      </c>
      <c r="H812" s="9">
        <v>8.0</v>
      </c>
      <c r="I812" s="9">
        <v>9.0</v>
      </c>
      <c r="J812" s="39" t="s">
        <v>15</v>
      </c>
      <c r="K812" s="39" t="s">
        <v>16</v>
      </c>
      <c r="L812" s="39" t="s">
        <v>15</v>
      </c>
    </row>
    <row r="813">
      <c r="A813" s="10">
        <v>798.0</v>
      </c>
      <c r="B813" s="30">
        <v>7701592.0</v>
      </c>
      <c r="C813" s="8" t="s">
        <v>150</v>
      </c>
      <c r="D813" s="16" t="s">
        <v>17</v>
      </c>
      <c r="E813" s="9">
        <v>35.0</v>
      </c>
      <c r="F813" s="9">
        <v>1560.0</v>
      </c>
      <c r="G813" s="16" t="s">
        <v>14</v>
      </c>
      <c r="H813" s="9">
        <v>9.0</v>
      </c>
      <c r="I813" s="9">
        <v>9.0</v>
      </c>
      <c r="J813" s="39" t="s">
        <v>15</v>
      </c>
      <c r="K813" s="39" t="s">
        <v>16</v>
      </c>
      <c r="L813" s="39" t="s">
        <v>16</v>
      </c>
    </row>
    <row r="814">
      <c r="A814" s="10">
        <v>799.0</v>
      </c>
      <c r="B814" s="30">
        <v>7701594.0</v>
      </c>
      <c r="C814" s="8" t="s">
        <v>150</v>
      </c>
      <c r="D814" s="16" t="s">
        <v>17</v>
      </c>
      <c r="E814" s="9">
        <v>35.0</v>
      </c>
      <c r="F814" s="9">
        <v>2375.0</v>
      </c>
      <c r="G814" s="16" t="s">
        <v>14</v>
      </c>
      <c r="H814" s="9">
        <v>7.0</v>
      </c>
      <c r="I814" s="9">
        <v>9.0</v>
      </c>
      <c r="J814" s="39" t="s">
        <v>16</v>
      </c>
      <c r="K814" s="39" t="s">
        <v>16</v>
      </c>
      <c r="L814" s="39" t="s">
        <v>16</v>
      </c>
    </row>
    <row r="815">
      <c r="A815" s="10">
        <v>800.0</v>
      </c>
      <c r="B815" s="30">
        <v>7702682.0</v>
      </c>
      <c r="C815" s="8">
        <v>43839.0</v>
      </c>
      <c r="D815" s="16" t="s">
        <v>12</v>
      </c>
      <c r="E815" s="9" t="s">
        <v>38</v>
      </c>
      <c r="F815" s="9">
        <v>2330.0</v>
      </c>
      <c r="G815" s="16" t="s">
        <v>14</v>
      </c>
      <c r="H815" s="9">
        <v>7.0</v>
      </c>
      <c r="I815" s="9">
        <v>9.0</v>
      </c>
      <c r="J815" s="39" t="s">
        <v>16</v>
      </c>
      <c r="K815" s="39" t="s">
        <v>16</v>
      </c>
      <c r="L815" s="39" t="s">
        <v>15</v>
      </c>
    </row>
    <row r="816">
      <c r="A816" s="10">
        <v>801.0</v>
      </c>
      <c r="B816" s="30">
        <v>7709741.0</v>
      </c>
      <c r="C816" s="8">
        <v>43991.0</v>
      </c>
      <c r="D816" s="16" t="s">
        <v>17</v>
      </c>
      <c r="E816" s="9" t="s">
        <v>31</v>
      </c>
      <c r="F816" s="9">
        <v>3175.0</v>
      </c>
      <c r="G816" s="16" t="s">
        <v>14</v>
      </c>
      <c r="H816" s="9">
        <v>5.0</v>
      </c>
      <c r="I816" s="9">
        <v>9.0</v>
      </c>
      <c r="J816" s="39" t="s">
        <v>16</v>
      </c>
      <c r="K816" s="39" t="s">
        <v>16</v>
      </c>
      <c r="L816" s="39" t="s">
        <v>15</v>
      </c>
    </row>
    <row r="817">
      <c r="A817" s="10">
        <v>802.0</v>
      </c>
      <c r="B817" s="30">
        <v>7705995.0</v>
      </c>
      <c r="C817" s="8">
        <v>44052.0</v>
      </c>
      <c r="D817" s="16" t="s">
        <v>17</v>
      </c>
      <c r="E817" s="9">
        <v>35.0</v>
      </c>
      <c r="F817" s="9">
        <v>2275.0</v>
      </c>
      <c r="G817" s="16" t="s">
        <v>20</v>
      </c>
      <c r="H817" s="9">
        <v>8.0</v>
      </c>
      <c r="I817" s="9">
        <v>9.0</v>
      </c>
      <c r="J817" s="39" t="s">
        <v>15</v>
      </c>
      <c r="K817" s="39" t="s">
        <v>16</v>
      </c>
      <c r="L817" s="39" t="s">
        <v>16</v>
      </c>
    </row>
    <row r="818">
      <c r="A818" s="10">
        <v>803.0</v>
      </c>
      <c r="B818" s="30">
        <v>7705996.0</v>
      </c>
      <c r="C818" s="8">
        <v>44052.0</v>
      </c>
      <c r="D818" s="16" t="s">
        <v>17</v>
      </c>
      <c r="E818" s="9">
        <v>35.0</v>
      </c>
      <c r="F818" s="9">
        <v>2020.0</v>
      </c>
      <c r="G818" s="16" t="s">
        <v>20</v>
      </c>
      <c r="H818" s="9">
        <v>8.0</v>
      </c>
      <c r="I818" s="9">
        <v>9.0</v>
      </c>
      <c r="J818" s="39" t="s">
        <v>15</v>
      </c>
      <c r="K818" s="39" t="s">
        <v>16</v>
      </c>
      <c r="L818" s="39" t="s">
        <v>16</v>
      </c>
    </row>
    <row r="819">
      <c r="A819" s="10">
        <v>804.0</v>
      </c>
      <c r="B819" s="30">
        <v>7706340.0</v>
      </c>
      <c r="C819" s="8">
        <v>44083.0</v>
      </c>
      <c r="D819" s="16" t="s">
        <v>17</v>
      </c>
      <c r="E819" s="9" t="s">
        <v>18</v>
      </c>
      <c r="F819" s="9">
        <v>2085.0</v>
      </c>
      <c r="G819" s="16" t="s">
        <v>20</v>
      </c>
      <c r="H819" s="9">
        <v>9.0</v>
      </c>
      <c r="I819" s="9">
        <v>9.0</v>
      </c>
      <c r="J819" s="39" t="s">
        <v>15</v>
      </c>
      <c r="K819" s="39" t="s">
        <v>16</v>
      </c>
      <c r="L819" s="39" t="s">
        <v>15</v>
      </c>
    </row>
    <row r="820">
      <c r="A820" s="10">
        <v>805.0</v>
      </c>
      <c r="B820" s="30">
        <v>7706440.0</v>
      </c>
      <c r="C820" s="8">
        <v>44083.0</v>
      </c>
      <c r="D820" s="16" t="s">
        <v>12</v>
      </c>
      <c r="E820" s="9" t="s">
        <v>28</v>
      </c>
      <c r="F820" s="9">
        <v>1570.0</v>
      </c>
      <c r="G820" s="16" t="s">
        <v>20</v>
      </c>
      <c r="H820" s="9">
        <v>8.0</v>
      </c>
      <c r="I820" s="9">
        <v>9.0</v>
      </c>
      <c r="J820" s="39" t="s">
        <v>16</v>
      </c>
      <c r="K820" s="39" t="s">
        <v>16</v>
      </c>
      <c r="L820" s="39" t="s">
        <v>15</v>
      </c>
    </row>
    <row r="821">
      <c r="A821" s="10">
        <v>806.0</v>
      </c>
      <c r="B821" s="30">
        <v>7708006.0</v>
      </c>
      <c r="C821" s="8" t="s">
        <v>151</v>
      </c>
      <c r="D821" s="16" t="s">
        <v>12</v>
      </c>
      <c r="E821" s="9">
        <v>26.0</v>
      </c>
      <c r="F821" s="9">
        <v>925.0</v>
      </c>
      <c r="G821" s="16" t="s">
        <v>14</v>
      </c>
      <c r="H821" s="9">
        <v>5.0</v>
      </c>
      <c r="I821" s="9">
        <v>7.0</v>
      </c>
      <c r="J821" s="39" t="s">
        <v>16</v>
      </c>
      <c r="K821" s="39" t="s">
        <v>16</v>
      </c>
      <c r="L821" s="39" t="s">
        <v>16</v>
      </c>
    </row>
    <row r="822">
      <c r="A822" s="10">
        <v>807.0</v>
      </c>
      <c r="B822" s="30">
        <v>7683912.0</v>
      </c>
      <c r="C822" s="8" t="s">
        <v>152</v>
      </c>
      <c r="D822" s="16" t="s">
        <v>12</v>
      </c>
      <c r="E822" s="9" t="s">
        <v>22</v>
      </c>
      <c r="F822" s="9">
        <v>1000.0</v>
      </c>
      <c r="G822" s="16" t="s">
        <v>14</v>
      </c>
      <c r="H822" s="9">
        <v>6.0</v>
      </c>
      <c r="I822" s="9">
        <v>8.0</v>
      </c>
      <c r="J822" s="39" t="s">
        <v>15</v>
      </c>
      <c r="K822" s="39" t="s">
        <v>16</v>
      </c>
      <c r="L822" s="39" t="s">
        <v>15</v>
      </c>
    </row>
    <row r="823">
      <c r="A823" s="10">
        <v>808.0</v>
      </c>
      <c r="B823" s="30">
        <v>7710846.0</v>
      </c>
      <c r="C823" s="8" t="s">
        <v>153</v>
      </c>
      <c r="D823" s="16" t="s">
        <v>12</v>
      </c>
      <c r="E823" s="9" t="s">
        <v>31</v>
      </c>
      <c r="F823" s="9">
        <v>1785.0</v>
      </c>
      <c r="G823" s="16" t="s">
        <v>14</v>
      </c>
      <c r="H823" s="9">
        <v>7.0</v>
      </c>
      <c r="I823" s="9">
        <v>9.0</v>
      </c>
      <c r="J823" s="39" t="s">
        <v>15</v>
      </c>
      <c r="K823" s="39" t="s">
        <v>16</v>
      </c>
      <c r="L823" s="39" t="s">
        <v>15</v>
      </c>
    </row>
    <row r="824">
      <c r="A824" s="10">
        <v>809.0</v>
      </c>
      <c r="B824" s="30">
        <v>7711049.0</v>
      </c>
      <c r="C824" s="8" t="s">
        <v>153</v>
      </c>
      <c r="D824" s="16" t="s">
        <v>12</v>
      </c>
      <c r="E824" s="9">
        <v>36.0</v>
      </c>
      <c r="F824" s="9">
        <v>2560.0</v>
      </c>
      <c r="G824" s="16" t="s">
        <v>20</v>
      </c>
      <c r="H824" s="9">
        <v>8.0</v>
      </c>
      <c r="I824" s="9">
        <v>8.0</v>
      </c>
      <c r="J824" s="39" t="s">
        <v>15</v>
      </c>
      <c r="K824" s="39" t="s">
        <v>16</v>
      </c>
      <c r="L824" s="39" t="s">
        <v>15</v>
      </c>
    </row>
    <row r="825">
      <c r="A825" s="10">
        <v>810.0</v>
      </c>
      <c r="B825" s="30">
        <v>7713372.0</v>
      </c>
      <c r="C825" s="8" t="s">
        <v>154</v>
      </c>
      <c r="D825" s="16" t="s">
        <v>17</v>
      </c>
      <c r="E825" s="9">
        <v>35.0</v>
      </c>
      <c r="F825" s="9">
        <v>1780.0</v>
      </c>
      <c r="G825" s="16" t="s">
        <v>20</v>
      </c>
      <c r="H825" s="9">
        <v>9.0</v>
      </c>
      <c r="I825" s="9">
        <v>9.0</v>
      </c>
      <c r="J825" s="39" t="s">
        <v>15</v>
      </c>
      <c r="K825" s="39" t="s">
        <v>16</v>
      </c>
      <c r="L825" s="39" t="s">
        <v>15</v>
      </c>
    </row>
    <row r="826">
      <c r="A826" s="10">
        <v>811.0</v>
      </c>
      <c r="B826" s="30">
        <v>7713713.0</v>
      </c>
      <c r="C826" s="8" t="s">
        <v>154</v>
      </c>
      <c r="D826" s="16" t="s">
        <v>12</v>
      </c>
      <c r="E826" s="9" t="s">
        <v>18</v>
      </c>
      <c r="F826" s="9">
        <v>2045.0</v>
      </c>
      <c r="G826" s="16" t="s">
        <v>20</v>
      </c>
      <c r="H826" s="9">
        <v>8.0</v>
      </c>
      <c r="I826" s="9">
        <v>9.0</v>
      </c>
      <c r="J826" s="39" t="s">
        <v>15</v>
      </c>
      <c r="K826" s="39" t="s">
        <v>16</v>
      </c>
      <c r="L826" s="39" t="s">
        <v>15</v>
      </c>
    </row>
    <row r="827">
      <c r="A827" s="10">
        <v>812.0</v>
      </c>
      <c r="B827" s="30">
        <v>7714253.0</v>
      </c>
      <c r="C827" s="8" t="s">
        <v>155</v>
      </c>
      <c r="D827" s="16" t="s">
        <v>12</v>
      </c>
      <c r="E827" s="9">
        <v>25.0</v>
      </c>
      <c r="F827" s="9">
        <v>910.0</v>
      </c>
      <c r="G827" s="16" t="s">
        <v>14</v>
      </c>
      <c r="H827" s="9">
        <v>9.0</v>
      </c>
      <c r="I827" s="9">
        <v>10.0</v>
      </c>
      <c r="J827" s="39" t="s">
        <v>16</v>
      </c>
      <c r="K827" s="39" t="s">
        <v>16</v>
      </c>
      <c r="L827" s="39" t="s">
        <v>15</v>
      </c>
    </row>
    <row r="828">
      <c r="A828" s="10">
        <v>813.0</v>
      </c>
      <c r="B828" s="10">
        <v>7717899.0</v>
      </c>
      <c r="C828" s="8">
        <v>43900.0</v>
      </c>
      <c r="D828" s="16" t="s">
        <v>17</v>
      </c>
      <c r="E828" s="9" t="s">
        <v>94</v>
      </c>
      <c r="F828" s="9">
        <v>1220.0</v>
      </c>
      <c r="G828" s="16" t="s">
        <v>14</v>
      </c>
      <c r="H828" s="9">
        <v>5.0</v>
      </c>
      <c r="I828" s="9">
        <v>8.0</v>
      </c>
      <c r="J828" s="39" t="s">
        <v>16</v>
      </c>
      <c r="K828" s="39" t="s">
        <v>15</v>
      </c>
      <c r="L828" s="39" t="s">
        <v>15</v>
      </c>
    </row>
    <row r="829">
      <c r="A829" s="10">
        <v>814.0</v>
      </c>
      <c r="B829" s="10">
        <v>7654796.0</v>
      </c>
      <c r="C829" s="8">
        <v>44140.0</v>
      </c>
      <c r="D829" s="16" t="s">
        <v>12</v>
      </c>
      <c r="E829" s="9" t="s">
        <v>60</v>
      </c>
      <c r="F829" s="9">
        <v>2115.0</v>
      </c>
      <c r="G829" s="16" t="s">
        <v>20</v>
      </c>
      <c r="H829" s="9">
        <v>5.0</v>
      </c>
      <c r="I829" s="9">
        <v>9.0</v>
      </c>
      <c r="J829" s="39" t="s">
        <v>15</v>
      </c>
      <c r="K829" s="39" t="s">
        <v>16</v>
      </c>
      <c r="L829" s="39" t="s">
        <v>15</v>
      </c>
    </row>
    <row r="830">
      <c r="A830" s="10">
        <v>815.0</v>
      </c>
      <c r="B830" s="10">
        <v>7644430.0</v>
      </c>
      <c r="C830" s="8">
        <v>44079.0</v>
      </c>
      <c r="D830" s="16" t="s">
        <v>17</v>
      </c>
      <c r="E830" s="9" t="s">
        <v>18</v>
      </c>
      <c r="F830" s="9">
        <v>1740.0</v>
      </c>
      <c r="G830" s="16" t="s">
        <v>20</v>
      </c>
      <c r="H830" s="9">
        <v>9.0</v>
      </c>
      <c r="I830" s="9">
        <v>9.0</v>
      </c>
      <c r="J830" s="39" t="s">
        <v>15</v>
      </c>
      <c r="K830" s="39" t="s">
        <v>16</v>
      </c>
      <c r="L830" s="39" t="s">
        <v>15</v>
      </c>
    </row>
    <row r="831">
      <c r="A831" s="10">
        <v>816.0</v>
      </c>
      <c r="B831" s="10">
        <v>7645046.0</v>
      </c>
      <c r="C831" s="8">
        <v>44140.0</v>
      </c>
      <c r="D831" s="16" t="s">
        <v>17</v>
      </c>
      <c r="E831" s="9">
        <v>36.0</v>
      </c>
      <c r="F831" s="9">
        <v>2055.0</v>
      </c>
      <c r="G831" s="16" t="s">
        <v>14</v>
      </c>
      <c r="H831" s="9">
        <v>6.0</v>
      </c>
      <c r="I831" s="9">
        <v>9.0</v>
      </c>
      <c r="J831" s="39" t="s">
        <v>16</v>
      </c>
      <c r="K831" s="39" t="s">
        <v>16</v>
      </c>
      <c r="L831" s="39" t="s">
        <v>16</v>
      </c>
    </row>
    <row r="832">
      <c r="A832" s="10">
        <v>817.0</v>
      </c>
      <c r="B832" s="10">
        <v>7645052.0</v>
      </c>
      <c r="C832" s="8">
        <v>44140.0</v>
      </c>
      <c r="D832" s="16" t="s">
        <v>17</v>
      </c>
      <c r="E832" s="9">
        <v>36.0</v>
      </c>
      <c r="F832" s="9">
        <v>1590.0</v>
      </c>
      <c r="G832" s="16" t="s">
        <v>14</v>
      </c>
      <c r="H832" s="9">
        <v>8.0</v>
      </c>
      <c r="I832" s="9">
        <v>9.0</v>
      </c>
      <c r="J832" s="39" t="s">
        <v>15</v>
      </c>
      <c r="K832" s="39" t="s">
        <v>16</v>
      </c>
      <c r="L832" s="39" t="s">
        <v>16</v>
      </c>
    </row>
    <row r="833">
      <c r="A833" s="10">
        <v>818.0</v>
      </c>
      <c r="B833" s="10">
        <v>7575041.0</v>
      </c>
      <c r="C833" s="8" t="s">
        <v>156</v>
      </c>
      <c r="D833" s="16" t="s">
        <v>17</v>
      </c>
      <c r="E833" s="9">
        <v>35.0</v>
      </c>
      <c r="F833" s="9">
        <v>1635.0</v>
      </c>
      <c r="G833" s="16" t="s">
        <v>14</v>
      </c>
      <c r="H833" s="9">
        <v>5.0</v>
      </c>
      <c r="I833" s="9">
        <v>9.0</v>
      </c>
      <c r="J833" s="39" t="s">
        <v>15</v>
      </c>
      <c r="K833" s="39" t="s">
        <v>16</v>
      </c>
      <c r="L833" s="39" t="s">
        <v>15</v>
      </c>
    </row>
    <row r="834">
      <c r="A834" s="10">
        <v>819.0</v>
      </c>
      <c r="B834" s="10">
        <v>7589007.0</v>
      </c>
      <c r="C834" s="8" t="s">
        <v>157</v>
      </c>
      <c r="D834" s="16" t="s">
        <v>12</v>
      </c>
      <c r="E834" s="9">
        <v>32.0</v>
      </c>
      <c r="F834" s="9">
        <v>1615.0</v>
      </c>
      <c r="G834" s="16" t="s">
        <v>14</v>
      </c>
      <c r="H834" s="9">
        <v>9.0</v>
      </c>
      <c r="I834" s="9">
        <v>9.0</v>
      </c>
      <c r="J834" s="39" t="s">
        <v>15</v>
      </c>
      <c r="K834" s="39" t="s">
        <v>16</v>
      </c>
      <c r="L834" s="39" t="s">
        <v>15</v>
      </c>
    </row>
    <row r="835">
      <c r="A835" s="10">
        <v>820.0</v>
      </c>
      <c r="B835" s="10">
        <v>7719507.0</v>
      </c>
      <c r="C835" s="8">
        <v>44022.0</v>
      </c>
      <c r="D835" s="16" t="s">
        <v>12</v>
      </c>
      <c r="E835" s="9" t="s">
        <v>158</v>
      </c>
      <c r="F835" s="9">
        <v>780.0</v>
      </c>
      <c r="G835" s="16" t="s">
        <v>14</v>
      </c>
      <c r="H835" s="9">
        <v>3.0</v>
      </c>
      <c r="I835" s="9">
        <v>8.0</v>
      </c>
      <c r="J835" s="39" t="s">
        <v>16</v>
      </c>
      <c r="K835" s="39" t="s">
        <v>16</v>
      </c>
      <c r="L835" s="39" t="s">
        <v>15</v>
      </c>
    </row>
    <row r="836">
      <c r="A836" s="10">
        <v>821.0</v>
      </c>
      <c r="B836" s="10">
        <v>7719348.0</v>
      </c>
      <c r="C836" s="8">
        <v>43992.0</v>
      </c>
      <c r="D836" s="9" t="s">
        <v>17</v>
      </c>
      <c r="E836" s="9" t="s">
        <v>94</v>
      </c>
      <c r="F836" s="9">
        <v>1340.0</v>
      </c>
      <c r="G836" s="9" t="s">
        <v>14</v>
      </c>
      <c r="H836" s="9">
        <v>7.0</v>
      </c>
      <c r="I836" s="9">
        <v>8.0</v>
      </c>
      <c r="J836" s="39" t="s">
        <v>15</v>
      </c>
      <c r="K836" s="39" t="s">
        <v>16</v>
      </c>
      <c r="L836" s="39" t="s">
        <v>16</v>
      </c>
    </row>
    <row r="837">
      <c r="A837" s="10">
        <v>822.0</v>
      </c>
      <c r="B837" s="10">
        <v>7719351.0</v>
      </c>
      <c r="C837" s="8">
        <v>43992.0</v>
      </c>
      <c r="D837" s="9" t="s">
        <v>17</v>
      </c>
      <c r="E837" s="9" t="s">
        <v>94</v>
      </c>
      <c r="F837" s="9">
        <v>1335.0</v>
      </c>
      <c r="G837" s="9" t="s">
        <v>14</v>
      </c>
      <c r="H837" s="9">
        <v>7.0</v>
      </c>
      <c r="I837" s="9">
        <v>8.0</v>
      </c>
      <c r="J837" s="39" t="s">
        <v>16</v>
      </c>
      <c r="K837" s="39" t="s">
        <v>16</v>
      </c>
      <c r="L837" s="39" t="s">
        <v>16</v>
      </c>
    </row>
    <row r="838">
      <c r="A838" s="10">
        <v>823.0</v>
      </c>
      <c r="B838" s="10">
        <v>7719943.0</v>
      </c>
      <c r="C838" s="8">
        <v>43931.0</v>
      </c>
      <c r="D838" s="9" t="s">
        <v>17</v>
      </c>
      <c r="E838" s="9" t="s">
        <v>33</v>
      </c>
      <c r="F838" s="9">
        <v>2390.0</v>
      </c>
      <c r="G838" s="9" t="s">
        <v>20</v>
      </c>
      <c r="H838" s="9">
        <v>9.0</v>
      </c>
      <c r="I838" s="9">
        <v>9.0</v>
      </c>
      <c r="J838" s="39" t="s">
        <v>15</v>
      </c>
      <c r="K838" s="39" t="s">
        <v>15</v>
      </c>
      <c r="L838" s="39" t="s">
        <v>15</v>
      </c>
    </row>
    <row r="839">
      <c r="A839" s="10">
        <v>824.0</v>
      </c>
      <c r="B839" s="10">
        <v>7720317.0</v>
      </c>
      <c r="C839" s="8">
        <v>44053.0</v>
      </c>
      <c r="D839" s="9" t="s">
        <v>17</v>
      </c>
      <c r="E839" s="9" t="s">
        <v>84</v>
      </c>
      <c r="F839" s="9">
        <v>3185.0</v>
      </c>
      <c r="G839" s="9" t="s">
        <v>14</v>
      </c>
      <c r="H839" s="9">
        <v>7.0</v>
      </c>
      <c r="I839" s="9">
        <v>8.0</v>
      </c>
      <c r="J839" s="39" t="s">
        <v>15</v>
      </c>
      <c r="K839" s="39" t="s">
        <v>16</v>
      </c>
      <c r="L839" s="39" t="s">
        <v>15</v>
      </c>
    </row>
    <row r="840">
      <c r="A840" s="10">
        <v>825.0</v>
      </c>
      <c r="B840" s="10">
        <v>7718511.0</v>
      </c>
      <c r="C840" s="8">
        <v>43961.0</v>
      </c>
      <c r="D840" s="9" t="s">
        <v>12</v>
      </c>
      <c r="E840" s="9" t="s">
        <v>49</v>
      </c>
      <c r="F840" s="9">
        <v>1780.0</v>
      </c>
      <c r="G840" s="9" t="s">
        <v>14</v>
      </c>
      <c r="H840" s="9">
        <v>8.0</v>
      </c>
      <c r="I840" s="9">
        <v>9.0</v>
      </c>
      <c r="J840" s="39" t="s">
        <v>15</v>
      </c>
      <c r="K840" s="39" t="s">
        <v>15</v>
      </c>
      <c r="L840" s="39" t="s">
        <v>15</v>
      </c>
    </row>
    <row r="841">
      <c r="A841" s="10">
        <v>826.0</v>
      </c>
      <c r="B841" s="10">
        <v>7721932.0</v>
      </c>
      <c r="C841" s="8">
        <v>44175.0</v>
      </c>
      <c r="D841" s="9" t="s">
        <v>12</v>
      </c>
      <c r="E841" s="9" t="s">
        <v>18</v>
      </c>
      <c r="F841" s="9">
        <v>2550.0</v>
      </c>
      <c r="G841" s="9" t="s">
        <v>14</v>
      </c>
      <c r="H841" s="9">
        <v>9.0</v>
      </c>
      <c r="I841" s="9">
        <v>9.0</v>
      </c>
      <c r="J841" s="39" t="s">
        <v>15</v>
      </c>
      <c r="K841" s="39" t="s">
        <v>16</v>
      </c>
      <c r="L841" s="39" t="s">
        <v>15</v>
      </c>
    </row>
    <row r="842">
      <c r="A842" s="10">
        <v>827.0</v>
      </c>
      <c r="B842" s="10">
        <v>7679531.0</v>
      </c>
      <c r="C842" s="8" t="s">
        <v>159</v>
      </c>
      <c r="D842" s="9" t="s">
        <v>12</v>
      </c>
      <c r="E842" s="9">
        <v>26.0</v>
      </c>
      <c r="F842" s="9">
        <v>920.0</v>
      </c>
      <c r="G842" s="9" t="s">
        <v>14</v>
      </c>
      <c r="H842" s="9">
        <v>5.0</v>
      </c>
      <c r="I842" s="9">
        <v>7.0</v>
      </c>
      <c r="J842" s="39" t="s">
        <v>16</v>
      </c>
      <c r="K842" s="39" t="s">
        <v>16</v>
      </c>
      <c r="L842" s="39" t="s">
        <v>15</v>
      </c>
    </row>
    <row r="843">
      <c r="A843" s="10">
        <v>828.0</v>
      </c>
      <c r="B843" s="10">
        <v>7723984.0</v>
      </c>
      <c r="C843" s="8" t="s">
        <v>160</v>
      </c>
      <c r="D843" s="9" t="s">
        <v>17</v>
      </c>
      <c r="E843" s="9" t="s">
        <v>124</v>
      </c>
      <c r="F843" s="9">
        <v>1390.0</v>
      </c>
      <c r="G843" s="9" t="s">
        <v>14</v>
      </c>
      <c r="H843" s="9">
        <v>8.0</v>
      </c>
      <c r="I843" s="9">
        <v>9.0</v>
      </c>
      <c r="J843" s="39" t="s">
        <v>16</v>
      </c>
      <c r="K843" s="39" t="s">
        <v>16</v>
      </c>
      <c r="L843" s="39" t="s">
        <v>15</v>
      </c>
    </row>
    <row r="844">
      <c r="A844" s="10">
        <v>829.0</v>
      </c>
      <c r="B844" s="10">
        <v>7724495.0</v>
      </c>
      <c r="C844" s="8" t="s">
        <v>161</v>
      </c>
      <c r="D844" s="9" t="s">
        <v>12</v>
      </c>
      <c r="E844" s="9" t="s">
        <v>84</v>
      </c>
      <c r="F844" s="9">
        <v>2625.0</v>
      </c>
      <c r="G844" s="9" t="s">
        <v>14</v>
      </c>
      <c r="H844" s="9">
        <v>7.0</v>
      </c>
      <c r="I844" s="9">
        <v>8.0</v>
      </c>
      <c r="J844" s="39" t="s">
        <v>15</v>
      </c>
      <c r="K844" s="39" t="s">
        <v>16</v>
      </c>
      <c r="L844" s="39" t="s">
        <v>15</v>
      </c>
    </row>
    <row r="845">
      <c r="A845" s="10">
        <v>830.0</v>
      </c>
      <c r="B845" s="10">
        <v>7725577.0</v>
      </c>
      <c r="C845" s="8" t="s">
        <v>162</v>
      </c>
      <c r="D845" s="9" t="s">
        <v>17</v>
      </c>
      <c r="E845" s="9" t="s">
        <v>32</v>
      </c>
      <c r="F845" s="9">
        <v>2200.0</v>
      </c>
      <c r="G845" s="9" t="s">
        <v>20</v>
      </c>
      <c r="H845" s="9">
        <v>8.0</v>
      </c>
      <c r="I845" s="9">
        <v>9.0</v>
      </c>
      <c r="J845" s="39" t="s">
        <v>15</v>
      </c>
      <c r="K845" s="39" t="s">
        <v>16</v>
      </c>
      <c r="L845" s="39" t="s">
        <v>15</v>
      </c>
    </row>
    <row r="846">
      <c r="A846" s="10">
        <v>831.0</v>
      </c>
      <c r="B846" s="10">
        <v>7727130.0</v>
      </c>
      <c r="C846" s="8" t="s">
        <v>163</v>
      </c>
      <c r="D846" s="9" t="s">
        <v>17</v>
      </c>
      <c r="E846" s="9">
        <v>34.0</v>
      </c>
      <c r="F846" s="9">
        <v>1680.0</v>
      </c>
      <c r="G846" s="9" t="s">
        <v>14</v>
      </c>
      <c r="H846" s="9">
        <v>8.0</v>
      </c>
      <c r="I846" s="9">
        <v>9.0</v>
      </c>
      <c r="J846" s="39" t="s">
        <v>15</v>
      </c>
      <c r="K846" s="39" t="s">
        <v>16</v>
      </c>
      <c r="L846" s="39" t="s">
        <v>15</v>
      </c>
    </row>
    <row r="847">
      <c r="A847" s="10">
        <v>832.0</v>
      </c>
      <c r="B847" s="10">
        <v>7727877.0</v>
      </c>
      <c r="C847" s="8" t="s">
        <v>164</v>
      </c>
      <c r="D847" s="9" t="s">
        <v>17</v>
      </c>
      <c r="E847" s="9" t="s">
        <v>65</v>
      </c>
      <c r="F847" s="9">
        <v>930.0</v>
      </c>
      <c r="G847" s="9" t="s">
        <v>14</v>
      </c>
      <c r="H847" s="9">
        <v>8.0</v>
      </c>
      <c r="I847" s="9">
        <v>8.0</v>
      </c>
      <c r="J847" s="39" t="s">
        <v>15</v>
      </c>
      <c r="K847" s="39" t="s">
        <v>16</v>
      </c>
      <c r="L847" s="39" t="s">
        <v>15</v>
      </c>
    </row>
    <row r="848">
      <c r="A848" s="10">
        <v>833.0</v>
      </c>
      <c r="B848" s="10">
        <v>7727750.0</v>
      </c>
      <c r="C848" s="8" t="s">
        <v>164</v>
      </c>
      <c r="D848" s="9" t="s">
        <v>17</v>
      </c>
      <c r="E848" s="9" t="s">
        <v>41</v>
      </c>
      <c r="F848" s="9">
        <v>2210.0</v>
      </c>
      <c r="G848" s="9" t="s">
        <v>20</v>
      </c>
      <c r="H848" s="9">
        <v>5.0</v>
      </c>
      <c r="I848" s="9">
        <v>8.0</v>
      </c>
      <c r="J848" s="39" t="s">
        <v>16</v>
      </c>
      <c r="K848" s="39" t="s">
        <v>16</v>
      </c>
      <c r="L848" s="39" t="s">
        <v>15</v>
      </c>
    </row>
    <row r="849">
      <c r="A849" s="10">
        <v>834.0</v>
      </c>
      <c r="B849" s="10">
        <v>7728078.0</v>
      </c>
      <c r="C849" s="8" t="s">
        <v>165</v>
      </c>
      <c r="D849" s="9" t="s">
        <v>17</v>
      </c>
      <c r="E849" s="9">
        <v>31.0</v>
      </c>
      <c r="F849" s="9">
        <v>1295.0</v>
      </c>
      <c r="G849" s="9" t="s">
        <v>14</v>
      </c>
      <c r="H849" s="9">
        <v>8.0</v>
      </c>
      <c r="I849" s="9">
        <v>9.0</v>
      </c>
      <c r="J849" s="39" t="s">
        <v>15</v>
      </c>
      <c r="K849" s="39" t="s">
        <v>16</v>
      </c>
      <c r="L849" s="39" t="s">
        <v>15</v>
      </c>
    </row>
    <row r="850">
      <c r="A850" s="10">
        <v>835.0</v>
      </c>
      <c r="B850" s="10">
        <v>7730042.0</v>
      </c>
      <c r="C850" s="8" t="s">
        <v>166</v>
      </c>
      <c r="D850" s="9" t="s">
        <v>12</v>
      </c>
      <c r="E850" s="9">
        <v>26.0</v>
      </c>
      <c r="F850" s="9">
        <v>900.0</v>
      </c>
      <c r="G850" s="9" t="s">
        <v>20</v>
      </c>
      <c r="H850" s="9">
        <v>7.0</v>
      </c>
      <c r="I850" s="9">
        <v>8.0</v>
      </c>
      <c r="J850" s="39" t="s">
        <v>16</v>
      </c>
      <c r="K850" s="39" t="s">
        <v>16</v>
      </c>
      <c r="L850" s="39" t="s">
        <v>15</v>
      </c>
    </row>
    <row r="851">
      <c r="A851" s="10">
        <v>836.0</v>
      </c>
      <c r="B851" s="10">
        <v>7731086.0</v>
      </c>
      <c r="C851" s="8" t="s">
        <v>167</v>
      </c>
      <c r="D851" s="16" t="s">
        <v>17</v>
      </c>
      <c r="E851" s="9">
        <v>35.0</v>
      </c>
      <c r="F851" s="9">
        <v>1980.0</v>
      </c>
      <c r="G851" s="16" t="s">
        <v>14</v>
      </c>
      <c r="H851" s="9">
        <v>9.0</v>
      </c>
      <c r="I851" s="9">
        <v>9.0</v>
      </c>
      <c r="J851" s="39" t="s">
        <v>15</v>
      </c>
      <c r="K851" s="39" t="s">
        <v>16</v>
      </c>
      <c r="L851" s="39" t="s">
        <v>15</v>
      </c>
    </row>
    <row r="852">
      <c r="A852" s="10">
        <v>837.0</v>
      </c>
      <c r="B852" s="60">
        <v>7731190.0</v>
      </c>
      <c r="C852" s="8">
        <v>43841.0</v>
      </c>
      <c r="D852" s="16" t="s">
        <v>17</v>
      </c>
      <c r="E852" s="9" t="s">
        <v>18</v>
      </c>
      <c r="F852" s="9">
        <v>2175.0</v>
      </c>
      <c r="G852" s="16" t="s">
        <v>14</v>
      </c>
      <c r="H852" s="9">
        <v>9.0</v>
      </c>
      <c r="I852" s="9">
        <v>8.0</v>
      </c>
      <c r="J852" s="39" t="s">
        <v>16</v>
      </c>
      <c r="K852" s="39" t="s">
        <v>16</v>
      </c>
      <c r="L852" s="39" t="s">
        <v>15</v>
      </c>
    </row>
    <row r="853">
      <c r="A853" s="10">
        <v>838.0</v>
      </c>
      <c r="B853" s="60">
        <v>7731659.0</v>
      </c>
      <c r="C853" s="8">
        <v>43872.0</v>
      </c>
      <c r="D853" s="16" t="s">
        <v>17</v>
      </c>
      <c r="E853" s="9" t="s">
        <v>74</v>
      </c>
      <c r="F853" s="9">
        <v>3010.0</v>
      </c>
      <c r="G853" s="16" t="s">
        <v>14</v>
      </c>
      <c r="H853" s="9">
        <v>9.0</v>
      </c>
      <c r="I853" s="9">
        <v>9.0</v>
      </c>
      <c r="J853" s="39" t="s">
        <v>15</v>
      </c>
      <c r="K853" s="39" t="s">
        <v>16</v>
      </c>
      <c r="L853" s="39" t="s">
        <v>15</v>
      </c>
    </row>
    <row r="854">
      <c r="A854" s="10">
        <v>839.0</v>
      </c>
      <c r="B854" s="60">
        <v>7733267.0</v>
      </c>
      <c r="C854" s="8">
        <v>43993.0</v>
      </c>
      <c r="D854" s="16" t="s">
        <v>17</v>
      </c>
      <c r="E854" s="9">
        <v>35.0</v>
      </c>
      <c r="F854" s="9">
        <v>1760.0</v>
      </c>
      <c r="G854" s="16" t="s">
        <v>14</v>
      </c>
      <c r="H854" s="9">
        <v>8.0</v>
      </c>
      <c r="I854" s="9">
        <v>9.0</v>
      </c>
      <c r="J854" s="39" t="s">
        <v>15</v>
      </c>
      <c r="K854" s="39" t="s">
        <v>16</v>
      </c>
      <c r="L854" s="39" t="s">
        <v>15</v>
      </c>
    </row>
    <row r="855">
      <c r="A855" s="10">
        <v>840.0</v>
      </c>
      <c r="B855" s="60">
        <v>7733837.0</v>
      </c>
      <c r="C855" s="8">
        <v>44023.0</v>
      </c>
      <c r="D855" s="16" t="s">
        <v>12</v>
      </c>
      <c r="E855" s="9">
        <v>31.0</v>
      </c>
      <c r="F855" s="9">
        <v>1485.0</v>
      </c>
      <c r="G855" s="16" t="s">
        <v>14</v>
      </c>
      <c r="H855" s="9">
        <v>8.0</v>
      </c>
      <c r="I855" s="9">
        <v>9.0</v>
      </c>
      <c r="J855" s="39" t="s">
        <v>15</v>
      </c>
      <c r="K855" s="39" t="s">
        <v>16</v>
      </c>
      <c r="L855" s="39" t="s">
        <v>15</v>
      </c>
    </row>
    <row r="856">
      <c r="A856" s="10">
        <v>841.0</v>
      </c>
      <c r="B856" s="60">
        <v>7734109.0</v>
      </c>
      <c r="C856" s="8">
        <v>44054.0</v>
      </c>
      <c r="D856" s="16" t="s">
        <v>17</v>
      </c>
      <c r="E856" s="9" t="s">
        <v>63</v>
      </c>
      <c r="F856" s="9">
        <v>1800.0</v>
      </c>
      <c r="G856" s="16" t="s">
        <v>20</v>
      </c>
      <c r="H856" s="9">
        <v>7.0</v>
      </c>
      <c r="I856" s="9">
        <v>9.0</v>
      </c>
      <c r="J856" s="39" t="s">
        <v>15</v>
      </c>
      <c r="K856" s="39" t="s">
        <v>16</v>
      </c>
      <c r="L856" s="39" t="s">
        <v>15</v>
      </c>
    </row>
    <row r="857">
      <c r="A857" s="10">
        <v>842.0</v>
      </c>
      <c r="B857" s="60">
        <v>7735327.0</v>
      </c>
      <c r="C857" s="8">
        <v>44115.0</v>
      </c>
      <c r="D857" s="16" t="s">
        <v>17</v>
      </c>
      <c r="E857" s="9" t="s">
        <v>63</v>
      </c>
      <c r="F857" s="9">
        <v>1260.0</v>
      </c>
      <c r="G857" s="16" t="s">
        <v>14</v>
      </c>
      <c r="H857" s="9">
        <v>9.0</v>
      </c>
      <c r="I857" s="9">
        <v>9.0</v>
      </c>
      <c r="J857" s="39" t="s">
        <v>15</v>
      </c>
      <c r="K857" s="39" t="s">
        <v>16</v>
      </c>
      <c r="L857" s="39" t="s">
        <v>15</v>
      </c>
    </row>
    <row r="858">
      <c r="A858" s="10">
        <v>843.0</v>
      </c>
      <c r="B858" s="60">
        <v>7735678.0</v>
      </c>
      <c r="C858" s="8">
        <v>44146.0</v>
      </c>
      <c r="D858" s="16" t="s">
        <v>12</v>
      </c>
      <c r="E858" s="9" t="s">
        <v>90</v>
      </c>
      <c r="F858" s="9">
        <v>875.0</v>
      </c>
      <c r="G858" s="16" t="s">
        <v>20</v>
      </c>
      <c r="H858" s="9">
        <v>9.0</v>
      </c>
      <c r="I858" s="9">
        <v>9.0</v>
      </c>
      <c r="J858" s="39" t="s">
        <v>15</v>
      </c>
      <c r="K858" s="39" t="s">
        <v>16</v>
      </c>
      <c r="L858" s="39" t="s">
        <v>15</v>
      </c>
    </row>
    <row r="859">
      <c r="A859" s="10">
        <v>844.0</v>
      </c>
      <c r="B859" s="60">
        <v>7737420.0</v>
      </c>
      <c r="C859" s="8" t="s">
        <v>168</v>
      </c>
      <c r="D859" s="16" t="s">
        <v>12</v>
      </c>
      <c r="E859" s="9">
        <v>30.0</v>
      </c>
      <c r="F859" s="9">
        <v>1250.0</v>
      </c>
      <c r="G859" s="16" t="s">
        <v>20</v>
      </c>
      <c r="H859" s="9">
        <v>8.0</v>
      </c>
      <c r="I859" s="9">
        <v>9.0</v>
      </c>
      <c r="J859" s="39" t="s">
        <v>15</v>
      </c>
      <c r="K859" s="39" t="s">
        <v>16</v>
      </c>
      <c r="L859" s="39" t="s">
        <v>15</v>
      </c>
    </row>
    <row r="860">
      <c r="A860" s="10">
        <v>845.0</v>
      </c>
      <c r="B860" s="60">
        <v>7733267.0</v>
      </c>
      <c r="C860" s="8">
        <v>43993.0</v>
      </c>
      <c r="D860" s="16" t="s">
        <v>17</v>
      </c>
      <c r="E860" s="9">
        <v>35.0</v>
      </c>
      <c r="F860" s="9">
        <v>1760.0</v>
      </c>
      <c r="G860" s="16" t="s">
        <v>14</v>
      </c>
      <c r="H860" s="9">
        <v>8.0</v>
      </c>
      <c r="I860" s="9">
        <v>9.0</v>
      </c>
      <c r="J860" s="39" t="s">
        <v>15</v>
      </c>
      <c r="K860" s="39" t="s">
        <v>16</v>
      </c>
      <c r="L860" s="39" t="s">
        <v>15</v>
      </c>
    </row>
    <row r="861">
      <c r="A861" s="10">
        <v>846.0</v>
      </c>
      <c r="B861" s="60">
        <v>7737728.0</v>
      </c>
      <c r="C861" s="8" t="s">
        <v>169</v>
      </c>
      <c r="D861" s="16" t="s">
        <v>17</v>
      </c>
      <c r="E861" s="9">
        <v>34.0</v>
      </c>
      <c r="F861" s="9">
        <v>1705.0</v>
      </c>
      <c r="G861" s="16" t="s">
        <v>20</v>
      </c>
      <c r="H861" s="9">
        <v>8.0</v>
      </c>
      <c r="I861" s="9">
        <v>8.0</v>
      </c>
      <c r="J861" s="39" t="s">
        <v>15</v>
      </c>
      <c r="K861" s="39" t="s">
        <v>16</v>
      </c>
      <c r="L861" s="39" t="s">
        <v>15</v>
      </c>
    </row>
    <row r="862">
      <c r="A862" s="10">
        <v>847.0</v>
      </c>
      <c r="B862" s="60">
        <v>7740629.0</v>
      </c>
      <c r="C862" s="8" t="s">
        <v>170</v>
      </c>
      <c r="D862" s="16" t="s">
        <v>17</v>
      </c>
      <c r="E862" s="9" t="s">
        <v>36</v>
      </c>
      <c r="F862" s="9">
        <v>1620.0</v>
      </c>
      <c r="G862" s="16" t="s">
        <v>20</v>
      </c>
      <c r="H862" s="9">
        <v>8.0</v>
      </c>
      <c r="I862" s="9">
        <v>9.0</v>
      </c>
      <c r="J862" s="39" t="s">
        <v>15</v>
      </c>
      <c r="K862" s="39" t="s">
        <v>16</v>
      </c>
      <c r="L862" s="39" t="s">
        <v>15</v>
      </c>
    </row>
    <row r="863">
      <c r="A863" s="10">
        <v>848.0</v>
      </c>
      <c r="B863" s="60">
        <v>7740827.0</v>
      </c>
      <c r="C863" s="8" t="s">
        <v>171</v>
      </c>
      <c r="D863" s="16" t="s">
        <v>12</v>
      </c>
      <c r="E863" s="9" t="s">
        <v>79</v>
      </c>
      <c r="F863" s="9">
        <v>1470.0</v>
      </c>
      <c r="G863" s="16" t="s">
        <v>14</v>
      </c>
      <c r="H863" s="9">
        <v>8.0</v>
      </c>
      <c r="I863" s="9">
        <v>9.0</v>
      </c>
      <c r="J863" s="39" t="s">
        <v>15</v>
      </c>
      <c r="K863" s="39" t="s">
        <v>16</v>
      </c>
      <c r="L863" s="39" t="s">
        <v>15</v>
      </c>
    </row>
    <row r="864">
      <c r="A864" s="10">
        <v>849.0</v>
      </c>
      <c r="B864" s="60">
        <v>7742098.0</v>
      </c>
      <c r="C864" s="8" t="s">
        <v>172</v>
      </c>
      <c r="D864" s="16" t="s">
        <v>17</v>
      </c>
      <c r="E864" s="9" t="s">
        <v>32</v>
      </c>
      <c r="F864" s="9">
        <v>2365.0</v>
      </c>
      <c r="G864" s="16" t="s">
        <v>14</v>
      </c>
      <c r="H864" s="9">
        <v>8.0</v>
      </c>
      <c r="I864" s="9">
        <v>8.0</v>
      </c>
      <c r="J864" s="39" t="s">
        <v>15</v>
      </c>
      <c r="K864" s="39" t="s">
        <v>16</v>
      </c>
      <c r="L864" s="39" t="s">
        <v>15</v>
      </c>
    </row>
    <row r="865">
      <c r="A865" s="10">
        <v>850.0</v>
      </c>
      <c r="B865" s="60">
        <v>7742797.0</v>
      </c>
      <c r="C865" s="8" t="s">
        <v>173</v>
      </c>
      <c r="D865" s="16" t="s">
        <v>17</v>
      </c>
      <c r="E865" s="9" t="s">
        <v>39</v>
      </c>
      <c r="F865" s="9">
        <v>1500.0</v>
      </c>
      <c r="G865" s="16" t="s">
        <v>14</v>
      </c>
      <c r="H865" s="9">
        <v>6.0</v>
      </c>
      <c r="I865" s="9">
        <v>8.0</v>
      </c>
      <c r="J865" s="39" t="s">
        <v>16</v>
      </c>
      <c r="K865" s="39" t="s">
        <v>16</v>
      </c>
      <c r="L865" s="39" t="s">
        <v>16</v>
      </c>
    </row>
    <row r="866">
      <c r="A866" s="10">
        <v>851.0</v>
      </c>
      <c r="B866" s="60">
        <v>7742720.0</v>
      </c>
      <c r="C866" s="8" t="s">
        <v>173</v>
      </c>
      <c r="D866" s="16" t="s">
        <v>17</v>
      </c>
      <c r="E866" s="9" t="s">
        <v>38</v>
      </c>
      <c r="F866" s="9">
        <v>2110.0</v>
      </c>
      <c r="G866" s="16" t="s">
        <v>20</v>
      </c>
      <c r="H866" s="9">
        <v>4.0</v>
      </c>
      <c r="I866" s="9">
        <v>8.0</v>
      </c>
      <c r="J866" s="39" t="s">
        <v>16</v>
      </c>
      <c r="K866" s="39" t="s">
        <v>16</v>
      </c>
      <c r="L866" s="39" t="s">
        <v>16</v>
      </c>
    </row>
    <row r="867">
      <c r="A867" s="10">
        <v>852.0</v>
      </c>
      <c r="B867" s="60">
        <v>7742798.0</v>
      </c>
      <c r="C867" s="8" t="s">
        <v>173</v>
      </c>
      <c r="D867" s="16" t="s">
        <v>17</v>
      </c>
      <c r="E867" s="9" t="s">
        <v>39</v>
      </c>
      <c r="F867" s="9">
        <v>1130.0</v>
      </c>
      <c r="G867" s="16" t="s">
        <v>14</v>
      </c>
      <c r="H867" s="9">
        <v>6.0</v>
      </c>
      <c r="I867" s="9">
        <v>8.0</v>
      </c>
      <c r="J867" s="39" t="s">
        <v>16</v>
      </c>
      <c r="K867" s="39" t="s">
        <v>16</v>
      </c>
      <c r="L867" s="39" t="s">
        <v>16</v>
      </c>
    </row>
    <row r="868">
      <c r="A868" s="10">
        <v>853.0</v>
      </c>
      <c r="B868" s="60">
        <v>7742662.0</v>
      </c>
      <c r="C868" s="8" t="s">
        <v>173</v>
      </c>
      <c r="D868" s="16" t="s">
        <v>17</v>
      </c>
      <c r="E868" s="9" t="s">
        <v>38</v>
      </c>
      <c r="F868" s="9">
        <v>2110.0</v>
      </c>
      <c r="G868" s="16" t="s">
        <v>20</v>
      </c>
      <c r="H868" s="9">
        <v>6.0</v>
      </c>
      <c r="I868" s="9">
        <v>8.0</v>
      </c>
      <c r="J868" s="39" t="s">
        <v>15</v>
      </c>
      <c r="K868" s="39" t="s">
        <v>16</v>
      </c>
      <c r="L868" s="39" t="s">
        <v>16</v>
      </c>
    </row>
    <row r="869">
      <c r="A869" s="10">
        <v>854.0</v>
      </c>
      <c r="B869" s="60">
        <v>7744241.0</v>
      </c>
      <c r="C869" s="8" t="s">
        <v>174</v>
      </c>
      <c r="D869" s="16" t="s">
        <v>12</v>
      </c>
      <c r="E869" s="9" t="s">
        <v>36</v>
      </c>
      <c r="F869" s="9">
        <v>2220.0</v>
      </c>
      <c r="G869" s="16" t="s">
        <v>14</v>
      </c>
      <c r="H869" s="9">
        <v>8.0</v>
      </c>
      <c r="I869" s="9">
        <v>9.0</v>
      </c>
      <c r="J869" s="39" t="s">
        <v>15</v>
      </c>
      <c r="K869" s="39" t="s">
        <v>16</v>
      </c>
      <c r="L869" s="39" t="s">
        <v>15</v>
      </c>
    </row>
    <row r="870">
      <c r="A870" s="36">
        <v>855.0</v>
      </c>
      <c r="B870" s="61">
        <v>7745491.0</v>
      </c>
      <c r="C870" s="15">
        <v>43873.0</v>
      </c>
      <c r="D870" s="16" t="s">
        <v>12</v>
      </c>
      <c r="E870" s="16" t="s">
        <v>18</v>
      </c>
      <c r="F870" s="16">
        <v>3575.0</v>
      </c>
      <c r="G870" s="16" t="s">
        <v>14</v>
      </c>
      <c r="H870" s="16">
        <v>9.0</v>
      </c>
      <c r="I870" s="16">
        <v>9.0</v>
      </c>
      <c r="J870" s="40" t="s">
        <v>15</v>
      </c>
      <c r="K870" s="40" t="s">
        <v>16</v>
      </c>
      <c r="L870" s="40" t="s">
        <v>15</v>
      </c>
    </row>
    <row r="871">
      <c r="A871" s="36">
        <v>856.0</v>
      </c>
      <c r="B871" s="61">
        <v>7747213.0</v>
      </c>
      <c r="C871" s="15">
        <v>43933.0</v>
      </c>
      <c r="D871" s="16" t="s">
        <v>17</v>
      </c>
      <c r="E871" s="16">
        <v>34.0</v>
      </c>
      <c r="F871" s="16">
        <v>2305.0</v>
      </c>
      <c r="G871" s="16" t="s">
        <v>14</v>
      </c>
      <c r="H871" s="16">
        <v>9.0</v>
      </c>
      <c r="I871" s="16">
        <v>9.0</v>
      </c>
      <c r="J871" s="40" t="s">
        <v>15</v>
      </c>
      <c r="K871" s="40" t="s">
        <v>16</v>
      </c>
      <c r="L871" s="40" t="s">
        <v>15</v>
      </c>
    </row>
    <row r="872">
      <c r="A872" s="36">
        <v>857.0</v>
      </c>
      <c r="B872" s="61">
        <v>7746877.0</v>
      </c>
      <c r="C872" s="15">
        <v>43933.0</v>
      </c>
      <c r="D872" s="16" t="s">
        <v>12</v>
      </c>
      <c r="E872" s="16" t="s">
        <v>25</v>
      </c>
      <c r="F872" s="16">
        <v>1380.0</v>
      </c>
      <c r="G872" s="16" t="s">
        <v>14</v>
      </c>
      <c r="H872" s="16">
        <v>8.0</v>
      </c>
      <c r="I872" s="16">
        <v>8.0</v>
      </c>
      <c r="J872" s="40" t="s">
        <v>15</v>
      </c>
      <c r="K872" s="40" t="s">
        <v>16</v>
      </c>
      <c r="L872" s="40" t="s">
        <v>16</v>
      </c>
    </row>
    <row r="873">
      <c r="A873" s="36">
        <v>858.0</v>
      </c>
      <c r="B873" s="61">
        <v>7746878.0</v>
      </c>
      <c r="C873" s="15">
        <v>43933.0</v>
      </c>
      <c r="D873" s="16" t="s">
        <v>12</v>
      </c>
      <c r="E873" s="16" t="s">
        <v>25</v>
      </c>
      <c r="F873" s="16">
        <v>1415.0</v>
      </c>
      <c r="G873" s="16" t="s">
        <v>14</v>
      </c>
      <c r="H873" s="16">
        <v>8.0</v>
      </c>
      <c r="I873" s="16">
        <v>9.0</v>
      </c>
      <c r="J873" s="40" t="s">
        <v>15</v>
      </c>
      <c r="K873" s="40" t="s">
        <v>16</v>
      </c>
      <c r="L873" s="40" t="s">
        <v>16</v>
      </c>
    </row>
    <row r="874">
      <c r="A874" s="36">
        <v>859.0</v>
      </c>
      <c r="B874" s="61">
        <v>7749068.0</v>
      </c>
      <c r="C874" s="15">
        <v>44055.0</v>
      </c>
      <c r="D874" s="16" t="s">
        <v>17</v>
      </c>
      <c r="E874" s="16">
        <v>34.0</v>
      </c>
      <c r="F874" s="16">
        <v>1785.0</v>
      </c>
      <c r="G874" s="16" t="s">
        <v>20</v>
      </c>
      <c r="H874" s="16">
        <v>5.0</v>
      </c>
      <c r="I874" s="16">
        <v>7.0</v>
      </c>
      <c r="J874" s="40" t="s">
        <v>16</v>
      </c>
      <c r="K874" s="40" t="s">
        <v>16</v>
      </c>
      <c r="L874" s="40" t="s">
        <v>15</v>
      </c>
    </row>
    <row r="875">
      <c r="A875" s="36">
        <v>860.0</v>
      </c>
      <c r="B875" s="61">
        <v>7749701.0</v>
      </c>
      <c r="C875" s="15">
        <v>44116.0</v>
      </c>
      <c r="D875" s="16" t="s">
        <v>17</v>
      </c>
      <c r="E875" s="16" t="s">
        <v>18</v>
      </c>
      <c r="F875" s="16">
        <v>1540.0</v>
      </c>
      <c r="G875" s="16" t="s">
        <v>20</v>
      </c>
      <c r="H875" s="16">
        <v>8.0</v>
      </c>
      <c r="I875" s="16">
        <v>9.0</v>
      </c>
      <c r="J875" s="40" t="s">
        <v>15</v>
      </c>
      <c r="K875" s="40" t="s">
        <v>16</v>
      </c>
      <c r="L875" s="40" t="s">
        <v>15</v>
      </c>
    </row>
    <row r="876">
      <c r="A876" s="36">
        <v>861.0</v>
      </c>
      <c r="B876" s="61">
        <v>7749684.0</v>
      </c>
      <c r="C876" s="15">
        <v>44086.0</v>
      </c>
      <c r="D876" s="16" t="s">
        <v>17</v>
      </c>
      <c r="E876" s="16">
        <v>34.0</v>
      </c>
      <c r="F876" s="16">
        <v>3510.0</v>
      </c>
      <c r="G876" s="16" t="s">
        <v>14</v>
      </c>
      <c r="H876" s="16">
        <v>9.0</v>
      </c>
      <c r="I876" s="16">
        <v>9.0</v>
      </c>
      <c r="J876" s="40" t="s">
        <v>15</v>
      </c>
      <c r="K876" s="40" t="s">
        <v>16</v>
      </c>
      <c r="L876" s="40" t="s">
        <v>15</v>
      </c>
    </row>
    <row r="877">
      <c r="A877" s="36">
        <v>862.0</v>
      </c>
      <c r="B877" s="61">
        <v>7753214.0</v>
      </c>
      <c r="C877" s="15" t="s">
        <v>175</v>
      </c>
      <c r="D877" s="16" t="s">
        <v>12</v>
      </c>
      <c r="E877" s="16">
        <v>33.0</v>
      </c>
      <c r="F877" s="16">
        <v>1820.0</v>
      </c>
      <c r="G877" s="16" t="s">
        <v>20</v>
      </c>
      <c r="H877" s="16">
        <v>9.0</v>
      </c>
      <c r="I877" s="16">
        <v>9.0</v>
      </c>
      <c r="J877" s="40" t="s">
        <v>15</v>
      </c>
      <c r="K877" s="40" t="s">
        <v>16</v>
      </c>
      <c r="L877" s="40" t="s">
        <v>15</v>
      </c>
    </row>
    <row r="878">
      <c r="A878" s="36">
        <v>863.0</v>
      </c>
      <c r="B878" s="61">
        <v>7754442.0</v>
      </c>
      <c r="C878" s="15" t="s">
        <v>176</v>
      </c>
      <c r="D878" s="16" t="s">
        <v>12</v>
      </c>
      <c r="E878" s="16" t="s">
        <v>18</v>
      </c>
      <c r="F878" s="16">
        <v>1805.0</v>
      </c>
      <c r="G878" s="16" t="s">
        <v>14</v>
      </c>
      <c r="H878" s="16">
        <v>8.0</v>
      </c>
      <c r="I878" s="16">
        <v>9.0</v>
      </c>
      <c r="J878" s="40" t="s">
        <v>15</v>
      </c>
      <c r="K878" s="40" t="s">
        <v>16</v>
      </c>
      <c r="L878" s="40" t="s">
        <v>15</v>
      </c>
    </row>
    <row r="879">
      <c r="A879" s="36">
        <v>864.0</v>
      </c>
      <c r="B879" s="61">
        <v>7754868.0</v>
      </c>
      <c r="C879" s="15" t="s">
        <v>177</v>
      </c>
      <c r="D879" s="16" t="s">
        <v>12</v>
      </c>
      <c r="E879" s="16">
        <v>24.0</v>
      </c>
      <c r="F879" s="16">
        <v>665.0</v>
      </c>
      <c r="G879" s="16" t="s">
        <v>20</v>
      </c>
      <c r="H879" s="16">
        <v>3.0</v>
      </c>
      <c r="I879" s="16">
        <v>7.0</v>
      </c>
      <c r="J879" s="40" t="s">
        <v>16</v>
      </c>
      <c r="K879" s="40" t="s">
        <v>16</v>
      </c>
      <c r="L879" s="40" t="s">
        <v>15</v>
      </c>
    </row>
    <row r="880">
      <c r="A880" s="36">
        <v>865.0</v>
      </c>
      <c r="B880" s="60">
        <v>7685754.0</v>
      </c>
      <c r="C880" s="15" t="s">
        <v>142</v>
      </c>
      <c r="D880" s="16" t="s">
        <v>17</v>
      </c>
      <c r="E880" s="16" t="s">
        <v>59</v>
      </c>
      <c r="F880" s="16">
        <v>2590.0</v>
      </c>
      <c r="G880" s="16" t="s">
        <v>20</v>
      </c>
      <c r="H880" s="16">
        <v>8.0</v>
      </c>
      <c r="I880" s="16">
        <v>8.0</v>
      </c>
      <c r="J880" s="39" t="s">
        <v>15</v>
      </c>
      <c r="K880" s="39" t="s">
        <v>16</v>
      </c>
      <c r="L880" s="39" t="s">
        <v>15</v>
      </c>
    </row>
    <row r="881" ht="15.0" customHeight="1">
      <c r="A881" s="10">
        <v>866.0</v>
      </c>
      <c r="B881" s="10">
        <v>7663400.0</v>
      </c>
      <c r="C881" s="8" t="s">
        <v>131</v>
      </c>
      <c r="D881" s="9" t="s">
        <v>17</v>
      </c>
      <c r="E881" s="9" t="s">
        <v>61</v>
      </c>
      <c r="F881" s="9">
        <v>1425.0</v>
      </c>
      <c r="G881" s="9" t="s">
        <v>14</v>
      </c>
      <c r="H881" s="9">
        <v>6.0</v>
      </c>
      <c r="I881" s="9">
        <v>7.0</v>
      </c>
      <c r="J881" s="39" t="s">
        <v>16</v>
      </c>
      <c r="K881" s="39" t="s">
        <v>16</v>
      </c>
      <c r="L881" s="39" t="s">
        <v>15</v>
      </c>
    </row>
    <row r="882">
      <c r="A882" s="30">
        <v>867.0</v>
      </c>
      <c r="B882" s="61">
        <v>7626821.0</v>
      </c>
      <c r="C882" s="32">
        <v>43913.0</v>
      </c>
      <c r="D882" s="33" t="s">
        <v>17</v>
      </c>
      <c r="E882" s="34">
        <v>35.0</v>
      </c>
      <c r="F882" s="34">
        <v>2070.0</v>
      </c>
      <c r="G882" s="33" t="s">
        <v>20</v>
      </c>
      <c r="H882" s="34">
        <v>8.0</v>
      </c>
      <c r="I882" s="34">
        <v>8.0</v>
      </c>
      <c r="J882" s="35" t="s">
        <v>15</v>
      </c>
      <c r="K882" s="35" t="s">
        <v>16</v>
      </c>
      <c r="L882" s="35" t="s">
        <v>15</v>
      </c>
    </row>
    <row r="883">
      <c r="A883" s="10">
        <v>868.0</v>
      </c>
      <c r="B883" s="10">
        <v>7663281.0</v>
      </c>
      <c r="C883" s="8" t="s">
        <v>131</v>
      </c>
      <c r="D883" s="16" t="s">
        <v>17</v>
      </c>
      <c r="E883" s="9" t="s">
        <v>75</v>
      </c>
      <c r="F883" s="9">
        <v>815.0</v>
      </c>
      <c r="G883" s="16" t="s">
        <v>20</v>
      </c>
      <c r="H883" s="9">
        <v>8.0</v>
      </c>
      <c r="I883" s="9">
        <v>9.0</v>
      </c>
      <c r="J883" s="39" t="s">
        <v>15</v>
      </c>
      <c r="K883" s="39" t="s">
        <v>16</v>
      </c>
      <c r="L883" s="39" t="s">
        <v>15</v>
      </c>
    </row>
    <row r="884">
      <c r="A884" s="10">
        <v>869.0</v>
      </c>
      <c r="B884" s="10">
        <v>7697130.0</v>
      </c>
      <c r="C884" s="8" t="s">
        <v>178</v>
      </c>
      <c r="D884" s="16" t="s">
        <v>17</v>
      </c>
      <c r="E884" s="9">
        <v>34.0</v>
      </c>
      <c r="F884" s="9">
        <v>2395.0</v>
      </c>
      <c r="G884" s="16" t="s">
        <v>14</v>
      </c>
      <c r="H884" s="9">
        <v>7.0</v>
      </c>
      <c r="I884" s="9">
        <v>9.0</v>
      </c>
      <c r="J884" s="39" t="s">
        <v>16</v>
      </c>
      <c r="K884" s="39" t="s">
        <v>16</v>
      </c>
      <c r="L884" s="39" t="s">
        <v>15</v>
      </c>
    </row>
    <row r="885">
      <c r="A885" s="10">
        <v>870.0</v>
      </c>
      <c r="B885" s="10">
        <v>7736403.0</v>
      </c>
      <c r="C885" s="8">
        <v>44147.0</v>
      </c>
      <c r="D885" s="16" t="s">
        <v>12</v>
      </c>
      <c r="E885" s="9" t="s">
        <v>19</v>
      </c>
      <c r="F885" s="9">
        <v>2105.0</v>
      </c>
      <c r="G885" s="16" t="s">
        <v>14</v>
      </c>
      <c r="H885" s="9">
        <v>9.0</v>
      </c>
      <c r="I885" s="9">
        <v>9.0</v>
      </c>
      <c r="J885" s="39" t="s">
        <v>15</v>
      </c>
      <c r="K885" s="39" t="s">
        <v>16</v>
      </c>
      <c r="L885" s="39" t="s">
        <v>15</v>
      </c>
    </row>
    <row r="886">
      <c r="A886" s="23">
        <v>2019.0</v>
      </c>
      <c r="B886" s="5"/>
      <c r="C886" s="5"/>
      <c r="D886" s="5"/>
      <c r="E886" s="5"/>
      <c r="F886" s="5"/>
      <c r="G886" s="5"/>
      <c r="H886" s="5"/>
      <c r="I886" s="5"/>
      <c r="J886" s="5"/>
      <c r="K886" s="5"/>
      <c r="L886" s="6"/>
    </row>
    <row r="887">
      <c r="A887" s="10">
        <v>871.0</v>
      </c>
      <c r="B887" s="10">
        <v>7364209.0</v>
      </c>
      <c r="C887" s="8">
        <v>43525.0</v>
      </c>
      <c r="D887" s="16" t="s">
        <v>12</v>
      </c>
      <c r="E887" s="9" t="s">
        <v>53</v>
      </c>
      <c r="F887" s="9">
        <v>1525.0</v>
      </c>
      <c r="G887" s="16" t="s">
        <v>14</v>
      </c>
      <c r="H887" s="9">
        <v>7.0</v>
      </c>
      <c r="I887" s="9">
        <v>9.0</v>
      </c>
      <c r="J887" s="39" t="s">
        <v>15</v>
      </c>
      <c r="K887" s="39" t="s">
        <v>16</v>
      </c>
      <c r="L887" s="39" t="s">
        <v>15</v>
      </c>
    </row>
    <row r="888">
      <c r="A888" s="10">
        <v>872.0</v>
      </c>
      <c r="B888" s="10">
        <v>7363836.0</v>
      </c>
      <c r="C888" s="8">
        <v>43497.0</v>
      </c>
      <c r="D888" s="16" t="s">
        <v>17</v>
      </c>
      <c r="E888" s="9" t="s">
        <v>52</v>
      </c>
      <c r="F888" s="9">
        <v>2185.0</v>
      </c>
      <c r="G888" s="16" t="s">
        <v>20</v>
      </c>
      <c r="H888" s="9">
        <v>7.0</v>
      </c>
      <c r="I888" s="9">
        <v>9.0</v>
      </c>
      <c r="J888" s="39" t="s">
        <v>15</v>
      </c>
      <c r="K888" s="39" t="s">
        <v>16</v>
      </c>
      <c r="L888" s="39" t="s">
        <v>15</v>
      </c>
    </row>
    <row r="889">
      <c r="A889" s="10">
        <v>873.0</v>
      </c>
      <c r="B889" s="10">
        <v>7364814.0</v>
      </c>
      <c r="C889" s="8">
        <v>43556.0</v>
      </c>
      <c r="D889" s="16" t="s">
        <v>12</v>
      </c>
      <c r="E889" s="9" t="s">
        <v>179</v>
      </c>
      <c r="F889" s="9">
        <v>615.0</v>
      </c>
      <c r="G889" s="16" t="s">
        <v>20</v>
      </c>
      <c r="H889" s="9">
        <v>5.0</v>
      </c>
      <c r="I889" s="9">
        <v>7.0</v>
      </c>
      <c r="J889" s="39" t="s">
        <v>15</v>
      </c>
      <c r="K889" s="39" t="s">
        <v>16</v>
      </c>
      <c r="L889" s="39" t="s">
        <v>15</v>
      </c>
    </row>
    <row r="890">
      <c r="A890" s="10">
        <v>874.0</v>
      </c>
      <c r="B890" s="10">
        <v>7365309.0</v>
      </c>
      <c r="C890" s="8">
        <v>43586.0</v>
      </c>
      <c r="D890" s="16" t="s">
        <v>17</v>
      </c>
      <c r="E890" s="9" t="s">
        <v>47</v>
      </c>
      <c r="F890" s="9">
        <v>1560.0</v>
      </c>
      <c r="G890" s="16" t="s">
        <v>20</v>
      </c>
      <c r="H890" s="9">
        <v>9.0</v>
      </c>
      <c r="I890" s="9">
        <v>9.0</v>
      </c>
      <c r="J890" s="39" t="s">
        <v>15</v>
      </c>
      <c r="K890" s="39" t="s">
        <v>16</v>
      </c>
      <c r="L890" s="39" t="s">
        <v>15</v>
      </c>
    </row>
    <row r="891">
      <c r="A891" s="10">
        <v>875.0</v>
      </c>
      <c r="B891" s="10">
        <v>7364407.0</v>
      </c>
      <c r="C891" s="8">
        <v>43525.0</v>
      </c>
      <c r="D891" s="16" t="s">
        <v>17</v>
      </c>
      <c r="E891" s="9">
        <v>34.0</v>
      </c>
      <c r="F891" s="9">
        <v>1775.0</v>
      </c>
      <c r="G891" s="16" t="s">
        <v>20</v>
      </c>
      <c r="H891" s="9">
        <v>8.0</v>
      </c>
      <c r="I891" s="9">
        <v>9.0</v>
      </c>
      <c r="J891" s="39" t="s">
        <v>15</v>
      </c>
      <c r="K891" s="39" t="s">
        <v>16</v>
      </c>
      <c r="L891" s="39" t="s">
        <v>15</v>
      </c>
    </row>
    <row r="892">
      <c r="A892" s="10">
        <v>876.0</v>
      </c>
      <c r="B892" s="10">
        <v>7368037.0</v>
      </c>
      <c r="C892" s="8">
        <v>43709.0</v>
      </c>
      <c r="D892" s="16" t="s">
        <v>17</v>
      </c>
      <c r="E892" s="9" t="s">
        <v>53</v>
      </c>
      <c r="F892" s="9">
        <v>1440.0</v>
      </c>
      <c r="G892" s="16" t="s">
        <v>20</v>
      </c>
      <c r="H892" s="9">
        <v>8.0</v>
      </c>
      <c r="I892" s="9">
        <v>9.0</v>
      </c>
      <c r="J892" s="39" t="s">
        <v>15</v>
      </c>
      <c r="K892" s="39" t="s">
        <v>16</v>
      </c>
      <c r="L892" s="39" t="s">
        <v>15</v>
      </c>
    </row>
    <row r="893">
      <c r="A893" s="10">
        <v>877.0</v>
      </c>
      <c r="B893" s="62">
        <v>7368952.0</v>
      </c>
      <c r="C893" s="8">
        <v>43770.0</v>
      </c>
      <c r="D893" s="16" t="s">
        <v>17</v>
      </c>
      <c r="E893" s="9" t="s">
        <v>81</v>
      </c>
      <c r="F893" s="9">
        <v>2050.0</v>
      </c>
      <c r="G893" s="16" t="s">
        <v>14</v>
      </c>
      <c r="H893" s="9">
        <v>8.0</v>
      </c>
      <c r="I893" s="9">
        <v>9.0</v>
      </c>
      <c r="J893" s="39" t="s">
        <v>15</v>
      </c>
      <c r="K893" s="39" t="s">
        <v>16</v>
      </c>
      <c r="L893" s="39" t="s">
        <v>15</v>
      </c>
    </row>
    <row r="894">
      <c r="A894" s="10">
        <v>878.0</v>
      </c>
      <c r="B894" s="62">
        <v>7369175.0</v>
      </c>
      <c r="C894" s="8">
        <v>43770.0</v>
      </c>
      <c r="D894" s="16" t="s">
        <v>12</v>
      </c>
      <c r="E894" s="9" t="s">
        <v>18</v>
      </c>
      <c r="F894" s="9">
        <v>2360.0</v>
      </c>
      <c r="G894" s="16" t="s">
        <v>20</v>
      </c>
      <c r="H894" s="9">
        <v>4.0</v>
      </c>
      <c r="I894" s="9">
        <v>8.0</v>
      </c>
      <c r="J894" s="39" t="s">
        <v>15</v>
      </c>
      <c r="K894" s="39" t="s">
        <v>16</v>
      </c>
      <c r="L894" s="39" t="s">
        <v>15</v>
      </c>
    </row>
    <row r="895">
      <c r="A895" s="10">
        <v>879.0</v>
      </c>
      <c r="B895" s="62">
        <v>7374002.0</v>
      </c>
      <c r="C895" s="8" t="s">
        <v>180</v>
      </c>
      <c r="D895" s="16" t="s">
        <v>17</v>
      </c>
      <c r="E895" s="9">
        <v>35.0</v>
      </c>
      <c r="F895" s="9">
        <v>2150.0</v>
      </c>
      <c r="G895" s="16" t="s">
        <v>14</v>
      </c>
      <c r="H895" s="9">
        <v>8.0</v>
      </c>
      <c r="I895" s="9">
        <v>8.0</v>
      </c>
      <c r="J895" s="39" t="s">
        <v>15</v>
      </c>
      <c r="K895" s="39" t="s">
        <v>16</v>
      </c>
      <c r="L895" s="39" t="s">
        <v>15</v>
      </c>
    </row>
    <row r="896">
      <c r="A896" s="10">
        <v>880.0</v>
      </c>
      <c r="B896" s="60">
        <v>7383440.0</v>
      </c>
      <c r="C896" s="8" t="s">
        <v>181</v>
      </c>
      <c r="D896" s="16" t="s">
        <v>17</v>
      </c>
      <c r="E896" s="9">
        <v>35.0</v>
      </c>
      <c r="F896" s="9">
        <v>1845.0</v>
      </c>
      <c r="G896" s="16" t="s">
        <v>20</v>
      </c>
      <c r="H896" s="9">
        <v>7.0</v>
      </c>
      <c r="I896" s="9">
        <v>8.0</v>
      </c>
      <c r="J896" s="39" t="s">
        <v>15</v>
      </c>
      <c r="K896" s="39" t="s">
        <v>16</v>
      </c>
      <c r="L896" s="39" t="s">
        <v>15</v>
      </c>
    </row>
    <row r="897">
      <c r="A897" s="10">
        <v>881.0</v>
      </c>
      <c r="B897" s="62">
        <v>7370625.0</v>
      </c>
      <c r="C897" s="8" t="s">
        <v>182</v>
      </c>
      <c r="D897" s="16" t="s">
        <v>17</v>
      </c>
      <c r="E897" s="9" t="s">
        <v>40</v>
      </c>
      <c r="F897" s="9">
        <v>1355.0</v>
      </c>
      <c r="G897" s="16" t="s">
        <v>20</v>
      </c>
      <c r="H897" s="9">
        <v>6.0</v>
      </c>
      <c r="I897" s="9">
        <v>9.0</v>
      </c>
      <c r="J897" s="39" t="s">
        <v>16</v>
      </c>
      <c r="K897" s="39" t="s">
        <v>15</v>
      </c>
      <c r="L897" s="39" t="s">
        <v>15</v>
      </c>
    </row>
    <row r="898">
      <c r="A898" s="10">
        <v>882.0</v>
      </c>
      <c r="B898" s="62">
        <v>7374792.0</v>
      </c>
      <c r="C898" s="8" t="s">
        <v>183</v>
      </c>
      <c r="D898" s="16" t="s">
        <v>17</v>
      </c>
      <c r="E898" s="9">
        <v>33.0</v>
      </c>
      <c r="F898" s="9">
        <v>1080.0</v>
      </c>
      <c r="G898" s="16" t="s">
        <v>20</v>
      </c>
      <c r="H898" s="9">
        <v>8.0</v>
      </c>
      <c r="I898" s="9">
        <v>9.0</v>
      </c>
      <c r="J898" s="39" t="s">
        <v>15</v>
      </c>
      <c r="K898" s="39" t="s">
        <v>16</v>
      </c>
      <c r="L898" s="39" t="s">
        <v>15</v>
      </c>
    </row>
    <row r="899">
      <c r="A899" s="10">
        <v>883.0</v>
      </c>
      <c r="B899" s="62">
        <v>7375300.0</v>
      </c>
      <c r="C899" s="8" t="s">
        <v>184</v>
      </c>
      <c r="D899" s="16" t="s">
        <v>17</v>
      </c>
      <c r="E899" s="9">
        <v>35.0</v>
      </c>
      <c r="F899" s="9">
        <v>2015.0</v>
      </c>
      <c r="G899" s="16" t="s">
        <v>20</v>
      </c>
      <c r="H899" s="9">
        <v>8.0</v>
      </c>
      <c r="I899" s="9">
        <v>8.0</v>
      </c>
      <c r="J899" s="39" t="s">
        <v>15</v>
      </c>
      <c r="K899" s="39" t="s">
        <v>16</v>
      </c>
      <c r="L899" s="39" t="s">
        <v>15</v>
      </c>
    </row>
    <row r="900">
      <c r="A900" s="10">
        <v>884.0</v>
      </c>
      <c r="B900" s="62">
        <v>7376069.0</v>
      </c>
      <c r="C900" s="8" t="s">
        <v>185</v>
      </c>
      <c r="D900" s="16" t="s">
        <v>12</v>
      </c>
      <c r="E900" s="9" t="s">
        <v>83</v>
      </c>
      <c r="F900" s="9">
        <v>1500.0</v>
      </c>
      <c r="G900" s="16" t="s">
        <v>14</v>
      </c>
      <c r="H900" s="9">
        <v>8.0</v>
      </c>
      <c r="I900" s="9">
        <v>9.0</v>
      </c>
      <c r="J900" s="39" t="s">
        <v>16</v>
      </c>
      <c r="K900" s="39" t="s">
        <v>16</v>
      </c>
      <c r="L900" s="39" t="s">
        <v>15</v>
      </c>
    </row>
    <row r="901">
      <c r="A901" s="10">
        <v>885.0</v>
      </c>
      <c r="B901" s="62">
        <v>7378603.0</v>
      </c>
      <c r="C901" s="8" t="s">
        <v>186</v>
      </c>
      <c r="D901" s="16" t="s">
        <v>12</v>
      </c>
      <c r="E901" s="9" t="s">
        <v>19</v>
      </c>
      <c r="F901" s="9">
        <v>1555.0</v>
      </c>
      <c r="G901" s="16" t="s">
        <v>20</v>
      </c>
      <c r="H901" s="9">
        <v>7.0</v>
      </c>
      <c r="I901" s="9">
        <v>8.0</v>
      </c>
      <c r="J901" s="39" t="s">
        <v>15</v>
      </c>
      <c r="K901" s="39" t="s">
        <v>16</v>
      </c>
      <c r="L901" s="39" t="s">
        <v>15</v>
      </c>
    </row>
    <row r="902">
      <c r="A902" s="10">
        <v>886.0</v>
      </c>
      <c r="B902" s="62">
        <v>7378828.0</v>
      </c>
      <c r="C902" s="8" t="s">
        <v>187</v>
      </c>
      <c r="D902" s="16" t="s">
        <v>12</v>
      </c>
      <c r="E902" s="9">
        <v>34.0</v>
      </c>
      <c r="F902" s="9">
        <v>2120.0</v>
      </c>
      <c r="G902" s="16" t="s">
        <v>14</v>
      </c>
      <c r="H902" s="9">
        <v>9.0</v>
      </c>
      <c r="I902" s="9">
        <v>9.0</v>
      </c>
      <c r="J902" s="39" t="s">
        <v>15</v>
      </c>
      <c r="K902" s="39" t="s">
        <v>15</v>
      </c>
      <c r="L902" s="39" t="s">
        <v>15</v>
      </c>
    </row>
    <row r="903">
      <c r="A903" s="10">
        <v>887.0</v>
      </c>
      <c r="B903" s="62">
        <v>7380564.0</v>
      </c>
      <c r="C903" s="8" t="s">
        <v>188</v>
      </c>
      <c r="D903" s="16" t="s">
        <v>12</v>
      </c>
      <c r="E903" s="9" t="s">
        <v>79</v>
      </c>
      <c r="F903" s="9">
        <v>1500.0</v>
      </c>
      <c r="G903" s="16" t="s">
        <v>14</v>
      </c>
      <c r="H903" s="9">
        <v>8.0</v>
      </c>
      <c r="I903" s="9">
        <v>9.0</v>
      </c>
      <c r="J903" s="39" t="s">
        <v>16</v>
      </c>
      <c r="K903" s="39" t="s">
        <v>15</v>
      </c>
      <c r="L903" s="39" t="s">
        <v>15</v>
      </c>
    </row>
    <row r="904">
      <c r="A904" s="10">
        <v>888.0</v>
      </c>
      <c r="B904" s="62">
        <v>7381323.0</v>
      </c>
      <c r="C904" s="8" t="s">
        <v>189</v>
      </c>
      <c r="D904" s="16" t="s">
        <v>17</v>
      </c>
      <c r="E904" s="9" t="s">
        <v>74</v>
      </c>
      <c r="F904" s="9">
        <v>3650.0</v>
      </c>
      <c r="G904" s="16" t="s">
        <v>20</v>
      </c>
      <c r="H904" s="9">
        <v>9.0</v>
      </c>
      <c r="I904" s="9">
        <v>9.0</v>
      </c>
      <c r="J904" s="39" t="s">
        <v>15</v>
      </c>
      <c r="K904" s="39" t="s">
        <v>15</v>
      </c>
      <c r="L904" s="39" t="s">
        <v>15</v>
      </c>
    </row>
    <row r="905">
      <c r="A905" s="10">
        <v>889.0</v>
      </c>
      <c r="B905" s="62">
        <v>7381077.0</v>
      </c>
      <c r="C905" s="8" t="s">
        <v>190</v>
      </c>
      <c r="D905" s="16" t="s">
        <v>17</v>
      </c>
      <c r="E905" s="9">
        <v>31.0</v>
      </c>
      <c r="F905" s="9">
        <v>1370.0</v>
      </c>
      <c r="G905" s="16" t="s">
        <v>14</v>
      </c>
      <c r="H905" s="9">
        <v>3.0</v>
      </c>
      <c r="I905" s="9">
        <v>9.0</v>
      </c>
      <c r="J905" s="39" t="s">
        <v>16</v>
      </c>
      <c r="K905" s="39" t="s">
        <v>16</v>
      </c>
      <c r="L905" s="39" t="s">
        <v>15</v>
      </c>
    </row>
    <row r="906">
      <c r="A906" s="63">
        <v>890.0</v>
      </c>
      <c r="B906" s="62">
        <v>7381461.0</v>
      </c>
      <c r="C906" s="8" t="s">
        <v>190</v>
      </c>
      <c r="D906" s="16" t="s">
        <v>17</v>
      </c>
      <c r="E906" s="9" t="s">
        <v>50</v>
      </c>
      <c r="F906" s="9">
        <v>2220.0</v>
      </c>
      <c r="G906" s="16" t="s">
        <v>14</v>
      </c>
      <c r="H906" s="9">
        <v>8.0</v>
      </c>
      <c r="I906" s="9">
        <v>9.0</v>
      </c>
      <c r="J906" s="39" t="s">
        <v>15</v>
      </c>
      <c r="K906" s="39" t="s">
        <v>16</v>
      </c>
      <c r="L906" s="39" t="s">
        <v>15</v>
      </c>
    </row>
    <row r="907">
      <c r="A907" s="63">
        <v>891.0</v>
      </c>
      <c r="B907" s="62">
        <v>7382305.0</v>
      </c>
      <c r="C907" s="8">
        <v>43467.0</v>
      </c>
      <c r="D907" s="16" t="s">
        <v>17</v>
      </c>
      <c r="E907" s="9" t="s">
        <v>19</v>
      </c>
      <c r="F907" s="9">
        <v>1960.0</v>
      </c>
      <c r="G907" s="16" t="s">
        <v>20</v>
      </c>
      <c r="H907" s="9">
        <v>7.0</v>
      </c>
      <c r="I907" s="9">
        <v>9.0</v>
      </c>
      <c r="J907" s="39" t="s">
        <v>15</v>
      </c>
      <c r="K907" s="39" t="s">
        <v>15</v>
      </c>
      <c r="L907" s="39" t="s">
        <v>15</v>
      </c>
    </row>
    <row r="908">
      <c r="A908" s="63">
        <v>892.0</v>
      </c>
      <c r="B908" s="62">
        <v>7380224.0</v>
      </c>
      <c r="C908" s="8" t="s">
        <v>189</v>
      </c>
      <c r="D908" s="16" t="s">
        <v>17</v>
      </c>
      <c r="E908" s="9" t="s">
        <v>63</v>
      </c>
      <c r="F908" s="9">
        <v>1950.0</v>
      </c>
      <c r="G908" s="16" t="s">
        <v>20</v>
      </c>
      <c r="H908" s="9">
        <v>8.0</v>
      </c>
      <c r="I908" s="9">
        <v>8.0</v>
      </c>
      <c r="J908" s="39" t="s">
        <v>16</v>
      </c>
      <c r="K908" s="39" t="s">
        <v>15</v>
      </c>
      <c r="L908" s="39" t="s">
        <v>15</v>
      </c>
    </row>
    <row r="909">
      <c r="A909" s="63">
        <v>893.0</v>
      </c>
      <c r="B909" s="62">
        <v>7384774.0</v>
      </c>
      <c r="C909" s="8">
        <v>43501.0</v>
      </c>
      <c r="D909" s="16" t="s">
        <v>17</v>
      </c>
      <c r="E909" s="9" t="s">
        <v>44</v>
      </c>
      <c r="F909" s="9">
        <v>2805.0</v>
      </c>
      <c r="G909" s="16" t="s">
        <v>20</v>
      </c>
      <c r="H909" s="9">
        <v>7.0</v>
      </c>
      <c r="I909" s="9">
        <v>8.0</v>
      </c>
      <c r="J909" s="39" t="s">
        <v>15</v>
      </c>
      <c r="K909" s="39" t="s">
        <v>16</v>
      </c>
      <c r="L909" s="39" t="s">
        <v>15</v>
      </c>
    </row>
    <row r="910">
      <c r="A910" s="63">
        <v>894.0</v>
      </c>
      <c r="B910" s="62">
        <v>7385545.0</v>
      </c>
      <c r="C910" s="8">
        <v>43503.0</v>
      </c>
      <c r="D910" s="16" t="s">
        <v>17</v>
      </c>
      <c r="E910" s="9" t="s">
        <v>31</v>
      </c>
      <c r="F910" s="9">
        <v>1595.0</v>
      </c>
      <c r="G910" s="16" t="s">
        <v>20</v>
      </c>
      <c r="H910" s="9">
        <v>5.0</v>
      </c>
      <c r="I910" s="9">
        <v>8.0</v>
      </c>
      <c r="J910" s="39" t="s">
        <v>16</v>
      </c>
      <c r="K910" s="39" t="s">
        <v>16</v>
      </c>
      <c r="L910" s="39" t="s">
        <v>16</v>
      </c>
    </row>
    <row r="911">
      <c r="A911" s="63">
        <v>895.0</v>
      </c>
      <c r="B911" s="64">
        <v>7386824.0</v>
      </c>
      <c r="C911" s="8" t="s">
        <v>189</v>
      </c>
      <c r="D911" s="16" t="s">
        <v>17</v>
      </c>
      <c r="E911" s="9">
        <v>31.0</v>
      </c>
      <c r="F911" s="9">
        <v>1285.0</v>
      </c>
      <c r="G911" s="16" t="s">
        <v>20</v>
      </c>
      <c r="H911" s="9">
        <v>6.0</v>
      </c>
      <c r="I911" s="9">
        <v>9.0</v>
      </c>
      <c r="J911" s="39" t="s">
        <v>16</v>
      </c>
      <c r="K911" s="39" t="s">
        <v>15</v>
      </c>
      <c r="L911" s="39" t="s">
        <v>15</v>
      </c>
    </row>
    <row r="912">
      <c r="A912" s="63">
        <v>896.0</v>
      </c>
      <c r="B912" s="65">
        <v>7386824.0</v>
      </c>
      <c r="C912" s="8">
        <v>43679.0</v>
      </c>
      <c r="D912" s="16" t="s">
        <v>17</v>
      </c>
      <c r="E912" s="9">
        <v>35.0</v>
      </c>
      <c r="F912" s="9">
        <v>2290.0</v>
      </c>
      <c r="G912" s="16" t="s">
        <v>20</v>
      </c>
      <c r="H912" s="9">
        <v>9.0</v>
      </c>
      <c r="I912" s="9">
        <v>10.0</v>
      </c>
      <c r="J912" s="39" t="s">
        <v>15</v>
      </c>
      <c r="K912" s="39" t="s">
        <v>16</v>
      </c>
      <c r="L912" s="39" t="s">
        <v>15</v>
      </c>
    </row>
    <row r="913">
      <c r="A913" s="63">
        <v>897.0</v>
      </c>
      <c r="B913" s="10">
        <v>7389076.0</v>
      </c>
      <c r="C913" s="8">
        <v>43801.0</v>
      </c>
      <c r="D913" s="16" t="s">
        <v>17</v>
      </c>
      <c r="E913" s="9" t="s">
        <v>61</v>
      </c>
      <c r="F913" s="9">
        <v>2235.0</v>
      </c>
      <c r="G913" s="16" t="s">
        <v>14</v>
      </c>
      <c r="H913" s="9">
        <v>8.0</v>
      </c>
      <c r="I913" s="9">
        <v>9.0</v>
      </c>
      <c r="J913" s="39" t="s">
        <v>15</v>
      </c>
      <c r="K913" s="39" t="s">
        <v>16</v>
      </c>
      <c r="L913" s="39" t="s">
        <v>16</v>
      </c>
    </row>
    <row r="914">
      <c r="A914" s="63">
        <v>898.0</v>
      </c>
      <c r="B914" s="10">
        <v>7389079.0</v>
      </c>
      <c r="C914" s="8">
        <v>40149.0</v>
      </c>
      <c r="D914" s="16" t="s">
        <v>17</v>
      </c>
      <c r="E914" s="9" t="s">
        <v>61</v>
      </c>
      <c r="F914" s="9">
        <v>1820.0</v>
      </c>
      <c r="G914" s="16" t="s">
        <v>14</v>
      </c>
      <c r="H914" s="9">
        <v>5.0</v>
      </c>
      <c r="I914" s="9">
        <v>9.0</v>
      </c>
      <c r="J914" s="39" t="s">
        <v>15</v>
      </c>
      <c r="K914" s="39" t="s">
        <v>16</v>
      </c>
      <c r="L914" s="39" t="s">
        <v>16</v>
      </c>
    </row>
    <row r="915">
      <c r="A915" s="63">
        <v>899.0</v>
      </c>
      <c r="B915" s="10">
        <v>7389299.0</v>
      </c>
      <c r="C915" s="8" t="s">
        <v>191</v>
      </c>
      <c r="D915" s="16" t="s">
        <v>12</v>
      </c>
      <c r="E915" s="9">
        <v>32.0</v>
      </c>
      <c r="F915" s="9">
        <v>1660.0</v>
      </c>
      <c r="G915" s="16" t="s">
        <v>14</v>
      </c>
      <c r="H915" s="9">
        <v>5.0</v>
      </c>
      <c r="I915" s="9">
        <v>8.0</v>
      </c>
      <c r="J915" s="39" t="s">
        <v>16</v>
      </c>
      <c r="K915" s="39" t="s">
        <v>16</v>
      </c>
      <c r="L915" s="39" t="s">
        <v>15</v>
      </c>
    </row>
    <row r="916">
      <c r="A916" s="63">
        <v>900.0</v>
      </c>
      <c r="B916" s="10">
        <v>7390650.0</v>
      </c>
      <c r="C916" s="8" t="s">
        <v>192</v>
      </c>
      <c r="D916" s="16" t="s">
        <v>17</v>
      </c>
      <c r="E916" s="9" t="s">
        <v>38</v>
      </c>
      <c r="F916" s="9">
        <v>1495.0</v>
      </c>
      <c r="G916" s="16" t="s">
        <v>20</v>
      </c>
      <c r="H916" s="9">
        <v>8.0</v>
      </c>
      <c r="I916" s="9">
        <v>9.0</v>
      </c>
      <c r="J916" s="39" t="s">
        <v>15</v>
      </c>
      <c r="K916" s="39" t="s">
        <v>16</v>
      </c>
      <c r="L916" s="39" t="s">
        <v>15</v>
      </c>
    </row>
    <row r="917">
      <c r="A917" s="63">
        <v>901.0</v>
      </c>
      <c r="B917" s="62">
        <v>7394010.0</v>
      </c>
      <c r="C917" s="8" t="s">
        <v>193</v>
      </c>
      <c r="D917" s="16" t="s">
        <v>17</v>
      </c>
      <c r="E917" s="9" t="s">
        <v>59</v>
      </c>
      <c r="F917" s="9">
        <v>1970.0</v>
      </c>
      <c r="G917" s="16" t="s">
        <v>14</v>
      </c>
      <c r="H917" s="9">
        <v>8.0</v>
      </c>
      <c r="I917" s="9">
        <v>9.0</v>
      </c>
      <c r="J917" s="39" t="s">
        <v>16</v>
      </c>
      <c r="K917" s="39" t="s">
        <v>16</v>
      </c>
      <c r="L917" s="39" t="s">
        <v>15</v>
      </c>
    </row>
    <row r="918">
      <c r="A918" s="63">
        <v>902.0</v>
      </c>
      <c r="B918" s="62">
        <v>7395995.0</v>
      </c>
      <c r="C918" s="8" t="s">
        <v>194</v>
      </c>
      <c r="D918" s="16" t="s">
        <v>17</v>
      </c>
      <c r="E918" s="9" t="s">
        <v>70</v>
      </c>
      <c r="F918" s="9">
        <v>1185.0</v>
      </c>
      <c r="G918" s="16" t="s">
        <v>14</v>
      </c>
      <c r="H918" s="9">
        <v>7.0</v>
      </c>
      <c r="I918" s="9">
        <v>9.0</v>
      </c>
      <c r="J918" s="39" t="s">
        <v>15</v>
      </c>
      <c r="K918" s="39" t="s">
        <v>16</v>
      </c>
      <c r="L918" s="39" t="s">
        <v>15</v>
      </c>
    </row>
    <row r="919">
      <c r="A919" s="63">
        <v>903.0</v>
      </c>
      <c r="B919" s="62">
        <v>7396481.0</v>
      </c>
      <c r="C919" s="8" t="s">
        <v>195</v>
      </c>
      <c r="D919" s="16" t="s">
        <v>17</v>
      </c>
      <c r="E919" s="9">
        <v>31.0</v>
      </c>
      <c r="F919" s="9">
        <v>1470.0</v>
      </c>
      <c r="G919" s="16" t="s">
        <v>14</v>
      </c>
      <c r="H919" s="9">
        <v>5.0</v>
      </c>
      <c r="I919" s="9">
        <v>8.0</v>
      </c>
      <c r="J919" s="39" t="s">
        <v>16</v>
      </c>
      <c r="K919" s="39" t="s">
        <v>15</v>
      </c>
      <c r="L919" s="39" t="s">
        <v>15</v>
      </c>
    </row>
    <row r="920">
      <c r="A920" s="63">
        <v>904.0</v>
      </c>
      <c r="B920" s="62">
        <v>7396754.0</v>
      </c>
      <c r="C920" s="8" t="s">
        <v>196</v>
      </c>
      <c r="D920" s="16" t="s">
        <v>12</v>
      </c>
      <c r="E920" s="9" t="s">
        <v>42</v>
      </c>
      <c r="F920" s="9">
        <v>1875.0</v>
      </c>
      <c r="G920" s="16" t="s">
        <v>20</v>
      </c>
      <c r="H920" s="9">
        <v>9.0</v>
      </c>
      <c r="I920" s="9">
        <v>9.0</v>
      </c>
      <c r="J920" s="39" t="s">
        <v>15</v>
      </c>
      <c r="K920" s="39" t="s">
        <v>16</v>
      </c>
      <c r="L920" s="39" t="s">
        <v>15</v>
      </c>
    </row>
    <row r="921">
      <c r="A921" s="63">
        <v>905.0</v>
      </c>
      <c r="B921" s="62">
        <v>7397564.0</v>
      </c>
      <c r="C921" s="8" t="s">
        <v>197</v>
      </c>
      <c r="D921" s="16" t="s">
        <v>17</v>
      </c>
      <c r="E921" s="9" t="s">
        <v>67</v>
      </c>
      <c r="F921" s="9">
        <v>700.0</v>
      </c>
      <c r="G921" s="16" t="s">
        <v>14</v>
      </c>
      <c r="H921" s="9">
        <v>5.0</v>
      </c>
      <c r="I921" s="9">
        <v>8.0</v>
      </c>
      <c r="J921" s="39" t="s">
        <v>16</v>
      </c>
      <c r="K921" s="39" t="s">
        <v>16</v>
      </c>
      <c r="L921" s="39" t="s">
        <v>16</v>
      </c>
    </row>
    <row r="922">
      <c r="A922" s="63">
        <v>906.0</v>
      </c>
      <c r="B922" s="62">
        <v>7397566.0</v>
      </c>
      <c r="C922" s="8" t="s">
        <v>197</v>
      </c>
      <c r="D922" s="16" t="s">
        <v>17</v>
      </c>
      <c r="E922" s="9" t="s">
        <v>67</v>
      </c>
      <c r="F922" s="9">
        <v>755.0</v>
      </c>
      <c r="G922" s="16" t="s">
        <v>20</v>
      </c>
      <c r="H922" s="9">
        <v>3.0</v>
      </c>
      <c r="I922" s="9">
        <v>5.0</v>
      </c>
      <c r="J922" s="39" t="s">
        <v>16</v>
      </c>
      <c r="K922" s="39" t="s">
        <v>16</v>
      </c>
      <c r="L922" s="39" t="s">
        <v>16</v>
      </c>
    </row>
    <row r="923">
      <c r="A923" s="63">
        <v>907.0</v>
      </c>
      <c r="B923" s="62">
        <v>7398206.0</v>
      </c>
      <c r="C923" s="8" t="s">
        <v>197</v>
      </c>
      <c r="D923" s="16" t="s">
        <v>17</v>
      </c>
      <c r="E923" s="9" t="s">
        <v>64</v>
      </c>
      <c r="F923" s="9">
        <v>490.0</v>
      </c>
      <c r="G923" s="16" t="s">
        <v>20</v>
      </c>
      <c r="H923" s="9">
        <v>8.0</v>
      </c>
      <c r="I923" s="9">
        <v>9.0</v>
      </c>
      <c r="J923" s="39" t="s">
        <v>15</v>
      </c>
      <c r="K923" s="39" t="s">
        <v>16</v>
      </c>
      <c r="L923" s="39" t="s">
        <v>15</v>
      </c>
    </row>
    <row r="924">
      <c r="A924" s="63">
        <v>908.0</v>
      </c>
      <c r="B924" s="62">
        <v>7397831.0</v>
      </c>
      <c r="C924" s="8" t="s">
        <v>197</v>
      </c>
      <c r="D924" s="16" t="s">
        <v>17</v>
      </c>
      <c r="E924" s="9" t="s">
        <v>52</v>
      </c>
      <c r="F924" s="9">
        <v>1760.0</v>
      </c>
      <c r="G924" s="16" t="s">
        <v>14</v>
      </c>
      <c r="H924" s="9">
        <v>8.0</v>
      </c>
      <c r="I924" s="9">
        <v>9.0</v>
      </c>
      <c r="J924" s="39" t="s">
        <v>15</v>
      </c>
      <c r="K924" s="39" t="s">
        <v>16</v>
      </c>
      <c r="L924" s="39" t="s">
        <v>15</v>
      </c>
    </row>
    <row r="925">
      <c r="A925" s="63">
        <v>909.0</v>
      </c>
      <c r="B925" s="62">
        <v>7399205.0</v>
      </c>
      <c r="C925" s="8" t="s">
        <v>198</v>
      </c>
      <c r="D925" s="16" t="s">
        <v>12</v>
      </c>
      <c r="E925" s="9" t="s">
        <v>65</v>
      </c>
      <c r="F925" s="9">
        <v>1010.0</v>
      </c>
      <c r="G925" s="16" t="s">
        <v>20</v>
      </c>
      <c r="H925" s="9">
        <v>9.0</v>
      </c>
      <c r="I925" s="9">
        <v>10.0</v>
      </c>
      <c r="J925" s="39" t="s">
        <v>15</v>
      </c>
      <c r="K925" s="39" t="s">
        <v>16</v>
      </c>
      <c r="L925" s="39" t="s">
        <v>15</v>
      </c>
    </row>
    <row r="926">
      <c r="A926" s="63">
        <v>910.0</v>
      </c>
      <c r="B926" s="62">
        <v>7399846.0</v>
      </c>
      <c r="C926" s="8" t="s">
        <v>198</v>
      </c>
      <c r="D926" s="16" t="s">
        <v>17</v>
      </c>
      <c r="E926" s="9" t="s">
        <v>47</v>
      </c>
      <c r="F926" s="9">
        <v>1650.0</v>
      </c>
      <c r="G926" s="16" t="s">
        <v>14</v>
      </c>
      <c r="H926" s="9">
        <v>6.0</v>
      </c>
      <c r="I926" s="9">
        <v>8.0</v>
      </c>
      <c r="J926" s="39" t="s">
        <v>15</v>
      </c>
      <c r="K926" s="39" t="s">
        <v>16</v>
      </c>
      <c r="L926" s="39" t="s">
        <v>15</v>
      </c>
    </row>
    <row r="927">
      <c r="A927" s="63">
        <v>911.0</v>
      </c>
      <c r="B927" s="62">
        <v>7400752.0</v>
      </c>
      <c r="C927" s="8">
        <v>43499.0</v>
      </c>
      <c r="D927" s="16" t="s">
        <v>17</v>
      </c>
      <c r="E927" s="9" t="s">
        <v>84</v>
      </c>
      <c r="F927" s="9">
        <v>2515.0</v>
      </c>
      <c r="G927" s="16" t="s">
        <v>20</v>
      </c>
      <c r="H927" s="9">
        <v>5.0</v>
      </c>
      <c r="I927" s="9">
        <v>8.0</v>
      </c>
      <c r="J927" s="39" t="s">
        <v>16</v>
      </c>
      <c r="K927" s="39" t="s">
        <v>16</v>
      </c>
      <c r="L927" s="39" t="s">
        <v>15</v>
      </c>
    </row>
    <row r="928">
      <c r="A928" s="63">
        <v>912.0</v>
      </c>
      <c r="B928" s="66">
        <v>7402060.0</v>
      </c>
      <c r="C928" s="15">
        <v>43529.0</v>
      </c>
      <c r="D928" s="16" t="s">
        <v>12</v>
      </c>
      <c r="E928" s="16" t="s">
        <v>29</v>
      </c>
      <c r="F928" s="16">
        <v>1685.0</v>
      </c>
      <c r="G928" s="16" t="s">
        <v>14</v>
      </c>
      <c r="H928" s="16">
        <v>9.0</v>
      </c>
      <c r="I928" s="16">
        <v>9.0</v>
      </c>
      <c r="J928" s="40" t="s">
        <v>15</v>
      </c>
      <c r="K928" s="40" t="s">
        <v>16</v>
      </c>
      <c r="L928" s="40" t="s">
        <v>15</v>
      </c>
    </row>
    <row r="929">
      <c r="A929" s="63">
        <v>913.0</v>
      </c>
      <c r="B929" s="66">
        <v>7402405.0</v>
      </c>
      <c r="C929" s="15">
        <v>43619.0</v>
      </c>
      <c r="D929" s="16" t="s">
        <v>17</v>
      </c>
      <c r="E929" s="16" t="s">
        <v>37</v>
      </c>
      <c r="F929" s="16">
        <v>2520.0</v>
      </c>
      <c r="G929" s="16" t="s">
        <v>20</v>
      </c>
      <c r="H929" s="16">
        <v>9.0</v>
      </c>
      <c r="I929" s="16">
        <v>9.0</v>
      </c>
      <c r="J929" s="40" t="s">
        <v>15</v>
      </c>
      <c r="K929" s="40" t="s">
        <v>16</v>
      </c>
      <c r="L929" s="40" t="s">
        <v>15</v>
      </c>
    </row>
    <row r="930">
      <c r="A930" s="63">
        <v>914.0</v>
      </c>
      <c r="B930" s="66">
        <v>7402480.0</v>
      </c>
      <c r="C930" s="15">
        <v>43619.0</v>
      </c>
      <c r="D930" s="16" t="s">
        <v>17</v>
      </c>
      <c r="E930" s="16" t="s">
        <v>37</v>
      </c>
      <c r="F930" s="16">
        <v>3470.0</v>
      </c>
      <c r="G930" s="16" t="s">
        <v>14</v>
      </c>
      <c r="H930" s="16">
        <v>8.0</v>
      </c>
      <c r="I930" s="16">
        <v>8.0</v>
      </c>
      <c r="J930" s="40" t="s">
        <v>15</v>
      </c>
      <c r="K930" s="40" t="s">
        <v>16</v>
      </c>
      <c r="L930" s="40" t="s">
        <v>15</v>
      </c>
    </row>
    <row r="931">
      <c r="A931" s="63">
        <v>915.0</v>
      </c>
      <c r="B931" s="66">
        <v>7403436.0</v>
      </c>
      <c r="C931" s="15">
        <v>43531.0</v>
      </c>
      <c r="D931" s="16" t="s">
        <v>17</v>
      </c>
      <c r="E931" s="16" t="s">
        <v>53</v>
      </c>
      <c r="F931" s="16">
        <v>490.0</v>
      </c>
      <c r="G931" s="16" t="s">
        <v>14</v>
      </c>
      <c r="H931" s="16">
        <v>8.0</v>
      </c>
      <c r="I931" s="16">
        <v>9.0</v>
      </c>
      <c r="J931" s="40" t="s">
        <v>15</v>
      </c>
      <c r="K931" s="40" t="s">
        <v>16</v>
      </c>
      <c r="L931" s="40" t="s">
        <v>15</v>
      </c>
    </row>
    <row r="932">
      <c r="A932" s="63">
        <v>916.0</v>
      </c>
      <c r="B932" s="66">
        <v>7406868.0</v>
      </c>
      <c r="C932" s="15" t="s">
        <v>199</v>
      </c>
      <c r="D932" s="16" t="s">
        <v>17</v>
      </c>
      <c r="E932" s="16" t="s">
        <v>79</v>
      </c>
      <c r="F932" s="16">
        <v>570.0</v>
      </c>
      <c r="G932" s="16" t="s">
        <v>14</v>
      </c>
      <c r="H932" s="16">
        <v>2.0</v>
      </c>
      <c r="I932" s="16">
        <v>6.0</v>
      </c>
      <c r="J932" s="40" t="s">
        <v>16</v>
      </c>
      <c r="K932" s="40" t="s">
        <v>16</v>
      </c>
      <c r="L932" s="40" t="s">
        <v>15</v>
      </c>
    </row>
    <row r="933">
      <c r="A933" s="63">
        <v>917.0</v>
      </c>
      <c r="B933" s="66">
        <v>7404682.0</v>
      </c>
      <c r="C933" s="15">
        <v>43741.0</v>
      </c>
      <c r="D933" s="16" t="s">
        <v>12</v>
      </c>
      <c r="E933" s="16" t="s">
        <v>18</v>
      </c>
      <c r="F933" s="16">
        <v>1585.0</v>
      </c>
      <c r="G933" s="16" t="s">
        <v>14</v>
      </c>
      <c r="H933" s="16">
        <v>9.0</v>
      </c>
      <c r="I933" s="16">
        <v>9.0</v>
      </c>
      <c r="J933" s="40" t="s">
        <v>15</v>
      </c>
      <c r="K933" s="40" t="s">
        <v>16</v>
      </c>
      <c r="L933" s="40" t="s">
        <v>15</v>
      </c>
    </row>
    <row r="934">
      <c r="A934" s="63">
        <v>918.0</v>
      </c>
      <c r="B934" s="66">
        <v>7406448.0</v>
      </c>
      <c r="C934" s="15">
        <v>43802.0</v>
      </c>
      <c r="D934" s="16" t="s">
        <v>12</v>
      </c>
      <c r="E934" s="16" t="s">
        <v>29</v>
      </c>
      <c r="F934" s="16">
        <v>1700.0</v>
      </c>
      <c r="G934" s="16" t="s">
        <v>14</v>
      </c>
      <c r="H934" s="16">
        <v>6.0</v>
      </c>
      <c r="I934" s="16">
        <v>7.0</v>
      </c>
      <c r="J934" s="40" t="s">
        <v>15</v>
      </c>
      <c r="K934" s="40" t="s">
        <v>16</v>
      </c>
      <c r="L934" s="40" t="s">
        <v>15</v>
      </c>
    </row>
    <row r="935">
      <c r="A935" s="63">
        <v>919.0</v>
      </c>
      <c r="B935" s="10">
        <v>7408746.0</v>
      </c>
      <c r="C935" s="8" t="s">
        <v>200</v>
      </c>
      <c r="D935" s="16" t="s">
        <v>17</v>
      </c>
      <c r="E935" s="9" t="s">
        <v>25</v>
      </c>
      <c r="F935" s="9">
        <v>1985.0</v>
      </c>
      <c r="G935" s="16" t="s">
        <v>20</v>
      </c>
      <c r="H935" s="9">
        <v>6.0</v>
      </c>
      <c r="I935" s="9">
        <v>9.0</v>
      </c>
      <c r="J935" s="39" t="s">
        <v>15</v>
      </c>
      <c r="K935" s="39" t="s">
        <v>16</v>
      </c>
      <c r="L935" s="39" t="s">
        <v>16</v>
      </c>
    </row>
    <row r="936">
      <c r="A936" s="63">
        <v>920.0</v>
      </c>
      <c r="B936" s="10">
        <v>7408689.0</v>
      </c>
      <c r="C936" s="8" t="s">
        <v>200</v>
      </c>
      <c r="D936" s="16" t="s">
        <v>12</v>
      </c>
      <c r="E936" s="9" t="s">
        <v>28</v>
      </c>
      <c r="F936" s="9">
        <v>2330.0</v>
      </c>
      <c r="G936" s="16" t="s">
        <v>14</v>
      </c>
      <c r="H936" s="9">
        <v>6.0</v>
      </c>
      <c r="I936" s="9">
        <v>8.0</v>
      </c>
      <c r="J936" s="39" t="s">
        <v>15</v>
      </c>
      <c r="K936" s="39" t="s">
        <v>16</v>
      </c>
      <c r="L936" s="39" t="s">
        <v>15</v>
      </c>
    </row>
    <row r="937">
      <c r="A937" s="67">
        <v>921.0</v>
      </c>
      <c r="B937" s="10">
        <v>7413021.0</v>
      </c>
      <c r="C937" s="8" t="s">
        <v>201</v>
      </c>
      <c r="D937" s="16" t="s">
        <v>17</v>
      </c>
      <c r="E937" s="9" t="s">
        <v>52</v>
      </c>
      <c r="F937" s="9">
        <v>2485.0</v>
      </c>
      <c r="G937" s="16" t="s">
        <v>14</v>
      </c>
      <c r="H937" s="9">
        <v>9.0</v>
      </c>
      <c r="I937" s="9">
        <v>10.0</v>
      </c>
      <c r="J937" s="39" t="s">
        <v>15</v>
      </c>
      <c r="K937" s="39" t="s">
        <v>16</v>
      </c>
      <c r="L937" s="39" t="s">
        <v>15</v>
      </c>
    </row>
    <row r="938">
      <c r="A938" s="67">
        <v>922.0</v>
      </c>
      <c r="B938" s="10">
        <v>7396481.0</v>
      </c>
      <c r="C938" s="8" t="s">
        <v>195</v>
      </c>
      <c r="D938" s="16" t="s">
        <v>17</v>
      </c>
      <c r="E938" s="9">
        <v>31.0</v>
      </c>
      <c r="F938" s="9">
        <v>1470.0</v>
      </c>
      <c r="G938" s="16" t="s">
        <v>14</v>
      </c>
      <c r="H938" s="9">
        <v>5.0</v>
      </c>
      <c r="I938" s="9">
        <v>8.0</v>
      </c>
      <c r="J938" s="39" t="s">
        <v>16</v>
      </c>
      <c r="K938" s="39" t="s">
        <v>16</v>
      </c>
      <c r="L938" s="39" t="s">
        <v>15</v>
      </c>
    </row>
    <row r="939">
      <c r="A939" s="67">
        <v>923.0</v>
      </c>
      <c r="B939" s="10">
        <v>7411504.0</v>
      </c>
      <c r="C939" s="8">
        <v>43544.0</v>
      </c>
      <c r="D939" s="16" t="s">
        <v>12</v>
      </c>
      <c r="E939" s="9" t="s">
        <v>24</v>
      </c>
      <c r="F939" s="9">
        <v>1790.0</v>
      </c>
      <c r="G939" s="16" t="s">
        <v>20</v>
      </c>
      <c r="H939" s="9">
        <v>8.0</v>
      </c>
      <c r="I939" s="9">
        <v>8.0</v>
      </c>
      <c r="J939" s="39" t="s">
        <v>15</v>
      </c>
      <c r="K939" s="39" t="s">
        <v>16</v>
      </c>
      <c r="L939" s="39" t="s">
        <v>15</v>
      </c>
    </row>
    <row r="940">
      <c r="A940" s="67">
        <v>924.0</v>
      </c>
      <c r="B940" s="10">
        <v>7412954.0</v>
      </c>
      <c r="C940" s="8" t="s">
        <v>201</v>
      </c>
      <c r="D940" s="16" t="s">
        <v>12</v>
      </c>
      <c r="E940" s="9">
        <v>29.0</v>
      </c>
      <c r="F940" s="9">
        <v>960.0</v>
      </c>
      <c r="G940" s="16" t="s">
        <v>14</v>
      </c>
      <c r="H940" s="9">
        <v>6.0</v>
      </c>
      <c r="I940" s="9">
        <v>9.0</v>
      </c>
      <c r="J940" s="39" t="s">
        <v>16</v>
      </c>
      <c r="K940" s="39" t="s">
        <v>16</v>
      </c>
      <c r="L940" s="39" t="s">
        <v>16</v>
      </c>
    </row>
    <row r="941">
      <c r="A941" s="67">
        <v>925.0</v>
      </c>
      <c r="B941" s="10">
        <v>7414458.0</v>
      </c>
      <c r="C941" s="8" t="s">
        <v>202</v>
      </c>
      <c r="D941" s="16" t="s">
        <v>12</v>
      </c>
      <c r="E941" s="9" t="s">
        <v>21</v>
      </c>
      <c r="F941" s="9">
        <v>2365.0</v>
      </c>
      <c r="G941" s="16" t="s">
        <v>14</v>
      </c>
      <c r="H941" s="9">
        <v>9.0</v>
      </c>
      <c r="I941" s="9">
        <v>10.0</v>
      </c>
      <c r="J941" s="39" t="s">
        <v>15</v>
      </c>
      <c r="K941" s="39" t="s">
        <v>16</v>
      </c>
      <c r="L941" s="39" t="s">
        <v>15</v>
      </c>
    </row>
    <row r="942">
      <c r="A942" s="67">
        <v>926.0</v>
      </c>
      <c r="B942" s="62">
        <v>7416643.0</v>
      </c>
      <c r="C942" s="8" t="s">
        <v>203</v>
      </c>
      <c r="D942" s="16" t="s">
        <v>17</v>
      </c>
      <c r="E942" s="9" t="s">
        <v>59</v>
      </c>
      <c r="F942" s="9">
        <v>2460.0</v>
      </c>
      <c r="G942" s="16" t="s">
        <v>14</v>
      </c>
      <c r="H942" s="9">
        <v>9.0</v>
      </c>
      <c r="I942" s="9">
        <v>9.0</v>
      </c>
      <c r="J942" s="39" t="s">
        <v>15</v>
      </c>
      <c r="K942" s="39" t="s">
        <v>16</v>
      </c>
      <c r="L942" s="39" t="s">
        <v>15</v>
      </c>
    </row>
    <row r="943">
      <c r="A943" s="67">
        <v>927.0</v>
      </c>
      <c r="B943" s="62">
        <v>7417600.0</v>
      </c>
      <c r="C943" s="8" t="s">
        <v>204</v>
      </c>
      <c r="D943" s="16" t="s">
        <v>12</v>
      </c>
      <c r="E943" s="9">
        <v>30.0</v>
      </c>
      <c r="F943" s="9">
        <v>1205.0</v>
      </c>
      <c r="G943" s="16" t="s">
        <v>20</v>
      </c>
      <c r="H943" s="9">
        <v>8.0</v>
      </c>
      <c r="I943" s="9">
        <v>9.0</v>
      </c>
      <c r="J943" s="39" t="s">
        <v>15</v>
      </c>
      <c r="K943" s="39" t="s">
        <v>16</v>
      </c>
      <c r="L943" s="39" t="s">
        <v>15</v>
      </c>
    </row>
    <row r="944">
      <c r="A944" s="63">
        <v>928.0</v>
      </c>
      <c r="B944" s="62">
        <v>7417745.0</v>
      </c>
      <c r="C944" s="8" t="s">
        <v>204</v>
      </c>
      <c r="D944" s="16" t="s">
        <v>17</v>
      </c>
      <c r="E944" s="9" t="s">
        <v>42</v>
      </c>
      <c r="F944" s="9">
        <v>1320.0</v>
      </c>
      <c r="G944" s="16" t="s">
        <v>14</v>
      </c>
      <c r="H944" s="9">
        <v>7.0</v>
      </c>
      <c r="I944" s="9">
        <v>9.0</v>
      </c>
      <c r="J944" s="39" t="s">
        <v>15</v>
      </c>
      <c r="K944" s="39" t="s">
        <v>16</v>
      </c>
      <c r="L944" s="39" t="s">
        <v>15</v>
      </c>
    </row>
    <row r="945">
      <c r="A945" s="63">
        <v>929.0</v>
      </c>
      <c r="B945" s="62">
        <v>7421850.0</v>
      </c>
      <c r="C945" s="8">
        <v>43528.0</v>
      </c>
      <c r="D945" s="16" t="s">
        <v>12</v>
      </c>
      <c r="E945" s="9" t="s">
        <v>13</v>
      </c>
      <c r="F945" s="9">
        <v>2160.0</v>
      </c>
      <c r="G945" s="16" t="s">
        <v>14</v>
      </c>
      <c r="H945" s="9">
        <v>9.0</v>
      </c>
      <c r="I945" s="9">
        <v>9.0</v>
      </c>
      <c r="J945" s="39" t="s">
        <v>15</v>
      </c>
      <c r="K945" s="39" t="s">
        <v>16</v>
      </c>
      <c r="L945" s="39" t="s">
        <v>15</v>
      </c>
    </row>
    <row r="946">
      <c r="A946" s="63">
        <v>930.0</v>
      </c>
      <c r="B946" s="62">
        <v>7405784.0</v>
      </c>
      <c r="C946" s="8">
        <v>43535.0</v>
      </c>
      <c r="D946" s="16" t="s">
        <v>12</v>
      </c>
      <c r="E946" s="9">
        <v>32.0</v>
      </c>
      <c r="F946" s="9">
        <v>1645.0</v>
      </c>
      <c r="G946" s="16" t="s">
        <v>20</v>
      </c>
      <c r="H946" s="9">
        <v>6.0</v>
      </c>
      <c r="I946" s="9">
        <v>8.0</v>
      </c>
      <c r="J946" s="39" t="s">
        <v>15</v>
      </c>
      <c r="K946" s="39" t="s">
        <v>16</v>
      </c>
      <c r="L946" s="39" t="s">
        <v>15</v>
      </c>
    </row>
    <row r="947">
      <c r="A947" s="63">
        <v>931.0</v>
      </c>
      <c r="B947" s="62">
        <v>7422788.0</v>
      </c>
      <c r="C947" s="8">
        <v>43589.0</v>
      </c>
      <c r="D947" s="16" t="s">
        <v>12</v>
      </c>
      <c r="E947" s="9">
        <v>34.0</v>
      </c>
      <c r="F947" s="9">
        <v>1810.0</v>
      </c>
      <c r="G947" s="16" t="s">
        <v>14</v>
      </c>
      <c r="H947" s="9">
        <v>7.0</v>
      </c>
      <c r="I947" s="9">
        <v>9.0</v>
      </c>
      <c r="J947" s="39" t="s">
        <v>15</v>
      </c>
      <c r="K947" s="39" t="s">
        <v>16</v>
      </c>
      <c r="L947" s="39" t="s">
        <v>15</v>
      </c>
    </row>
    <row r="948">
      <c r="A948" s="63">
        <v>932.0</v>
      </c>
      <c r="B948" s="62">
        <v>7423516.0</v>
      </c>
      <c r="C948" s="8">
        <v>43589.0</v>
      </c>
      <c r="D948" s="16" t="s">
        <v>17</v>
      </c>
      <c r="E948" s="9">
        <v>31.0</v>
      </c>
      <c r="F948" s="9">
        <v>1540.0</v>
      </c>
      <c r="G948" s="16" t="s">
        <v>20</v>
      </c>
      <c r="H948" s="9">
        <v>7.0</v>
      </c>
      <c r="I948" s="9">
        <v>3.0</v>
      </c>
      <c r="J948" s="39" t="s">
        <v>15</v>
      </c>
      <c r="K948" s="39" t="s">
        <v>16</v>
      </c>
      <c r="L948" s="39" t="s">
        <v>16</v>
      </c>
    </row>
    <row r="949">
      <c r="A949" s="63">
        <v>933.0</v>
      </c>
      <c r="B949" s="62">
        <v>7423517.0</v>
      </c>
      <c r="C949" s="8">
        <v>43589.0</v>
      </c>
      <c r="D949" s="16" t="s">
        <v>17</v>
      </c>
      <c r="E949" s="9">
        <v>31.0</v>
      </c>
      <c r="F949" s="9">
        <v>1360.0</v>
      </c>
      <c r="G949" s="16" t="s">
        <v>14</v>
      </c>
      <c r="H949" s="9">
        <v>1.0</v>
      </c>
      <c r="I949" s="9">
        <v>5.0</v>
      </c>
      <c r="J949" s="39" t="s">
        <v>16</v>
      </c>
      <c r="K949" s="39" t="s">
        <v>16</v>
      </c>
      <c r="L949" s="39" t="s">
        <v>16</v>
      </c>
    </row>
    <row r="950">
      <c r="A950" s="63">
        <v>934.0</v>
      </c>
      <c r="B950" s="62">
        <v>7384825.0</v>
      </c>
      <c r="C950" s="8">
        <v>43618.0</v>
      </c>
      <c r="D950" s="16" t="s">
        <v>17</v>
      </c>
      <c r="E950" s="9" t="s">
        <v>63</v>
      </c>
      <c r="F950" s="9">
        <v>1765.0</v>
      </c>
      <c r="G950" s="16" t="s">
        <v>20</v>
      </c>
      <c r="H950" s="9">
        <v>6.0</v>
      </c>
      <c r="I950" s="9">
        <v>5.0</v>
      </c>
      <c r="J950" s="39" t="s">
        <v>15</v>
      </c>
      <c r="K950" s="39" t="s">
        <v>16</v>
      </c>
      <c r="L950" s="39" t="s">
        <v>15</v>
      </c>
    </row>
    <row r="951">
      <c r="A951" s="63">
        <v>935.0</v>
      </c>
      <c r="B951" s="62">
        <v>7386112.0</v>
      </c>
      <c r="C951" s="8">
        <v>43648.0</v>
      </c>
      <c r="D951" s="16" t="s">
        <v>17</v>
      </c>
      <c r="E951" s="9" t="s">
        <v>40</v>
      </c>
      <c r="F951" s="9">
        <v>985.0</v>
      </c>
      <c r="G951" s="16" t="s">
        <v>14</v>
      </c>
      <c r="H951" s="9">
        <v>7.0</v>
      </c>
      <c r="I951" s="9">
        <v>9.0</v>
      </c>
      <c r="J951" s="39" t="s">
        <v>15</v>
      </c>
      <c r="K951" s="39" t="s">
        <v>16</v>
      </c>
      <c r="L951" s="39" t="s">
        <v>16</v>
      </c>
    </row>
    <row r="952">
      <c r="A952" s="63">
        <v>936.0</v>
      </c>
      <c r="B952" s="62">
        <v>7386115.0</v>
      </c>
      <c r="C952" s="8">
        <v>43648.0</v>
      </c>
      <c r="D952" s="16" t="s">
        <v>17</v>
      </c>
      <c r="E952" s="9" t="s">
        <v>40</v>
      </c>
      <c r="F952" s="9">
        <v>1220.0</v>
      </c>
      <c r="G952" s="16" t="s">
        <v>14</v>
      </c>
      <c r="H952" s="9">
        <v>7.0</v>
      </c>
      <c r="I952" s="9">
        <v>9.0</v>
      </c>
      <c r="J952" s="39" t="s">
        <v>15</v>
      </c>
      <c r="K952" s="39" t="s">
        <v>16</v>
      </c>
      <c r="L952" s="39" t="s">
        <v>16</v>
      </c>
    </row>
    <row r="953">
      <c r="A953" s="63">
        <v>937.0</v>
      </c>
      <c r="B953" s="62">
        <v>7424152.0</v>
      </c>
      <c r="C953" s="8">
        <v>43650.0</v>
      </c>
      <c r="D953" s="16" t="s">
        <v>12</v>
      </c>
      <c r="E953" s="9">
        <v>31.0</v>
      </c>
      <c r="F953" s="9">
        <v>1410.0</v>
      </c>
      <c r="G953" s="16" t="s">
        <v>14</v>
      </c>
      <c r="H953" s="9">
        <v>9.0</v>
      </c>
      <c r="I953" s="9">
        <v>10.0</v>
      </c>
      <c r="J953" s="39" t="s">
        <v>15</v>
      </c>
      <c r="K953" s="39" t="s">
        <v>16</v>
      </c>
      <c r="L953" s="39" t="s">
        <v>15</v>
      </c>
    </row>
    <row r="954">
      <c r="A954" s="63">
        <v>938.0</v>
      </c>
      <c r="B954" s="62">
        <v>7428346.0</v>
      </c>
      <c r="C954" s="8" t="s">
        <v>205</v>
      </c>
      <c r="D954" s="16" t="s">
        <v>17</v>
      </c>
      <c r="E954" s="9">
        <v>33.0</v>
      </c>
      <c r="F954" s="9">
        <v>2090.0</v>
      </c>
      <c r="G954" s="16" t="s">
        <v>14</v>
      </c>
      <c r="H954" s="9">
        <v>7.0</v>
      </c>
      <c r="I954" s="9">
        <v>8.0</v>
      </c>
      <c r="J954" s="39" t="s">
        <v>16</v>
      </c>
      <c r="K954" s="39" t="s">
        <v>16</v>
      </c>
      <c r="L954" s="39" t="s">
        <v>15</v>
      </c>
    </row>
    <row r="955">
      <c r="A955" s="63">
        <v>939.0</v>
      </c>
      <c r="B955" s="62">
        <v>7427661.0</v>
      </c>
      <c r="C955" s="8">
        <v>43803.0</v>
      </c>
      <c r="D955" s="16" t="s">
        <v>17</v>
      </c>
      <c r="E955" s="9" t="s">
        <v>81</v>
      </c>
      <c r="F955" s="9">
        <v>1300.0</v>
      </c>
      <c r="G955" s="16" t="s">
        <v>20</v>
      </c>
      <c r="H955" s="9">
        <v>3.0</v>
      </c>
      <c r="I955" s="9">
        <v>5.0</v>
      </c>
      <c r="J955" s="39" t="s">
        <v>16</v>
      </c>
      <c r="K955" s="39" t="s">
        <v>16</v>
      </c>
      <c r="L955" s="39" t="s">
        <v>15</v>
      </c>
    </row>
    <row r="956">
      <c r="A956" s="63">
        <v>940.0</v>
      </c>
      <c r="B956" s="62">
        <v>7405784.0</v>
      </c>
      <c r="C956" s="8">
        <v>43535.0</v>
      </c>
      <c r="D956" s="16" t="s">
        <v>12</v>
      </c>
      <c r="E956" s="9">
        <v>32.0</v>
      </c>
      <c r="F956" s="9">
        <v>1645.0</v>
      </c>
      <c r="G956" s="16" t="s">
        <v>20</v>
      </c>
      <c r="H956" s="9">
        <v>6.0</v>
      </c>
      <c r="I956" s="9">
        <v>8.0</v>
      </c>
      <c r="J956" s="39" t="s">
        <v>15</v>
      </c>
      <c r="K956" s="39" t="s">
        <v>16</v>
      </c>
      <c r="L956" s="39" t="s">
        <v>15</v>
      </c>
    </row>
    <row r="957">
      <c r="A957" s="63">
        <v>941.0</v>
      </c>
      <c r="B957" s="62">
        <v>7395995.0</v>
      </c>
      <c r="C957" s="8" t="s">
        <v>194</v>
      </c>
      <c r="D957" s="16" t="s">
        <v>17</v>
      </c>
      <c r="E957" s="9" t="s">
        <v>70</v>
      </c>
      <c r="F957" s="9">
        <v>1185.0</v>
      </c>
      <c r="G957" s="16" t="s">
        <v>14</v>
      </c>
      <c r="H957" s="9">
        <v>7.0</v>
      </c>
      <c r="I957" s="9">
        <v>9.0</v>
      </c>
      <c r="J957" s="39" t="s">
        <v>15</v>
      </c>
      <c r="K957" s="39" t="s">
        <v>16</v>
      </c>
      <c r="L957" s="39" t="s">
        <v>15</v>
      </c>
    </row>
    <row r="958">
      <c r="A958" s="63">
        <v>942.0</v>
      </c>
      <c r="B958" s="62">
        <v>7431315.0</v>
      </c>
      <c r="C958" s="8" t="s">
        <v>206</v>
      </c>
      <c r="D958" s="16" t="s">
        <v>17</v>
      </c>
      <c r="E958" s="9" t="s">
        <v>19</v>
      </c>
      <c r="F958" s="9">
        <v>2025.0</v>
      </c>
      <c r="G958" s="16" t="s">
        <v>20</v>
      </c>
      <c r="H958" s="9">
        <v>8.0</v>
      </c>
      <c r="I958" s="9">
        <v>9.0</v>
      </c>
      <c r="J958" s="39" t="s">
        <v>16</v>
      </c>
      <c r="K958" s="39" t="s">
        <v>16</v>
      </c>
      <c r="L958" s="39" t="s">
        <v>15</v>
      </c>
    </row>
    <row r="959">
      <c r="A959" s="63">
        <v>943.0</v>
      </c>
      <c r="B959" s="62">
        <v>7415882.0</v>
      </c>
      <c r="C959" s="8" t="s">
        <v>207</v>
      </c>
      <c r="D959" s="16" t="s">
        <v>17</v>
      </c>
      <c r="E959" s="9" t="s">
        <v>81</v>
      </c>
      <c r="F959" s="9">
        <v>1540.0</v>
      </c>
      <c r="G959" s="16" t="s">
        <v>20</v>
      </c>
      <c r="H959" s="9">
        <v>3.0</v>
      </c>
      <c r="I959" s="9">
        <v>5.0</v>
      </c>
      <c r="J959" s="39" t="s">
        <v>16</v>
      </c>
      <c r="K959" s="39" t="s">
        <v>16</v>
      </c>
      <c r="L959" s="39" t="s">
        <v>15</v>
      </c>
    </row>
    <row r="960">
      <c r="A960" s="63">
        <v>944.0</v>
      </c>
      <c r="B960" s="62">
        <v>7434325.0</v>
      </c>
      <c r="C960" s="8" t="s">
        <v>208</v>
      </c>
      <c r="D960" s="16" t="s">
        <v>12</v>
      </c>
      <c r="E960" s="9" t="s">
        <v>50</v>
      </c>
      <c r="F960" s="9">
        <v>3685.0</v>
      </c>
      <c r="G960" s="16" t="s">
        <v>14</v>
      </c>
      <c r="H960" s="9">
        <v>8.0</v>
      </c>
      <c r="I960" s="9">
        <v>9.0</v>
      </c>
      <c r="J960" s="39" t="s">
        <v>15</v>
      </c>
      <c r="K960" s="39" t="s">
        <v>16</v>
      </c>
      <c r="L960" s="39" t="s">
        <v>15</v>
      </c>
    </row>
    <row r="961">
      <c r="A961" s="63">
        <v>945.0</v>
      </c>
      <c r="B961" s="62">
        <v>7437339.0</v>
      </c>
      <c r="C961" s="8" t="s">
        <v>209</v>
      </c>
      <c r="D961" s="16" t="s">
        <v>17</v>
      </c>
      <c r="E961" s="9">
        <v>35.0</v>
      </c>
      <c r="F961" s="9">
        <v>1920.0</v>
      </c>
      <c r="G961" s="16" t="s">
        <v>20</v>
      </c>
      <c r="H961" s="9">
        <v>6.0</v>
      </c>
      <c r="I961" s="9">
        <v>8.0</v>
      </c>
      <c r="J961" s="39" t="s">
        <v>16</v>
      </c>
      <c r="K961" s="39" t="s">
        <v>16</v>
      </c>
      <c r="L961" s="39" t="s">
        <v>15</v>
      </c>
    </row>
    <row r="962">
      <c r="A962" s="63">
        <v>946.0</v>
      </c>
      <c r="B962" s="62">
        <v>7422788.0</v>
      </c>
      <c r="C962" s="8">
        <v>43589.0</v>
      </c>
      <c r="D962" s="16" t="s">
        <v>17</v>
      </c>
      <c r="E962" s="9">
        <v>34.0</v>
      </c>
      <c r="F962" s="9">
        <v>1810.0</v>
      </c>
      <c r="G962" s="16" t="s">
        <v>14</v>
      </c>
      <c r="H962" s="9">
        <v>7.0</v>
      </c>
      <c r="I962" s="9">
        <v>9.0</v>
      </c>
      <c r="J962" s="39" t="s">
        <v>15</v>
      </c>
      <c r="K962" s="39" t="s">
        <v>16</v>
      </c>
      <c r="L962" s="39" t="s">
        <v>15</v>
      </c>
    </row>
    <row r="963">
      <c r="A963" s="63">
        <v>947.0</v>
      </c>
      <c r="B963" s="62">
        <v>7433855.0</v>
      </c>
      <c r="C963" s="8" t="s">
        <v>208</v>
      </c>
      <c r="D963" s="16" t="s">
        <v>12</v>
      </c>
      <c r="E963" s="9">
        <v>28.0</v>
      </c>
      <c r="F963" s="9">
        <v>990.0</v>
      </c>
      <c r="G963" s="16" t="s">
        <v>14</v>
      </c>
      <c r="H963" s="9">
        <v>7.0</v>
      </c>
      <c r="I963" s="9">
        <v>8.0</v>
      </c>
      <c r="J963" s="39" t="s">
        <v>16</v>
      </c>
      <c r="K963" s="39" t="s">
        <v>16</v>
      </c>
      <c r="L963" s="39" t="s">
        <v>15</v>
      </c>
    </row>
    <row r="964">
      <c r="A964" s="63">
        <v>948.0</v>
      </c>
      <c r="B964" s="10">
        <v>7434619.0</v>
      </c>
      <c r="C964" s="8" t="s">
        <v>208</v>
      </c>
      <c r="D964" s="9" t="s">
        <v>17</v>
      </c>
      <c r="E964" s="9" t="s">
        <v>29</v>
      </c>
      <c r="F964" s="9">
        <v>1700.0</v>
      </c>
      <c r="G964" s="9" t="s">
        <v>14</v>
      </c>
      <c r="H964" s="9">
        <v>7.0</v>
      </c>
      <c r="I964" s="9">
        <v>8.0</v>
      </c>
      <c r="J964" s="39" t="s">
        <v>15</v>
      </c>
      <c r="K964" s="39" t="s">
        <v>15</v>
      </c>
      <c r="L964" s="39" t="s">
        <v>15</v>
      </c>
    </row>
    <row r="965">
      <c r="A965" s="63">
        <v>949.0</v>
      </c>
      <c r="B965" s="10">
        <v>7439761.0</v>
      </c>
      <c r="C965" s="8">
        <v>43470.0</v>
      </c>
      <c r="D965" s="16" t="s">
        <v>12</v>
      </c>
      <c r="E965" s="9" t="s">
        <v>124</v>
      </c>
      <c r="F965" s="9">
        <v>1515.0</v>
      </c>
      <c r="G965" s="16" t="s">
        <v>14</v>
      </c>
      <c r="H965" s="9">
        <v>2.0</v>
      </c>
      <c r="I965" s="9">
        <v>5.0</v>
      </c>
      <c r="J965" s="39" t="s">
        <v>16</v>
      </c>
      <c r="K965" s="39" t="s">
        <v>16</v>
      </c>
      <c r="L965" s="39" t="s">
        <v>15</v>
      </c>
    </row>
    <row r="966">
      <c r="A966" s="63">
        <v>950.0</v>
      </c>
      <c r="B966" s="10">
        <v>7440882.0</v>
      </c>
      <c r="C966" s="8">
        <v>43501.0</v>
      </c>
      <c r="D966" s="9" t="s">
        <v>17</v>
      </c>
      <c r="E966" s="9" t="s">
        <v>65</v>
      </c>
      <c r="F966" s="9">
        <v>1285.0</v>
      </c>
      <c r="G966" s="9" t="s">
        <v>20</v>
      </c>
      <c r="H966" s="9">
        <v>5.0</v>
      </c>
      <c r="I966" s="9">
        <v>9.0</v>
      </c>
      <c r="J966" s="39" t="s">
        <v>16</v>
      </c>
      <c r="K966" s="39" t="s">
        <v>15</v>
      </c>
      <c r="L966" s="39" t="s">
        <v>15</v>
      </c>
    </row>
    <row r="967">
      <c r="A967" s="63">
        <v>951.0</v>
      </c>
      <c r="B967" s="10">
        <v>7440444.0</v>
      </c>
      <c r="C967" s="8">
        <v>43501.0</v>
      </c>
      <c r="D967" s="9" t="s">
        <v>17</v>
      </c>
      <c r="E967" s="9" t="s">
        <v>27</v>
      </c>
      <c r="F967" s="9">
        <v>2425.0</v>
      </c>
      <c r="G967" s="9" t="s">
        <v>14</v>
      </c>
      <c r="H967" s="9">
        <v>9.0</v>
      </c>
      <c r="I967" s="9">
        <v>10.0</v>
      </c>
      <c r="J967" s="39" t="s">
        <v>15</v>
      </c>
      <c r="K967" s="39" t="s">
        <v>16</v>
      </c>
      <c r="L967" s="39" t="s">
        <v>16</v>
      </c>
    </row>
    <row r="968">
      <c r="A968" s="63">
        <v>952.0</v>
      </c>
      <c r="B968" s="10">
        <v>7440458.0</v>
      </c>
      <c r="C968" s="8">
        <v>43501.0</v>
      </c>
      <c r="D968" s="9" t="s">
        <v>17</v>
      </c>
      <c r="E968" s="9" t="s">
        <v>19</v>
      </c>
      <c r="F968" s="9">
        <v>1875.0</v>
      </c>
      <c r="G968" s="9" t="s">
        <v>14</v>
      </c>
      <c r="H968" s="9">
        <v>8.0</v>
      </c>
      <c r="I968" s="9">
        <v>9.0</v>
      </c>
      <c r="J968" s="39" t="s">
        <v>15</v>
      </c>
      <c r="K968" s="39" t="s">
        <v>16</v>
      </c>
      <c r="L968" s="39" t="s">
        <v>16</v>
      </c>
    </row>
    <row r="969">
      <c r="A969" s="63">
        <v>953.0</v>
      </c>
      <c r="B969" s="10">
        <v>7441712.0</v>
      </c>
      <c r="C969" s="8">
        <v>43529.0</v>
      </c>
      <c r="D969" s="9" t="s">
        <v>17</v>
      </c>
      <c r="E969" s="9">
        <v>36.0</v>
      </c>
      <c r="F969" s="9">
        <v>2580.0</v>
      </c>
      <c r="G969" s="9" t="s">
        <v>20</v>
      </c>
      <c r="H969" s="9">
        <v>7.0</v>
      </c>
      <c r="I969" s="9">
        <v>8.0</v>
      </c>
      <c r="J969" s="39" t="s">
        <v>15</v>
      </c>
      <c r="K969" s="39" t="s">
        <v>16</v>
      </c>
      <c r="L969" s="39" t="s">
        <v>15</v>
      </c>
    </row>
    <row r="970">
      <c r="A970" s="63">
        <v>954.0</v>
      </c>
      <c r="B970" s="10">
        <v>7444923.0</v>
      </c>
      <c r="C970" s="8">
        <v>43682.0</v>
      </c>
      <c r="D970" s="9" t="s">
        <v>17</v>
      </c>
      <c r="E970" s="9">
        <v>32.0</v>
      </c>
      <c r="F970" s="9">
        <v>2320.0</v>
      </c>
      <c r="G970" s="9" t="s">
        <v>20</v>
      </c>
      <c r="H970" s="9">
        <v>3.0</v>
      </c>
      <c r="I970" s="9">
        <v>8.0</v>
      </c>
      <c r="J970" s="39" t="s">
        <v>16</v>
      </c>
      <c r="K970" s="39" t="s">
        <v>16</v>
      </c>
      <c r="L970" s="39" t="s">
        <v>15</v>
      </c>
    </row>
    <row r="971">
      <c r="A971" s="63">
        <v>955.0</v>
      </c>
      <c r="B971" s="10">
        <v>7446236.0</v>
      </c>
      <c r="C971" s="8">
        <v>43743.0</v>
      </c>
      <c r="D971" s="9" t="s">
        <v>17</v>
      </c>
      <c r="E971" s="9" t="s">
        <v>63</v>
      </c>
      <c r="F971" s="9">
        <v>1450.0</v>
      </c>
      <c r="G971" s="9" t="s">
        <v>14</v>
      </c>
      <c r="H971" s="9">
        <v>8.0</v>
      </c>
      <c r="I971" s="9">
        <v>8.0</v>
      </c>
      <c r="J971" s="39" t="s">
        <v>15</v>
      </c>
      <c r="K971" s="39" t="s">
        <v>16</v>
      </c>
      <c r="L971" s="39" t="s">
        <v>15</v>
      </c>
    </row>
    <row r="972">
      <c r="A972" s="63">
        <v>956.0</v>
      </c>
      <c r="B972" s="10">
        <v>7448840.0</v>
      </c>
      <c r="C972" s="8" t="s">
        <v>210</v>
      </c>
      <c r="D972" s="9" t="s">
        <v>17</v>
      </c>
      <c r="E972" s="9" t="s">
        <v>18</v>
      </c>
      <c r="F972" s="9">
        <v>1340.0</v>
      </c>
      <c r="G972" s="9" t="s">
        <v>14</v>
      </c>
      <c r="H972" s="9">
        <v>8.0</v>
      </c>
      <c r="I972" s="9">
        <v>9.0</v>
      </c>
      <c r="J972" s="39" t="s">
        <v>15</v>
      </c>
      <c r="K972" s="39" t="s">
        <v>15</v>
      </c>
      <c r="L972" s="39" t="s">
        <v>15</v>
      </c>
    </row>
    <row r="973">
      <c r="A973" s="63">
        <v>957.0</v>
      </c>
      <c r="B973" s="10">
        <v>7449594.0</v>
      </c>
      <c r="C973" s="8" t="s">
        <v>211</v>
      </c>
      <c r="D973" s="9" t="s">
        <v>17</v>
      </c>
      <c r="E973" s="9" t="s">
        <v>59</v>
      </c>
      <c r="F973" s="9">
        <v>1865.0</v>
      </c>
      <c r="G973" s="9" t="s">
        <v>20</v>
      </c>
      <c r="H973" s="9">
        <v>8.0</v>
      </c>
      <c r="I973" s="9">
        <v>9.0</v>
      </c>
      <c r="J973" s="39" t="s">
        <v>15</v>
      </c>
      <c r="K973" s="39" t="s">
        <v>16</v>
      </c>
      <c r="L973" s="39" t="s">
        <v>16</v>
      </c>
    </row>
    <row r="974">
      <c r="A974" s="63">
        <v>958.0</v>
      </c>
      <c r="B974" s="10">
        <v>7449605.0</v>
      </c>
      <c r="C974" s="8" t="s">
        <v>211</v>
      </c>
      <c r="D974" s="9" t="s">
        <v>17</v>
      </c>
      <c r="E974" s="9" t="s">
        <v>59</v>
      </c>
      <c r="F974" s="9">
        <v>1145.0</v>
      </c>
      <c r="G974" s="9" t="s">
        <v>20</v>
      </c>
      <c r="H974" s="9">
        <v>9.0</v>
      </c>
      <c r="I974" s="9">
        <v>9.0</v>
      </c>
      <c r="J974" s="39" t="s">
        <v>15</v>
      </c>
      <c r="K974" s="39" t="s">
        <v>16</v>
      </c>
      <c r="L974" s="39" t="s">
        <v>16</v>
      </c>
    </row>
    <row r="975">
      <c r="A975" s="63">
        <v>959.0</v>
      </c>
      <c r="B975" s="30">
        <v>7450524.0</v>
      </c>
      <c r="C975" s="32" t="s">
        <v>212</v>
      </c>
      <c r="D975" s="34" t="s">
        <v>12</v>
      </c>
      <c r="E975" s="34">
        <v>29.0</v>
      </c>
      <c r="F975" s="34">
        <v>890.0</v>
      </c>
      <c r="G975" s="34" t="s">
        <v>14</v>
      </c>
      <c r="H975" s="34">
        <v>2.0</v>
      </c>
      <c r="I975" s="34">
        <v>5.0</v>
      </c>
      <c r="J975" s="35" t="s">
        <v>16</v>
      </c>
      <c r="K975" s="35" t="s">
        <v>16</v>
      </c>
      <c r="L975" s="35" t="s">
        <v>15</v>
      </c>
    </row>
    <row r="976">
      <c r="A976" s="63">
        <v>960.0</v>
      </c>
      <c r="B976" s="30">
        <v>7450549.0</v>
      </c>
      <c r="C976" s="32" t="s">
        <v>213</v>
      </c>
      <c r="D976" s="34" t="s">
        <v>17</v>
      </c>
      <c r="E976" s="34">
        <v>31.0</v>
      </c>
      <c r="F976" s="34">
        <v>1020.0</v>
      </c>
      <c r="G976" s="34" t="s">
        <v>14</v>
      </c>
      <c r="H976" s="34">
        <v>7.0</v>
      </c>
      <c r="I976" s="34">
        <v>8.0</v>
      </c>
      <c r="J976" s="35" t="s">
        <v>16</v>
      </c>
      <c r="K976" s="35" t="s">
        <v>16</v>
      </c>
      <c r="L976" s="35" t="s">
        <v>15</v>
      </c>
    </row>
    <row r="977">
      <c r="A977" s="63">
        <v>961.0</v>
      </c>
      <c r="B977" s="30">
        <v>7451308.0</v>
      </c>
      <c r="C977" s="32" t="s">
        <v>214</v>
      </c>
      <c r="D977" s="34" t="s">
        <v>12</v>
      </c>
      <c r="E977" s="34" t="s">
        <v>58</v>
      </c>
      <c r="F977" s="34">
        <v>1130.0</v>
      </c>
      <c r="G977" s="34" t="s">
        <v>20</v>
      </c>
      <c r="H977" s="34">
        <v>6.0</v>
      </c>
      <c r="I977" s="34">
        <v>7.0</v>
      </c>
      <c r="J977" s="35" t="s">
        <v>15</v>
      </c>
      <c r="K977" s="35" t="s">
        <v>16</v>
      </c>
      <c r="L977" s="35" t="s">
        <v>15</v>
      </c>
    </row>
    <row r="978">
      <c r="A978" s="63">
        <v>962.0</v>
      </c>
      <c r="B978" s="30">
        <v>7446356.0</v>
      </c>
      <c r="C978" s="32">
        <v>43743.0</v>
      </c>
      <c r="D978" s="34" t="s">
        <v>12</v>
      </c>
      <c r="E978" s="34">
        <v>30.0</v>
      </c>
      <c r="F978" s="34">
        <v>1595.0</v>
      </c>
      <c r="G978" s="34" t="s">
        <v>14</v>
      </c>
      <c r="H978" s="34">
        <v>8.0</v>
      </c>
      <c r="I978" s="34">
        <v>8.0</v>
      </c>
      <c r="J978" s="35" t="s">
        <v>15</v>
      </c>
      <c r="K978" s="35" t="s">
        <v>15</v>
      </c>
      <c r="L978" s="35" t="s">
        <v>15</v>
      </c>
    </row>
    <row r="979">
      <c r="A979" s="63">
        <v>963.0</v>
      </c>
      <c r="B979" s="62">
        <v>7453305.0</v>
      </c>
      <c r="C979" s="32" t="s">
        <v>215</v>
      </c>
      <c r="D979" s="33" t="s">
        <v>12</v>
      </c>
      <c r="E979" s="34" t="s">
        <v>50</v>
      </c>
      <c r="F979" s="34">
        <v>3255.0</v>
      </c>
      <c r="G979" s="33" t="s">
        <v>20</v>
      </c>
      <c r="H979" s="34">
        <v>9.0</v>
      </c>
      <c r="I979" s="34">
        <v>10.0</v>
      </c>
      <c r="J979" s="35" t="s">
        <v>15</v>
      </c>
      <c r="K979" s="35" t="s">
        <v>16</v>
      </c>
      <c r="L979" s="35" t="s">
        <v>15</v>
      </c>
    </row>
    <row r="980">
      <c r="A980" s="63">
        <v>964.0</v>
      </c>
      <c r="B980" s="62">
        <v>7455130.0</v>
      </c>
      <c r="C980" s="32" t="s">
        <v>216</v>
      </c>
      <c r="D980" s="33" t="s">
        <v>17</v>
      </c>
      <c r="E980" s="34" t="s">
        <v>68</v>
      </c>
      <c r="F980" s="34">
        <v>560.0</v>
      </c>
      <c r="G980" s="33" t="s">
        <v>20</v>
      </c>
      <c r="H980" s="34">
        <v>7.0</v>
      </c>
      <c r="I980" s="34">
        <v>8.0</v>
      </c>
      <c r="J980" s="35" t="s">
        <v>16</v>
      </c>
      <c r="K980" s="35" t="s">
        <v>16</v>
      </c>
      <c r="L980" s="35" t="s">
        <v>15</v>
      </c>
    </row>
    <row r="981">
      <c r="A981" s="63">
        <v>965.0</v>
      </c>
      <c r="B981" s="62">
        <v>7455269.0</v>
      </c>
      <c r="C981" s="32" t="s">
        <v>216</v>
      </c>
      <c r="D981" s="33" t="s">
        <v>17</v>
      </c>
      <c r="E981" s="34">
        <v>36.0</v>
      </c>
      <c r="F981" s="34">
        <v>3515.0</v>
      </c>
      <c r="G981" s="33" t="s">
        <v>14</v>
      </c>
      <c r="H981" s="34">
        <v>9.0</v>
      </c>
      <c r="I981" s="34">
        <v>10.0</v>
      </c>
      <c r="J981" s="35" t="s">
        <v>15</v>
      </c>
      <c r="K981" s="35" t="s">
        <v>16</v>
      </c>
      <c r="L981" s="35" t="s">
        <v>15</v>
      </c>
    </row>
    <row r="982">
      <c r="A982" s="63">
        <v>966.0</v>
      </c>
      <c r="B982" s="62">
        <v>7458698.0</v>
      </c>
      <c r="C982" s="32" t="s">
        <v>217</v>
      </c>
      <c r="D982" s="33" t="s">
        <v>12</v>
      </c>
      <c r="E982" s="34" t="s">
        <v>29</v>
      </c>
      <c r="F982" s="34">
        <v>1805.0</v>
      </c>
      <c r="G982" s="33" t="s">
        <v>20</v>
      </c>
      <c r="H982" s="34">
        <v>8.0</v>
      </c>
      <c r="I982" s="34">
        <v>9.0</v>
      </c>
      <c r="J982" s="35" t="s">
        <v>15</v>
      </c>
      <c r="K982" s="35" t="s">
        <v>16</v>
      </c>
      <c r="L982" s="35" t="s">
        <v>15</v>
      </c>
    </row>
    <row r="983">
      <c r="A983" s="63">
        <v>967.0</v>
      </c>
      <c r="B983" s="62">
        <v>7460204.0</v>
      </c>
      <c r="C983" s="32" t="s">
        <v>218</v>
      </c>
      <c r="D983" s="33" t="s">
        <v>12</v>
      </c>
      <c r="E983" s="34">
        <v>32.0</v>
      </c>
      <c r="F983" s="34">
        <v>1900.0</v>
      </c>
      <c r="G983" s="33" t="s">
        <v>14</v>
      </c>
      <c r="H983" s="34">
        <v>3.0</v>
      </c>
      <c r="I983" s="34">
        <v>5.0</v>
      </c>
      <c r="J983" s="35" t="s">
        <v>16</v>
      </c>
      <c r="K983" s="35" t="s">
        <v>16</v>
      </c>
      <c r="L983" s="35" t="s">
        <v>15</v>
      </c>
    </row>
    <row r="984">
      <c r="A984" s="68">
        <v>968.0</v>
      </c>
      <c r="B984" s="62">
        <v>7460991.0</v>
      </c>
      <c r="C984" s="32">
        <v>43471.0</v>
      </c>
      <c r="D984" s="33" t="s">
        <v>17</v>
      </c>
      <c r="E984" s="34" t="s">
        <v>52</v>
      </c>
      <c r="F984" s="34">
        <v>2160.0</v>
      </c>
      <c r="G984" s="33" t="s">
        <v>20</v>
      </c>
      <c r="H984" s="34">
        <v>8.0</v>
      </c>
      <c r="I984" s="34">
        <v>9.0</v>
      </c>
      <c r="J984" s="35" t="s">
        <v>15</v>
      </c>
      <c r="K984" s="35" t="s">
        <v>16</v>
      </c>
      <c r="L984" s="35" t="s">
        <v>16</v>
      </c>
    </row>
    <row r="985">
      <c r="A985" s="68">
        <v>969.0</v>
      </c>
      <c r="B985" s="62">
        <v>7460989.0</v>
      </c>
      <c r="C985" s="32">
        <v>43471.0</v>
      </c>
      <c r="D985" s="33" t="s">
        <v>17</v>
      </c>
      <c r="E985" s="34" t="s">
        <v>52</v>
      </c>
      <c r="F985" s="34">
        <v>2520.0</v>
      </c>
      <c r="G985" s="33" t="s">
        <v>14</v>
      </c>
      <c r="H985" s="34">
        <v>8.0</v>
      </c>
      <c r="I985" s="34">
        <v>9.0</v>
      </c>
      <c r="J985" s="35" t="s">
        <v>15</v>
      </c>
      <c r="K985" s="35" t="s">
        <v>16</v>
      </c>
      <c r="L985" s="35" t="s">
        <v>16</v>
      </c>
    </row>
    <row r="986">
      <c r="A986" s="68">
        <v>970.0</v>
      </c>
      <c r="B986" s="62">
        <v>7463558.0</v>
      </c>
      <c r="C986" s="32">
        <v>43591.0</v>
      </c>
      <c r="D986" s="33" t="s">
        <v>12</v>
      </c>
      <c r="E986" s="34">
        <v>30.0</v>
      </c>
      <c r="F986" s="34">
        <v>1405.0</v>
      </c>
      <c r="G986" s="33" t="s">
        <v>14</v>
      </c>
      <c r="H986" s="34">
        <v>8.0</v>
      </c>
      <c r="I986" s="34">
        <v>8.0</v>
      </c>
      <c r="J986" s="35" t="s">
        <v>16</v>
      </c>
      <c r="K986" s="35" t="s">
        <v>16</v>
      </c>
      <c r="L986" s="35" t="s">
        <v>15</v>
      </c>
    </row>
    <row r="987">
      <c r="A987" s="68">
        <v>971.0</v>
      </c>
      <c r="B987" s="62">
        <v>7464469.0</v>
      </c>
      <c r="C987" s="32">
        <v>43622.0</v>
      </c>
      <c r="D987" s="33" t="s">
        <v>17</v>
      </c>
      <c r="E987" s="34">
        <v>35.0</v>
      </c>
      <c r="F987" s="34">
        <v>2350.0</v>
      </c>
      <c r="G987" s="33" t="s">
        <v>14</v>
      </c>
      <c r="H987" s="34">
        <v>8.0</v>
      </c>
      <c r="I987" s="34">
        <v>8.0</v>
      </c>
      <c r="J987" s="35" t="s">
        <v>15</v>
      </c>
      <c r="K987" s="35" t="s">
        <v>16</v>
      </c>
      <c r="L987" s="35" t="s">
        <v>16</v>
      </c>
    </row>
    <row r="988">
      <c r="A988" s="30">
        <v>972.0</v>
      </c>
      <c r="B988" s="62">
        <v>7466558.0</v>
      </c>
      <c r="C988" s="32">
        <v>43744.0</v>
      </c>
      <c r="D988" s="33" t="s">
        <v>12</v>
      </c>
      <c r="E988" s="34" t="s">
        <v>33</v>
      </c>
      <c r="F988" s="34">
        <v>1770.0</v>
      </c>
      <c r="G988" s="33" t="s">
        <v>20</v>
      </c>
      <c r="H988" s="34">
        <v>9.0</v>
      </c>
      <c r="I988" s="34">
        <v>9.0</v>
      </c>
      <c r="J988" s="35" t="s">
        <v>15</v>
      </c>
      <c r="K988" s="35" t="s">
        <v>16</v>
      </c>
      <c r="L988" s="35" t="s">
        <v>15</v>
      </c>
    </row>
    <row r="989">
      <c r="A989" s="30">
        <v>973.0</v>
      </c>
      <c r="B989" s="62">
        <v>7468682.0</v>
      </c>
      <c r="C989" s="32">
        <v>43805.0</v>
      </c>
      <c r="D989" s="33" t="s">
        <v>12</v>
      </c>
      <c r="E989" s="34">
        <v>30.0</v>
      </c>
      <c r="F989" s="34">
        <v>1470.0</v>
      </c>
      <c r="G989" s="33" t="s">
        <v>20</v>
      </c>
      <c r="H989" s="34">
        <v>7.0</v>
      </c>
      <c r="I989" s="34">
        <v>8.0</v>
      </c>
      <c r="J989" s="35" t="s">
        <v>15</v>
      </c>
      <c r="K989" s="35" t="s">
        <v>16</v>
      </c>
      <c r="L989" s="35" t="s">
        <v>15</v>
      </c>
    </row>
    <row r="990">
      <c r="A990" s="30">
        <v>974.0</v>
      </c>
      <c r="B990" s="30">
        <v>7469190.0</v>
      </c>
      <c r="C990" s="32" t="s">
        <v>219</v>
      </c>
      <c r="D990" s="33" t="s">
        <v>17</v>
      </c>
      <c r="E990" s="34" t="s">
        <v>70</v>
      </c>
      <c r="F990" s="34">
        <v>945.0</v>
      </c>
      <c r="G990" s="33" t="s">
        <v>14</v>
      </c>
      <c r="H990" s="34">
        <v>9.0</v>
      </c>
      <c r="I990" s="34">
        <v>10.0</v>
      </c>
      <c r="J990" s="35" t="s">
        <v>15</v>
      </c>
      <c r="K990" s="35" t="s">
        <v>16</v>
      </c>
      <c r="L990" s="35" t="s">
        <v>15</v>
      </c>
    </row>
    <row r="991">
      <c r="A991" s="30">
        <v>975.0</v>
      </c>
      <c r="B991" s="62">
        <v>7468699.0</v>
      </c>
      <c r="C991" s="32">
        <v>43805.0</v>
      </c>
      <c r="D991" s="33" t="s">
        <v>12</v>
      </c>
      <c r="E991" s="34">
        <v>31.0</v>
      </c>
      <c r="F991" s="34">
        <v>1390.0</v>
      </c>
      <c r="G991" s="33" t="s">
        <v>14</v>
      </c>
      <c r="H991" s="34">
        <v>7.0</v>
      </c>
      <c r="I991" s="34">
        <v>8.0</v>
      </c>
      <c r="J991" s="35" t="s">
        <v>15</v>
      </c>
      <c r="K991" s="35" t="s">
        <v>16</v>
      </c>
      <c r="L991" s="35" t="s">
        <v>15</v>
      </c>
    </row>
    <row r="992">
      <c r="A992" s="30">
        <v>976.0</v>
      </c>
      <c r="B992" s="62">
        <v>7469467.0</v>
      </c>
      <c r="C992" s="32" t="s">
        <v>220</v>
      </c>
      <c r="D992" s="33" t="s">
        <v>17</v>
      </c>
      <c r="E992" s="34" t="s">
        <v>29</v>
      </c>
      <c r="F992" s="34">
        <v>2930.0</v>
      </c>
      <c r="G992" s="33" t="s">
        <v>20</v>
      </c>
      <c r="H992" s="34">
        <v>9.0</v>
      </c>
      <c r="I992" s="34">
        <v>9.0</v>
      </c>
      <c r="J992" s="35" t="s">
        <v>16</v>
      </c>
      <c r="K992" s="35" t="s">
        <v>16</v>
      </c>
      <c r="L992" s="35" t="s">
        <v>15</v>
      </c>
    </row>
    <row r="993">
      <c r="A993" s="30">
        <v>977.0</v>
      </c>
      <c r="B993" s="62">
        <v>7470489.0</v>
      </c>
      <c r="C993" s="32" t="s">
        <v>221</v>
      </c>
      <c r="D993" s="33" t="s">
        <v>12</v>
      </c>
      <c r="E993" s="34">
        <v>36.0</v>
      </c>
      <c r="F993" s="34">
        <v>2445.0</v>
      </c>
      <c r="G993" s="33" t="s">
        <v>14</v>
      </c>
      <c r="H993" s="34">
        <v>7.0</v>
      </c>
      <c r="I993" s="34">
        <v>8.0</v>
      </c>
      <c r="J993" s="35" t="s">
        <v>15</v>
      </c>
      <c r="K993" s="35" t="s">
        <v>16</v>
      </c>
      <c r="L993" s="35" t="s">
        <v>15</v>
      </c>
    </row>
    <row r="994">
      <c r="A994" s="30">
        <v>978.0</v>
      </c>
      <c r="B994" s="62">
        <v>7473969.0</v>
      </c>
      <c r="C994" s="32" t="s">
        <v>222</v>
      </c>
      <c r="D994" s="33" t="s">
        <v>17</v>
      </c>
      <c r="E994" s="34">
        <v>35.0</v>
      </c>
      <c r="F994" s="34">
        <v>2430.0</v>
      </c>
      <c r="G994" s="33" t="s">
        <v>20</v>
      </c>
      <c r="H994" s="34">
        <v>8.0</v>
      </c>
      <c r="I994" s="34">
        <v>9.0</v>
      </c>
      <c r="J994" s="35" t="s">
        <v>15</v>
      </c>
      <c r="K994" s="35" t="s">
        <v>16</v>
      </c>
      <c r="L994" s="35" t="s">
        <v>15</v>
      </c>
    </row>
    <row r="995">
      <c r="A995" s="30">
        <v>979.0</v>
      </c>
      <c r="B995" s="62">
        <v>7473949.0</v>
      </c>
      <c r="C995" s="32" t="s">
        <v>222</v>
      </c>
      <c r="D995" s="33" t="s">
        <v>17</v>
      </c>
      <c r="E995" s="34" t="s">
        <v>19</v>
      </c>
      <c r="F995" s="34">
        <v>2440.0</v>
      </c>
      <c r="G995" s="33" t="s">
        <v>14</v>
      </c>
      <c r="H995" s="34">
        <v>8.0</v>
      </c>
      <c r="I995" s="34">
        <v>8.0</v>
      </c>
      <c r="J995" s="35" t="s">
        <v>15</v>
      </c>
      <c r="K995" s="35" t="s">
        <v>16</v>
      </c>
      <c r="L995" s="35" t="s">
        <v>15</v>
      </c>
    </row>
    <row r="996">
      <c r="A996" s="68">
        <v>980.0</v>
      </c>
      <c r="B996" s="62">
        <v>7474473.0</v>
      </c>
      <c r="C996" s="32" t="s">
        <v>223</v>
      </c>
      <c r="D996" s="33" t="s">
        <v>17</v>
      </c>
      <c r="E996" s="34" t="s">
        <v>52</v>
      </c>
      <c r="F996" s="34">
        <v>1765.0</v>
      </c>
      <c r="G996" s="33" t="s">
        <v>14</v>
      </c>
      <c r="H996" s="34">
        <v>8.0</v>
      </c>
      <c r="I996" s="34">
        <v>9.0</v>
      </c>
      <c r="J996" s="35" t="s">
        <v>15</v>
      </c>
      <c r="K996" s="35" t="s">
        <v>16</v>
      </c>
      <c r="L996" s="35" t="s">
        <v>16</v>
      </c>
    </row>
    <row r="997">
      <c r="A997" s="68">
        <v>981.0</v>
      </c>
      <c r="B997" s="62">
        <v>7476679.0</v>
      </c>
      <c r="C997" s="32" t="s">
        <v>224</v>
      </c>
      <c r="D997" s="33" t="s">
        <v>12</v>
      </c>
      <c r="E997" s="34" t="s">
        <v>32</v>
      </c>
      <c r="F997" s="34">
        <v>2600.0</v>
      </c>
      <c r="G997" s="33" t="s">
        <v>14</v>
      </c>
      <c r="H997" s="34">
        <v>7.0</v>
      </c>
      <c r="I997" s="34">
        <v>9.0</v>
      </c>
      <c r="J997" s="35" t="s">
        <v>15</v>
      </c>
      <c r="K997" s="35" t="s">
        <v>16</v>
      </c>
      <c r="L997" s="35" t="s">
        <v>15</v>
      </c>
    </row>
    <row r="998">
      <c r="A998" s="69">
        <v>982.0</v>
      </c>
      <c r="B998" s="66">
        <v>7476197.0</v>
      </c>
      <c r="C998" s="70" t="s">
        <v>225</v>
      </c>
      <c r="D998" s="33" t="s">
        <v>17</v>
      </c>
      <c r="E998" s="33">
        <v>35.0</v>
      </c>
      <c r="F998" s="33">
        <v>2145.0</v>
      </c>
      <c r="G998" s="33" t="s">
        <v>14</v>
      </c>
      <c r="H998" s="33">
        <v>7.0</v>
      </c>
      <c r="I998" s="33">
        <v>8.0</v>
      </c>
      <c r="J998" s="71" t="s">
        <v>16</v>
      </c>
      <c r="K998" s="71" t="s">
        <v>15</v>
      </c>
      <c r="L998" s="71" t="s">
        <v>15</v>
      </c>
    </row>
    <row r="999">
      <c r="A999" s="69">
        <v>983.0</v>
      </c>
      <c r="B999" s="66">
        <v>7479649.0</v>
      </c>
      <c r="C999" s="70">
        <v>43472.0</v>
      </c>
      <c r="D999" s="33" t="s">
        <v>17</v>
      </c>
      <c r="E999" s="33" t="s">
        <v>47</v>
      </c>
      <c r="F999" s="33">
        <v>1520.0</v>
      </c>
      <c r="G999" s="33" t="s">
        <v>14</v>
      </c>
      <c r="H999" s="33">
        <v>8.0</v>
      </c>
      <c r="I999" s="33">
        <v>9.0</v>
      </c>
      <c r="J999" s="71" t="s">
        <v>15</v>
      </c>
      <c r="K999" s="71" t="s">
        <v>16</v>
      </c>
      <c r="L999" s="71" t="s">
        <v>15</v>
      </c>
    </row>
    <row r="1000">
      <c r="A1000" s="69">
        <v>984.0</v>
      </c>
      <c r="B1000" s="66">
        <v>7480569.0</v>
      </c>
      <c r="C1000" s="70">
        <v>43531.0</v>
      </c>
      <c r="D1000" s="33" t="s">
        <v>17</v>
      </c>
      <c r="E1000" s="33" t="s">
        <v>59</v>
      </c>
      <c r="F1000" s="33">
        <v>2155.0</v>
      </c>
      <c r="G1000" s="33" t="s">
        <v>14</v>
      </c>
      <c r="H1000" s="33">
        <v>9.0</v>
      </c>
      <c r="I1000" s="33">
        <v>9.0</v>
      </c>
      <c r="J1000" s="71" t="s">
        <v>15</v>
      </c>
      <c r="K1000" s="71" t="s">
        <v>16</v>
      </c>
      <c r="L1000" s="71" t="s">
        <v>15</v>
      </c>
    </row>
    <row r="1001">
      <c r="A1001" s="69">
        <v>985.0</v>
      </c>
      <c r="B1001" s="66">
        <v>7479645.0</v>
      </c>
      <c r="C1001" s="70">
        <v>43472.0</v>
      </c>
      <c r="D1001" s="33" t="s">
        <v>12</v>
      </c>
      <c r="E1001" s="33" t="s">
        <v>18</v>
      </c>
      <c r="F1001" s="33">
        <v>2040.0</v>
      </c>
      <c r="G1001" s="33" t="s">
        <v>14</v>
      </c>
      <c r="H1001" s="33">
        <v>8.0</v>
      </c>
      <c r="I1001" s="33">
        <v>9.0</v>
      </c>
      <c r="J1001" s="71" t="s">
        <v>15</v>
      </c>
      <c r="K1001" s="71" t="s">
        <v>16</v>
      </c>
      <c r="L1001" s="71" t="s">
        <v>15</v>
      </c>
    </row>
    <row r="1002">
      <c r="A1002" s="69">
        <v>986.0</v>
      </c>
      <c r="B1002" s="66">
        <v>7484408.0</v>
      </c>
      <c r="C1002" s="70">
        <v>43745.0</v>
      </c>
      <c r="D1002" s="33" t="s">
        <v>12</v>
      </c>
      <c r="E1002" s="33" t="s">
        <v>31</v>
      </c>
      <c r="F1002" s="33">
        <v>8.0</v>
      </c>
      <c r="G1002" s="33" t="s">
        <v>20</v>
      </c>
      <c r="H1002" s="33">
        <v>8.0</v>
      </c>
      <c r="I1002" s="33">
        <v>9.0</v>
      </c>
      <c r="J1002" s="71" t="s">
        <v>15</v>
      </c>
      <c r="K1002" s="71" t="s">
        <v>15</v>
      </c>
      <c r="L1002" s="71" t="s">
        <v>16</v>
      </c>
    </row>
    <row r="1003">
      <c r="A1003" s="69">
        <v>987.0</v>
      </c>
      <c r="B1003" s="66">
        <v>7484409.0</v>
      </c>
      <c r="C1003" s="70">
        <v>43745.0</v>
      </c>
      <c r="D1003" s="33" t="s">
        <v>12</v>
      </c>
      <c r="E1003" s="33" t="s">
        <v>31</v>
      </c>
      <c r="F1003" s="33">
        <v>8.0</v>
      </c>
      <c r="G1003" s="33" t="s">
        <v>14</v>
      </c>
      <c r="H1003" s="33">
        <v>9.0</v>
      </c>
      <c r="I1003" s="33">
        <v>10.0</v>
      </c>
      <c r="J1003" s="71" t="s">
        <v>15</v>
      </c>
      <c r="K1003" s="71" t="s">
        <v>15</v>
      </c>
      <c r="L1003" s="71" t="s">
        <v>16</v>
      </c>
    </row>
    <row r="1004">
      <c r="A1004" s="69">
        <v>988.0</v>
      </c>
      <c r="B1004" s="66">
        <v>7486676.0</v>
      </c>
      <c r="C1004" s="70" t="s">
        <v>226</v>
      </c>
      <c r="D1004" s="33" t="s">
        <v>12</v>
      </c>
      <c r="E1004" s="33" t="s">
        <v>35</v>
      </c>
      <c r="F1004" s="33">
        <v>1080.0</v>
      </c>
      <c r="G1004" s="33" t="s">
        <v>14</v>
      </c>
      <c r="H1004" s="33">
        <v>5.0</v>
      </c>
      <c r="I1004" s="33">
        <v>8.0</v>
      </c>
      <c r="J1004" s="71" t="s">
        <v>16</v>
      </c>
      <c r="K1004" s="71" t="s">
        <v>15</v>
      </c>
      <c r="L1004" s="71" t="s">
        <v>15</v>
      </c>
    </row>
    <row r="1005">
      <c r="A1005" s="69">
        <v>989.0</v>
      </c>
      <c r="B1005" s="66">
        <v>7487050.0</v>
      </c>
      <c r="C1005" s="70" t="s">
        <v>227</v>
      </c>
      <c r="D1005" s="33" t="s">
        <v>12</v>
      </c>
      <c r="E1005" s="33" t="s">
        <v>228</v>
      </c>
      <c r="F1005" s="33">
        <v>1705.0</v>
      </c>
      <c r="G1005" s="33" t="s">
        <v>14</v>
      </c>
      <c r="H1005" s="33">
        <v>7.0</v>
      </c>
      <c r="I1005" s="33">
        <v>9.0</v>
      </c>
      <c r="J1005" s="71" t="s">
        <v>16</v>
      </c>
      <c r="K1005" s="71" t="s">
        <v>16</v>
      </c>
      <c r="L1005" s="71" t="s">
        <v>15</v>
      </c>
    </row>
    <row r="1006">
      <c r="A1006" s="69">
        <v>990.0</v>
      </c>
      <c r="B1006" s="66">
        <v>7487554.0</v>
      </c>
      <c r="C1006" s="70" t="s">
        <v>227</v>
      </c>
      <c r="D1006" s="33" t="s">
        <v>12</v>
      </c>
      <c r="E1006" s="33">
        <v>24.0</v>
      </c>
      <c r="F1006" s="33">
        <v>620.0</v>
      </c>
      <c r="G1006" s="33" t="s">
        <v>20</v>
      </c>
      <c r="H1006" s="33">
        <v>2.0</v>
      </c>
      <c r="I1006" s="33">
        <v>1.0</v>
      </c>
      <c r="J1006" s="71" t="s">
        <v>16</v>
      </c>
      <c r="K1006" s="71" t="s">
        <v>16</v>
      </c>
      <c r="L1006" s="71" t="s">
        <v>15</v>
      </c>
    </row>
    <row r="1007">
      <c r="A1007" s="59">
        <v>991.0</v>
      </c>
      <c r="B1007" s="66">
        <v>7487612.0</v>
      </c>
      <c r="C1007" s="70" t="s">
        <v>229</v>
      </c>
      <c r="D1007" s="33" t="s">
        <v>17</v>
      </c>
      <c r="E1007" s="33" t="s">
        <v>48</v>
      </c>
      <c r="F1007" s="33">
        <v>1915.0</v>
      </c>
      <c r="G1007" s="33" t="s">
        <v>14</v>
      </c>
      <c r="H1007" s="33">
        <v>8.0</v>
      </c>
      <c r="I1007" s="33">
        <v>9.0</v>
      </c>
      <c r="J1007" s="71" t="s">
        <v>15</v>
      </c>
      <c r="K1007" s="71" t="s">
        <v>16</v>
      </c>
      <c r="L1007" s="71" t="s">
        <v>16</v>
      </c>
    </row>
    <row r="1008">
      <c r="A1008" s="30">
        <v>992.0</v>
      </c>
      <c r="B1008" s="30">
        <v>7487613.0</v>
      </c>
      <c r="C1008" s="32" t="s">
        <v>227</v>
      </c>
      <c r="D1008" s="33" t="s">
        <v>17</v>
      </c>
      <c r="E1008" s="34" t="s">
        <v>83</v>
      </c>
      <c r="F1008" s="34">
        <v>1915.0</v>
      </c>
      <c r="G1008" s="33" t="s">
        <v>14</v>
      </c>
      <c r="H1008" s="34">
        <v>8.0</v>
      </c>
      <c r="I1008" s="34">
        <v>9.0</v>
      </c>
      <c r="J1008" s="35" t="s">
        <v>15</v>
      </c>
      <c r="K1008" s="35" t="s">
        <v>16</v>
      </c>
      <c r="L1008" s="35" t="s">
        <v>16</v>
      </c>
    </row>
    <row r="1009">
      <c r="A1009" s="30">
        <v>993.0</v>
      </c>
      <c r="B1009" s="30">
        <v>7488160.0</v>
      </c>
      <c r="C1009" s="32" t="s">
        <v>229</v>
      </c>
      <c r="D1009" s="33" t="s">
        <v>12</v>
      </c>
      <c r="E1009" s="34" t="s">
        <v>71</v>
      </c>
      <c r="F1009" s="34">
        <v>655.0</v>
      </c>
      <c r="G1009" s="33" t="s">
        <v>14</v>
      </c>
      <c r="H1009" s="34">
        <v>3.0</v>
      </c>
      <c r="I1009" s="34">
        <v>7.0</v>
      </c>
      <c r="J1009" s="35" t="s">
        <v>16</v>
      </c>
      <c r="K1009" s="35" t="s">
        <v>16</v>
      </c>
      <c r="L1009" s="35" t="s">
        <v>16</v>
      </c>
    </row>
    <row r="1010">
      <c r="A1010" s="30">
        <v>994.0</v>
      </c>
      <c r="B1010" s="30">
        <v>7504822.0</v>
      </c>
      <c r="C1010" s="32" t="s">
        <v>230</v>
      </c>
      <c r="D1010" s="33" t="s">
        <v>17</v>
      </c>
      <c r="E1010" s="34" t="s">
        <v>49</v>
      </c>
      <c r="F1010" s="34">
        <v>1615.0</v>
      </c>
      <c r="G1010" s="33" t="s">
        <v>14</v>
      </c>
      <c r="H1010" s="34">
        <v>9.0</v>
      </c>
      <c r="I1010" s="34">
        <v>9.0</v>
      </c>
      <c r="J1010" s="35" t="s">
        <v>16</v>
      </c>
      <c r="K1010" s="35" t="s">
        <v>16</v>
      </c>
      <c r="L1010" s="35" t="s">
        <v>15</v>
      </c>
    </row>
    <row r="1011">
      <c r="A1011" s="30">
        <v>995.0</v>
      </c>
      <c r="B1011" s="30">
        <v>8032534.0</v>
      </c>
      <c r="C1011" s="32" t="s">
        <v>231</v>
      </c>
      <c r="D1011" s="33" t="s">
        <v>12</v>
      </c>
      <c r="E1011" s="34">
        <v>24.0</v>
      </c>
      <c r="F1011" s="34">
        <v>600.0</v>
      </c>
      <c r="G1011" s="33" t="s">
        <v>20</v>
      </c>
      <c r="H1011" s="34">
        <v>4.0</v>
      </c>
      <c r="I1011" s="34">
        <v>5.0</v>
      </c>
      <c r="J1011" s="35" t="s">
        <v>16</v>
      </c>
      <c r="K1011" s="35" t="s">
        <v>16</v>
      </c>
      <c r="L1011" s="35" t="s">
        <v>15</v>
      </c>
    </row>
    <row r="1012">
      <c r="A1012" s="30">
        <v>996.0</v>
      </c>
      <c r="B1012" s="30">
        <v>7490368.0</v>
      </c>
      <c r="C1012" s="32" t="s">
        <v>232</v>
      </c>
      <c r="D1012" s="33" t="s">
        <v>12</v>
      </c>
      <c r="E1012" s="34" t="s">
        <v>81</v>
      </c>
      <c r="F1012" s="34">
        <v>1200.0</v>
      </c>
      <c r="G1012" s="33" t="s">
        <v>14</v>
      </c>
      <c r="H1012" s="34" t="s">
        <v>86</v>
      </c>
      <c r="I1012" s="34" t="s">
        <v>86</v>
      </c>
      <c r="J1012" s="35" t="s">
        <v>16</v>
      </c>
      <c r="K1012" s="35" t="s">
        <v>15</v>
      </c>
      <c r="L1012" s="35" t="s">
        <v>15</v>
      </c>
    </row>
    <row r="1013">
      <c r="A1013" s="30">
        <v>997.0</v>
      </c>
      <c r="B1013" s="30">
        <v>7489254.0</v>
      </c>
      <c r="C1013" s="32" t="s">
        <v>231</v>
      </c>
      <c r="D1013" s="33" t="s">
        <v>17</v>
      </c>
      <c r="E1013" s="34" t="s">
        <v>60</v>
      </c>
      <c r="F1013" s="34">
        <v>1870.0</v>
      </c>
      <c r="G1013" s="33" t="s">
        <v>20</v>
      </c>
      <c r="H1013" s="34">
        <v>8.0</v>
      </c>
      <c r="I1013" s="34">
        <v>9.0</v>
      </c>
      <c r="J1013" s="35" t="s">
        <v>15</v>
      </c>
      <c r="K1013" s="35" t="s">
        <v>16</v>
      </c>
      <c r="L1013" s="35" t="s">
        <v>15</v>
      </c>
    </row>
    <row r="1014">
      <c r="A1014" s="30">
        <v>998.0</v>
      </c>
      <c r="B1014" s="30">
        <v>7492733.0</v>
      </c>
      <c r="C1014" s="32" t="s">
        <v>233</v>
      </c>
      <c r="D1014" s="33" t="s">
        <v>12</v>
      </c>
      <c r="E1014" s="34" t="s">
        <v>51</v>
      </c>
      <c r="F1014" s="34">
        <v>1050.0</v>
      </c>
      <c r="G1014" s="33" t="s">
        <v>14</v>
      </c>
      <c r="H1014" s="34">
        <v>8.0</v>
      </c>
      <c r="I1014" s="34">
        <v>8.0</v>
      </c>
      <c r="J1014" s="35" t="s">
        <v>16</v>
      </c>
      <c r="K1014" s="35" t="s">
        <v>16</v>
      </c>
      <c r="L1014" s="35" t="s">
        <v>15</v>
      </c>
    </row>
    <row r="1015">
      <c r="A1015" s="30">
        <v>999.0</v>
      </c>
      <c r="B1015" s="30">
        <v>7491581.0</v>
      </c>
      <c r="C1015" s="32" t="s">
        <v>234</v>
      </c>
      <c r="D1015" s="33" t="s">
        <v>17</v>
      </c>
      <c r="E1015" s="34">
        <v>28.0</v>
      </c>
      <c r="F1015" s="34">
        <v>1085.0</v>
      </c>
      <c r="G1015" s="33" t="s">
        <v>14</v>
      </c>
      <c r="H1015" s="34">
        <v>8.0</v>
      </c>
      <c r="I1015" s="34">
        <v>10.0</v>
      </c>
      <c r="J1015" s="35" t="s">
        <v>15</v>
      </c>
      <c r="K1015" s="35" t="s">
        <v>15</v>
      </c>
      <c r="L1015" s="35" t="s">
        <v>15</v>
      </c>
    </row>
    <row r="1016">
      <c r="A1016" s="30">
        <v>1000.0</v>
      </c>
      <c r="B1016" s="62">
        <v>7493125.0</v>
      </c>
      <c r="C1016" s="32" t="s">
        <v>235</v>
      </c>
      <c r="D1016" s="33" t="s">
        <v>12</v>
      </c>
      <c r="E1016" s="34" t="s">
        <v>78</v>
      </c>
      <c r="F1016" s="34">
        <v>1650.0</v>
      </c>
      <c r="G1016" s="33" t="s">
        <v>20</v>
      </c>
      <c r="H1016" s="34">
        <v>7.0</v>
      </c>
      <c r="I1016" s="34">
        <v>9.0</v>
      </c>
      <c r="J1016" s="35" t="s">
        <v>16</v>
      </c>
      <c r="K1016" s="35" t="s">
        <v>16</v>
      </c>
      <c r="L1016" s="35" t="s">
        <v>16</v>
      </c>
    </row>
    <row r="1017">
      <c r="A1017" s="30">
        <v>1001.0</v>
      </c>
      <c r="B1017" s="62">
        <v>7493123.0</v>
      </c>
      <c r="C1017" s="32" t="s">
        <v>235</v>
      </c>
      <c r="D1017" s="33" t="s">
        <v>12</v>
      </c>
      <c r="E1017" s="34" t="s">
        <v>78</v>
      </c>
      <c r="F1017" s="34">
        <v>1720.0</v>
      </c>
      <c r="G1017" s="33" t="s">
        <v>20</v>
      </c>
      <c r="H1017" s="34">
        <v>8.0</v>
      </c>
      <c r="I1017" s="34">
        <v>9.0</v>
      </c>
      <c r="J1017" s="35" t="s">
        <v>15</v>
      </c>
      <c r="K1017" s="35" t="s">
        <v>16</v>
      </c>
      <c r="L1017" s="35" t="s">
        <v>16</v>
      </c>
    </row>
    <row r="1018">
      <c r="A1018" s="30">
        <v>1002.0</v>
      </c>
      <c r="B1018" s="62">
        <v>7488490.0</v>
      </c>
      <c r="C1018" s="32" t="s">
        <v>230</v>
      </c>
      <c r="D1018" s="33" t="s">
        <v>12</v>
      </c>
      <c r="E1018" s="34">
        <v>31.0</v>
      </c>
      <c r="F1018" s="34">
        <v>1610.0</v>
      </c>
      <c r="G1018" s="33" t="s">
        <v>14</v>
      </c>
      <c r="H1018" s="34">
        <v>8.0</v>
      </c>
      <c r="I1018" s="34">
        <v>9.0</v>
      </c>
      <c r="J1018" s="35" t="s">
        <v>15</v>
      </c>
      <c r="K1018" s="35" t="s">
        <v>15</v>
      </c>
      <c r="L1018" s="35" t="s">
        <v>15</v>
      </c>
    </row>
    <row r="1019">
      <c r="A1019" s="30">
        <v>1003.0</v>
      </c>
      <c r="B1019" s="62">
        <v>7494343.0</v>
      </c>
      <c r="C1019" s="32" t="s">
        <v>236</v>
      </c>
      <c r="D1019" s="33" t="s">
        <v>12</v>
      </c>
      <c r="E1019" s="34">
        <v>35.0</v>
      </c>
      <c r="F1019" s="34">
        <v>2315.0</v>
      </c>
      <c r="G1019" s="33" t="s">
        <v>14</v>
      </c>
      <c r="H1019" s="34">
        <v>1.0</v>
      </c>
      <c r="I1019" s="34">
        <v>9.0</v>
      </c>
      <c r="J1019" s="35" t="s">
        <v>15</v>
      </c>
      <c r="K1019" s="35" t="s">
        <v>15</v>
      </c>
      <c r="L1019" s="35" t="s">
        <v>15</v>
      </c>
    </row>
    <row r="1020">
      <c r="A1020" s="30">
        <v>1004.0</v>
      </c>
      <c r="B1020" s="62">
        <v>7495690.0</v>
      </c>
      <c r="C1020" s="32" t="s">
        <v>237</v>
      </c>
      <c r="D1020" s="33" t="s">
        <v>12</v>
      </c>
      <c r="E1020" s="34" t="s">
        <v>19</v>
      </c>
      <c r="F1020" s="34">
        <v>2015.0</v>
      </c>
      <c r="G1020" s="33" t="s">
        <v>20</v>
      </c>
      <c r="H1020" s="34">
        <v>8.0</v>
      </c>
      <c r="I1020" s="34">
        <v>9.0</v>
      </c>
      <c r="J1020" s="35" t="s">
        <v>15</v>
      </c>
      <c r="K1020" s="35" t="s">
        <v>16</v>
      </c>
      <c r="L1020" s="35" t="s">
        <v>15</v>
      </c>
    </row>
    <row r="1021">
      <c r="A1021" s="30">
        <v>1005.0</v>
      </c>
      <c r="B1021" s="62">
        <v>7495766.0</v>
      </c>
      <c r="C1021" s="32" t="s">
        <v>238</v>
      </c>
      <c r="D1021" s="33" t="s">
        <v>12</v>
      </c>
      <c r="E1021" s="34" t="s">
        <v>62</v>
      </c>
      <c r="F1021" s="34">
        <v>1150.0</v>
      </c>
      <c r="G1021" s="33" t="s">
        <v>20</v>
      </c>
      <c r="H1021" s="34" t="s">
        <v>86</v>
      </c>
      <c r="I1021" s="34" t="s">
        <v>86</v>
      </c>
      <c r="J1021" s="35" t="s">
        <v>16</v>
      </c>
      <c r="K1021" s="35" t="s">
        <v>15</v>
      </c>
      <c r="L1021" s="35" t="s">
        <v>16</v>
      </c>
    </row>
    <row r="1022">
      <c r="A1022" s="30">
        <v>1006.0</v>
      </c>
      <c r="B1022" s="62">
        <v>7495768.0</v>
      </c>
      <c r="C1022" s="32" t="s">
        <v>238</v>
      </c>
      <c r="D1022" s="33" t="s">
        <v>12</v>
      </c>
      <c r="E1022" s="34">
        <v>28.5</v>
      </c>
      <c r="F1022" s="34">
        <v>1110.0</v>
      </c>
      <c r="G1022" s="33" t="s">
        <v>20</v>
      </c>
      <c r="H1022" s="34" t="s">
        <v>86</v>
      </c>
      <c r="I1022" s="34" t="s">
        <v>86</v>
      </c>
      <c r="J1022" s="35" t="s">
        <v>16</v>
      </c>
      <c r="K1022" s="35" t="s">
        <v>15</v>
      </c>
      <c r="L1022" s="35" t="s">
        <v>16</v>
      </c>
    </row>
    <row r="1023">
      <c r="A1023" s="30">
        <v>1007.0</v>
      </c>
      <c r="B1023" s="62">
        <v>7496363.0</v>
      </c>
      <c r="C1023" s="32" t="s">
        <v>238</v>
      </c>
      <c r="D1023" s="33" t="s">
        <v>12</v>
      </c>
      <c r="E1023" s="34">
        <v>29.0</v>
      </c>
      <c r="F1023" s="34">
        <v>1270.0</v>
      </c>
      <c r="G1023" s="33" t="s">
        <v>14</v>
      </c>
      <c r="H1023" s="34">
        <v>7.0</v>
      </c>
      <c r="I1023" s="34">
        <v>8.0</v>
      </c>
      <c r="J1023" s="35" t="s">
        <v>15</v>
      </c>
      <c r="K1023" s="35" t="s">
        <v>16</v>
      </c>
      <c r="L1023" s="35" t="s">
        <v>15</v>
      </c>
    </row>
    <row r="1024">
      <c r="A1024" s="30">
        <v>1008.0</v>
      </c>
      <c r="B1024" s="62">
        <v>7498392.0</v>
      </c>
      <c r="C1024" s="32">
        <v>43679.0</v>
      </c>
      <c r="D1024" s="33" t="s">
        <v>17</v>
      </c>
      <c r="E1024" s="34" t="s">
        <v>140</v>
      </c>
      <c r="F1024" s="34">
        <v>940.0</v>
      </c>
      <c r="G1024" s="33" t="s">
        <v>14</v>
      </c>
      <c r="H1024" s="34">
        <v>5.0</v>
      </c>
      <c r="I1024" s="34">
        <v>7.0</v>
      </c>
      <c r="J1024" s="35" t="s">
        <v>16</v>
      </c>
      <c r="K1024" s="35" t="s">
        <v>16</v>
      </c>
      <c r="L1024" s="35" t="s">
        <v>15</v>
      </c>
    </row>
    <row r="1025">
      <c r="A1025" s="30">
        <v>1009.0</v>
      </c>
      <c r="B1025" s="62">
        <v>7500679.0</v>
      </c>
      <c r="C1025" s="32">
        <v>43624.0</v>
      </c>
      <c r="D1025" s="33" t="s">
        <v>12</v>
      </c>
      <c r="E1025" s="34" t="s">
        <v>70</v>
      </c>
      <c r="F1025" s="34">
        <v>1015.0</v>
      </c>
      <c r="G1025" s="33" t="s">
        <v>14</v>
      </c>
      <c r="H1025" s="34">
        <v>8.0</v>
      </c>
      <c r="I1025" s="34">
        <v>9.0</v>
      </c>
      <c r="J1025" s="35" t="s">
        <v>16</v>
      </c>
      <c r="K1025" s="35" t="s">
        <v>16</v>
      </c>
      <c r="L1025" s="35" t="s">
        <v>15</v>
      </c>
    </row>
    <row r="1026">
      <c r="A1026" s="30">
        <v>1010.0</v>
      </c>
      <c r="B1026" s="62">
        <v>7500838.0</v>
      </c>
      <c r="C1026" s="32">
        <v>43654.0</v>
      </c>
      <c r="D1026" s="33" t="s">
        <v>17</v>
      </c>
      <c r="E1026" s="34">
        <v>35.0</v>
      </c>
      <c r="F1026" s="34">
        <v>1300.0</v>
      </c>
      <c r="G1026" s="33" t="s">
        <v>14</v>
      </c>
      <c r="H1026" s="34">
        <v>5.0</v>
      </c>
      <c r="I1026" s="34">
        <v>9.0</v>
      </c>
      <c r="J1026" s="35" t="s">
        <v>16</v>
      </c>
      <c r="K1026" s="35" t="s">
        <v>15</v>
      </c>
      <c r="L1026" s="35" t="s">
        <v>15</v>
      </c>
    </row>
    <row r="1027">
      <c r="A1027" s="30">
        <v>1011.0</v>
      </c>
      <c r="B1027" s="62">
        <v>7477501.0</v>
      </c>
      <c r="C1027" s="32" t="s">
        <v>239</v>
      </c>
      <c r="D1027" s="33" t="s">
        <v>17</v>
      </c>
      <c r="E1027" s="34">
        <v>28.0</v>
      </c>
      <c r="F1027" s="34">
        <v>985.0</v>
      </c>
      <c r="G1027" s="33" t="s">
        <v>20</v>
      </c>
      <c r="H1027" s="34">
        <v>5.0</v>
      </c>
      <c r="I1027" s="34">
        <v>8.0</v>
      </c>
      <c r="J1027" s="35" t="s">
        <v>16</v>
      </c>
      <c r="K1027" s="35" t="s">
        <v>15</v>
      </c>
      <c r="L1027" s="35" t="s">
        <v>16</v>
      </c>
    </row>
    <row r="1028">
      <c r="A1028" s="30">
        <v>1012.0</v>
      </c>
      <c r="B1028" s="60">
        <v>7526907.0</v>
      </c>
      <c r="C1028" s="32">
        <v>43777.0</v>
      </c>
      <c r="D1028" s="33" t="s">
        <v>17</v>
      </c>
      <c r="E1028" s="34" t="s">
        <v>38</v>
      </c>
      <c r="F1028" s="34">
        <v>1330.0</v>
      </c>
      <c r="G1028" s="33" t="s">
        <v>14</v>
      </c>
      <c r="H1028" s="34">
        <v>8.0</v>
      </c>
      <c r="I1028" s="34">
        <v>9.0</v>
      </c>
      <c r="J1028" s="35" t="s">
        <v>15</v>
      </c>
      <c r="K1028" s="35" t="s">
        <v>16</v>
      </c>
      <c r="L1028" s="35" t="s">
        <v>15</v>
      </c>
    </row>
    <row r="1029">
      <c r="A1029" s="30">
        <v>1013.0</v>
      </c>
      <c r="B1029" s="62">
        <v>7503719.0</v>
      </c>
      <c r="C1029" s="32">
        <v>43807.0</v>
      </c>
      <c r="D1029" s="33" t="s">
        <v>12</v>
      </c>
      <c r="E1029" s="34" t="s">
        <v>34</v>
      </c>
      <c r="F1029" s="34">
        <v>1775.0</v>
      </c>
      <c r="G1029" s="33" t="s">
        <v>14</v>
      </c>
      <c r="H1029" s="34">
        <v>8.0</v>
      </c>
      <c r="I1029" s="34">
        <v>9.0</v>
      </c>
      <c r="J1029" s="35" t="s">
        <v>15</v>
      </c>
      <c r="K1029" s="35" t="s">
        <v>16</v>
      </c>
      <c r="L1029" s="35" t="s">
        <v>15</v>
      </c>
    </row>
    <row r="1030">
      <c r="A1030" s="30">
        <v>1014.0</v>
      </c>
      <c r="B1030" s="62">
        <v>7505528.0</v>
      </c>
      <c r="C1030" s="32" t="s">
        <v>240</v>
      </c>
      <c r="D1030" s="33" t="s">
        <v>12</v>
      </c>
      <c r="E1030" s="34">
        <v>36.0</v>
      </c>
      <c r="F1030" s="34">
        <v>2815.0</v>
      </c>
      <c r="G1030" s="33" t="s">
        <v>20</v>
      </c>
      <c r="H1030" s="34">
        <v>8.0</v>
      </c>
      <c r="I1030" s="34">
        <v>8.0</v>
      </c>
      <c r="J1030" s="35" t="s">
        <v>15</v>
      </c>
      <c r="K1030" s="35" t="s">
        <v>16</v>
      </c>
      <c r="L1030" s="35" t="s">
        <v>15</v>
      </c>
    </row>
    <row r="1031">
      <c r="A1031" s="30">
        <v>1015.0</v>
      </c>
      <c r="B1031" s="62">
        <v>7507069.0</v>
      </c>
      <c r="C1031" s="32" t="s">
        <v>241</v>
      </c>
      <c r="D1031" s="33" t="s">
        <v>17</v>
      </c>
      <c r="E1031" s="34">
        <v>26.0</v>
      </c>
      <c r="F1031" s="34">
        <v>685.0</v>
      </c>
      <c r="G1031" s="33" t="s">
        <v>20</v>
      </c>
      <c r="H1031" s="34">
        <v>8.0</v>
      </c>
      <c r="I1031" s="34">
        <v>9.0</v>
      </c>
      <c r="J1031" s="35" t="s">
        <v>15</v>
      </c>
      <c r="K1031" s="35" t="s">
        <v>16</v>
      </c>
      <c r="L1031" s="35" t="s">
        <v>15</v>
      </c>
    </row>
    <row r="1032">
      <c r="A1032" s="30">
        <v>1016.0</v>
      </c>
      <c r="B1032" s="62">
        <v>7506430.0</v>
      </c>
      <c r="C1032" s="32" t="s">
        <v>242</v>
      </c>
      <c r="D1032" s="33" t="s">
        <v>17</v>
      </c>
      <c r="E1032" s="34" t="s">
        <v>84</v>
      </c>
      <c r="F1032" s="34">
        <v>2675.0</v>
      </c>
      <c r="G1032" s="33" t="s">
        <v>14</v>
      </c>
      <c r="H1032" s="34">
        <v>7.0</v>
      </c>
      <c r="I1032" s="34">
        <v>8.0</v>
      </c>
      <c r="J1032" s="35" t="s">
        <v>15</v>
      </c>
      <c r="K1032" s="35" t="s">
        <v>16</v>
      </c>
      <c r="L1032" s="35" t="s">
        <v>15</v>
      </c>
    </row>
    <row r="1033">
      <c r="A1033" s="30">
        <v>1017.0</v>
      </c>
      <c r="B1033" s="62">
        <v>7508124.0</v>
      </c>
      <c r="C1033" s="32" t="s">
        <v>243</v>
      </c>
      <c r="D1033" s="33" t="s">
        <v>12</v>
      </c>
      <c r="E1033" s="34" t="s">
        <v>179</v>
      </c>
      <c r="F1033" s="34">
        <v>525.0</v>
      </c>
      <c r="G1033" s="33" t="s">
        <v>20</v>
      </c>
      <c r="H1033" s="34">
        <v>7.0</v>
      </c>
      <c r="I1033" s="34">
        <v>8.0</v>
      </c>
      <c r="J1033" s="35" t="s">
        <v>15</v>
      </c>
      <c r="K1033" s="35" t="s">
        <v>16</v>
      </c>
      <c r="L1033" s="35" t="s">
        <v>15</v>
      </c>
    </row>
    <row r="1034">
      <c r="A1034" s="30">
        <v>1018.0</v>
      </c>
      <c r="B1034" s="62">
        <v>7509664.0</v>
      </c>
      <c r="C1034" s="32" t="s">
        <v>244</v>
      </c>
      <c r="D1034" s="33" t="s">
        <v>12</v>
      </c>
      <c r="E1034" s="34">
        <v>32.0</v>
      </c>
      <c r="F1034" s="34">
        <v>1840.0</v>
      </c>
      <c r="G1034" s="33" t="s">
        <v>20</v>
      </c>
      <c r="H1034" s="34">
        <v>8.0</v>
      </c>
      <c r="I1034" s="34">
        <v>9.0</v>
      </c>
      <c r="J1034" s="35" t="s">
        <v>15</v>
      </c>
      <c r="K1034" s="35" t="s">
        <v>16</v>
      </c>
      <c r="L1034" s="35" t="s">
        <v>15</v>
      </c>
    </row>
    <row r="1035">
      <c r="A1035" s="30">
        <v>1019.0</v>
      </c>
      <c r="B1035" s="62">
        <v>7511988.0</v>
      </c>
      <c r="C1035" s="32" t="s">
        <v>245</v>
      </c>
      <c r="D1035" s="33" t="s">
        <v>17</v>
      </c>
      <c r="E1035" s="34" t="s">
        <v>21</v>
      </c>
      <c r="F1035" s="34">
        <v>1695.0</v>
      </c>
      <c r="G1035" s="33" t="s">
        <v>20</v>
      </c>
      <c r="H1035" s="34">
        <v>9.0</v>
      </c>
      <c r="I1035" s="34">
        <v>9.0</v>
      </c>
      <c r="J1035" s="35" t="s">
        <v>15</v>
      </c>
      <c r="K1035" s="35" t="s">
        <v>16</v>
      </c>
      <c r="L1035" s="35" t="s">
        <v>15</v>
      </c>
    </row>
    <row r="1036">
      <c r="A1036" s="30">
        <v>1020.0</v>
      </c>
      <c r="B1036" s="62">
        <v>7511973.0</v>
      </c>
      <c r="C1036" s="32" t="s">
        <v>246</v>
      </c>
      <c r="D1036" s="33" t="s">
        <v>17</v>
      </c>
      <c r="E1036" s="34" t="s">
        <v>48</v>
      </c>
      <c r="F1036" s="34">
        <v>2000.0</v>
      </c>
      <c r="G1036" s="33" t="s">
        <v>14</v>
      </c>
      <c r="H1036" s="34">
        <v>6.0</v>
      </c>
      <c r="I1036" s="34">
        <v>7.0</v>
      </c>
      <c r="J1036" s="35" t="s">
        <v>15</v>
      </c>
      <c r="K1036" s="35" t="s">
        <v>15</v>
      </c>
      <c r="L1036" s="35" t="s">
        <v>15</v>
      </c>
    </row>
    <row r="1037">
      <c r="A1037" s="30">
        <v>1021.0</v>
      </c>
      <c r="B1037" s="62">
        <v>7512227.0</v>
      </c>
      <c r="C1037" s="32" t="s">
        <v>247</v>
      </c>
      <c r="D1037" s="33" t="s">
        <v>17</v>
      </c>
      <c r="E1037" s="34" t="s">
        <v>63</v>
      </c>
      <c r="F1037" s="34">
        <v>1370.0</v>
      </c>
      <c r="G1037" s="33" t="s">
        <v>14</v>
      </c>
      <c r="H1037" s="34">
        <v>9.0</v>
      </c>
      <c r="I1037" s="34">
        <v>10.0</v>
      </c>
      <c r="J1037" s="35" t="s">
        <v>15</v>
      </c>
      <c r="K1037" s="35" t="s">
        <v>16</v>
      </c>
      <c r="L1037" s="35" t="s">
        <v>15</v>
      </c>
    </row>
    <row r="1038">
      <c r="A1038" s="30">
        <v>1022.0</v>
      </c>
      <c r="B1038" s="62">
        <v>7513725.0</v>
      </c>
      <c r="C1038" s="32" t="s">
        <v>248</v>
      </c>
      <c r="D1038" s="33" t="s">
        <v>12</v>
      </c>
      <c r="E1038" s="34">
        <v>29.0</v>
      </c>
      <c r="F1038" s="34">
        <v>1105.0</v>
      </c>
      <c r="G1038" s="33" t="s">
        <v>20</v>
      </c>
      <c r="H1038" s="34">
        <v>8.0</v>
      </c>
      <c r="I1038" s="34">
        <v>9.0</v>
      </c>
      <c r="J1038" s="35" t="s">
        <v>15</v>
      </c>
      <c r="K1038" s="35" t="s">
        <v>16</v>
      </c>
      <c r="L1038" s="35" t="s">
        <v>15</v>
      </c>
    </row>
    <row r="1039">
      <c r="A1039" s="30">
        <v>1023.0</v>
      </c>
      <c r="B1039" s="62">
        <v>7514394.0</v>
      </c>
      <c r="C1039" s="32" t="s">
        <v>249</v>
      </c>
      <c r="D1039" s="33" t="s">
        <v>12</v>
      </c>
      <c r="E1039" s="34">
        <v>36.0</v>
      </c>
      <c r="F1039" s="34">
        <v>2335.0</v>
      </c>
      <c r="G1039" s="33" t="s">
        <v>14</v>
      </c>
      <c r="H1039" s="34">
        <v>9.0</v>
      </c>
      <c r="I1039" s="34">
        <v>10.0</v>
      </c>
      <c r="J1039" s="35" t="s">
        <v>15</v>
      </c>
      <c r="K1039" s="35" t="s">
        <v>16</v>
      </c>
      <c r="L1039" s="35" t="s">
        <v>15</v>
      </c>
    </row>
    <row r="1040">
      <c r="A1040" s="30">
        <v>1024.0</v>
      </c>
      <c r="B1040" s="62">
        <v>7515061.0</v>
      </c>
      <c r="C1040" s="32" t="s">
        <v>250</v>
      </c>
      <c r="D1040" s="33" t="s">
        <v>17</v>
      </c>
      <c r="E1040" s="34" t="s">
        <v>27</v>
      </c>
      <c r="F1040" s="34">
        <v>2270.0</v>
      </c>
      <c r="G1040" s="33" t="s">
        <v>14</v>
      </c>
      <c r="H1040" s="34">
        <v>8.0</v>
      </c>
      <c r="I1040" s="34">
        <v>9.0</v>
      </c>
      <c r="J1040" s="35" t="s">
        <v>15</v>
      </c>
      <c r="K1040" s="35" t="s">
        <v>16</v>
      </c>
      <c r="L1040" s="35" t="s">
        <v>15</v>
      </c>
    </row>
    <row r="1041">
      <c r="A1041" s="30">
        <v>1025.0</v>
      </c>
      <c r="B1041" s="30">
        <v>7515185.0</v>
      </c>
      <c r="C1041" s="32" t="s">
        <v>250</v>
      </c>
      <c r="D1041" s="33" t="s">
        <v>12</v>
      </c>
      <c r="E1041" s="34" t="s">
        <v>59</v>
      </c>
      <c r="F1041" s="34">
        <v>2050.0</v>
      </c>
      <c r="G1041" s="33" t="s">
        <v>20</v>
      </c>
      <c r="H1041" s="34">
        <v>5.0</v>
      </c>
      <c r="I1041" s="34">
        <v>8.0</v>
      </c>
      <c r="J1041" s="35" t="s">
        <v>15</v>
      </c>
      <c r="K1041" s="35" t="s">
        <v>16</v>
      </c>
      <c r="L1041" s="35" t="s">
        <v>15</v>
      </c>
    </row>
    <row r="1042">
      <c r="A1042" s="30">
        <v>1026.0</v>
      </c>
      <c r="B1042" s="30">
        <v>7515845.0</v>
      </c>
      <c r="C1042" s="32" t="s">
        <v>251</v>
      </c>
      <c r="D1042" s="33" t="s">
        <v>12</v>
      </c>
      <c r="E1042" s="34" t="s">
        <v>50</v>
      </c>
      <c r="F1042" s="34">
        <v>2565.0</v>
      </c>
      <c r="G1042" s="33" t="s">
        <v>14</v>
      </c>
      <c r="H1042" s="34">
        <v>5.0</v>
      </c>
      <c r="I1042" s="34">
        <v>9.0</v>
      </c>
      <c r="J1042" s="35" t="s">
        <v>15</v>
      </c>
      <c r="K1042" s="35" t="s">
        <v>16</v>
      </c>
      <c r="L1042" s="35" t="s">
        <v>15</v>
      </c>
    </row>
    <row r="1043">
      <c r="A1043" s="30">
        <v>1027.0</v>
      </c>
      <c r="B1043" s="30">
        <v>7516576.0</v>
      </c>
      <c r="C1043" s="32">
        <v>43505.0</v>
      </c>
      <c r="D1043" s="33" t="s">
        <v>17</v>
      </c>
      <c r="E1043" s="34">
        <v>31.0</v>
      </c>
      <c r="F1043" s="34">
        <v>900.0</v>
      </c>
      <c r="G1043" s="33" t="s">
        <v>20</v>
      </c>
      <c r="H1043" s="34">
        <v>7.0</v>
      </c>
      <c r="I1043" s="34">
        <v>8.0</v>
      </c>
      <c r="J1043" s="35" t="s">
        <v>16</v>
      </c>
      <c r="K1043" s="35" t="s">
        <v>16</v>
      </c>
      <c r="L1043" s="35" t="s">
        <v>15</v>
      </c>
    </row>
    <row r="1044">
      <c r="A1044" s="30">
        <v>1028.0</v>
      </c>
      <c r="B1044" s="30">
        <v>7517710.0</v>
      </c>
      <c r="C1044" s="32">
        <v>43533.0</v>
      </c>
      <c r="D1044" s="33" t="s">
        <v>17</v>
      </c>
      <c r="E1044" s="34" t="s">
        <v>21</v>
      </c>
      <c r="F1044" s="34">
        <v>2100.0</v>
      </c>
      <c r="G1044" s="33" t="s">
        <v>20</v>
      </c>
      <c r="H1044" s="34">
        <v>9.0</v>
      </c>
      <c r="I1044" s="34">
        <v>10.0</v>
      </c>
      <c r="J1044" s="35" t="s">
        <v>15</v>
      </c>
      <c r="K1044" s="35" t="s">
        <v>15</v>
      </c>
      <c r="L1044" s="35" t="s">
        <v>15</v>
      </c>
    </row>
    <row r="1045">
      <c r="A1045" s="30">
        <v>1029.0</v>
      </c>
      <c r="B1045" s="30">
        <v>7516755.0</v>
      </c>
      <c r="C1045" s="32">
        <v>43564.0</v>
      </c>
      <c r="D1045" s="33" t="s">
        <v>12</v>
      </c>
      <c r="E1045" s="34" t="s">
        <v>23</v>
      </c>
      <c r="F1045" s="34">
        <v>1425.0</v>
      </c>
      <c r="G1045" s="33" t="s">
        <v>20</v>
      </c>
      <c r="H1045" s="34">
        <v>7.0</v>
      </c>
      <c r="I1045" s="34">
        <v>8.0</v>
      </c>
      <c r="J1045" s="35" t="s">
        <v>16</v>
      </c>
      <c r="K1045" s="35" t="s">
        <v>15</v>
      </c>
      <c r="L1045" s="35" t="s">
        <v>15</v>
      </c>
    </row>
    <row r="1046">
      <c r="A1046" s="30">
        <v>1030.0</v>
      </c>
      <c r="B1046" s="30">
        <v>7519923.0</v>
      </c>
      <c r="C1046" s="32">
        <v>43625.0</v>
      </c>
      <c r="D1046" s="33" t="s">
        <v>17</v>
      </c>
      <c r="E1046" s="34">
        <v>27.0</v>
      </c>
      <c r="F1046" s="34">
        <v>860.0</v>
      </c>
      <c r="G1046" s="33" t="s">
        <v>20</v>
      </c>
      <c r="H1046" s="34">
        <v>5.0</v>
      </c>
      <c r="I1046" s="34">
        <v>8.0</v>
      </c>
      <c r="J1046" s="35" t="s">
        <v>15</v>
      </c>
      <c r="K1046" s="35" t="s">
        <v>16</v>
      </c>
      <c r="L1046" s="35" t="s">
        <v>15</v>
      </c>
    </row>
    <row r="1047">
      <c r="A1047" s="30">
        <v>1031.0</v>
      </c>
      <c r="B1047" s="30">
        <v>7521351.0</v>
      </c>
      <c r="C1047" s="32">
        <v>43717.0</v>
      </c>
      <c r="D1047" s="33" t="s">
        <v>17</v>
      </c>
      <c r="E1047" s="34" t="s">
        <v>59</v>
      </c>
      <c r="F1047" s="34">
        <v>2475.0</v>
      </c>
      <c r="G1047" s="33" t="s">
        <v>14</v>
      </c>
      <c r="H1047" s="34">
        <v>9.0</v>
      </c>
      <c r="I1047" s="34">
        <v>9.0</v>
      </c>
      <c r="J1047" s="35" t="s">
        <v>15</v>
      </c>
      <c r="K1047" s="35" t="s">
        <v>16</v>
      </c>
      <c r="L1047" s="35" t="s">
        <v>15</v>
      </c>
    </row>
    <row r="1048">
      <c r="A1048" s="30">
        <v>1032.0</v>
      </c>
      <c r="B1048" s="30">
        <v>7522613.0</v>
      </c>
      <c r="C1048" s="32">
        <v>43778.0</v>
      </c>
      <c r="D1048" s="33" t="s">
        <v>12</v>
      </c>
      <c r="E1048" s="34" t="s">
        <v>76</v>
      </c>
      <c r="F1048" s="34">
        <v>860.0</v>
      </c>
      <c r="G1048" s="33" t="s">
        <v>20</v>
      </c>
      <c r="H1048" s="34">
        <v>5.0</v>
      </c>
      <c r="I1048" s="34">
        <v>8.0</v>
      </c>
      <c r="J1048" s="35" t="s">
        <v>15</v>
      </c>
      <c r="K1048" s="35" t="s">
        <v>16</v>
      </c>
      <c r="L1048" s="35" t="s">
        <v>15</v>
      </c>
    </row>
    <row r="1049">
      <c r="A1049" s="30">
        <v>1033.0</v>
      </c>
      <c r="B1049" s="30">
        <v>7523821.0</v>
      </c>
      <c r="C1049" s="32" t="s">
        <v>252</v>
      </c>
      <c r="D1049" s="33" t="s">
        <v>12</v>
      </c>
      <c r="E1049" s="34" t="s">
        <v>41</v>
      </c>
      <c r="F1049" s="34">
        <v>2065.0</v>
      </c>
      <c r="G1049" s="33" t="s">
        <v>14</v>
      </c>
      <c r="H1049" s="34">
        <v>7.0</v>
      </c>
      <c r="I1049" s="34">
        <v>9.0</v>
      </c>
      <c r="J1049" s="35" t="s">
        <v>15</v>
      </c>
      <c r="K1049" s="35" t="s">
        <v>16</v>
      </c>
      <c r="L1049" s="35" t="s">
        <v>15</v>
      </c>
    </row>
    <row r="1050">
      <c r="A1050" s="30">
        <v>1034.0</v>
      </c>
      <c r="B1050" s="30">
        <v>7522243.0</v>
      </c>
      <c r="C1050" s="32">
        <v>43778.0</v>
      </c>
      <c r="D1050" s="33" t="s">
        <v>17</v>
      </c>
      <c r="E1050" s="34" t="s">
        <v>27</v>
      </c>
      <c r="F1050" s="34">
        <v>1935.0</v>
      </c>
      <c r="G1050" s="33" t="s">
        <v>14</v>
      </c>
      <c r="H1050" s="34">
        <v>9.0</v>
      </c>
      <c r="I1050" s="34">
        <v>10.0</v>
      </c>
      <c r="J1050" s="35" t="s">
        <v>15</v>
      </c>
      <c r="K1050" s="35" t="s">
        <v>16</v>
      </c>
      <c r="L1050" s="35" t="s">
        <v>15</v>
      </c>
    </row>
    <row r="1051">
      <c r="A1051" s="30">
        <v>1035.0</v>
      </c>
      <c r="B1051" s="30">
        <v>7524882.0</v>
      </c>
      <c r="C1051" s="32" t="s">
        <v>253</v>
      </c>
      <c r="D1051" s="33" t="s">
        <v>17</v>
      </c>
      <c r="E1051" s="34" t="s">
        <v>61</v>
      </c>
      <c r="F1051" s="34">
        <v>2035.0</v>
      </c>
      <c r="G1051" s="33" t="s">
        <v>20</v>
      </c>
      <c r="H1051" s="34">
        <v>5.0</v>
      </c>
      <c r="I1051" s="34">
        <v>8.0</v>
      </c>
      <c r="J1051" s="35" t="s">
        <v>15</v>
      </c>
      <c r="K1051" s="35" t="s">
        <v>16</v>
      </c>
      <c r="L1051" s="35" t="s">
        <v>15</v>
      </c>
    </row>
    <row r="1052">
      <c r="A1052" s="30">
        <v>1036.0</v>
      </c>
      <c r="B1052" s="30">
        <v>7526899.0</v>
      </c>
      <c r="C1052" s="32" t="s">
        <v>254</v>
      </c>
      <c r="D1052" s="33" t="s">
        <v>17</v>
      </c>
      <c r="E1052" s="34" t="s">
        <v>35</v>
      </c>
      <c r="F1052" s="34">
        <v>1100.0</v>
      </c>
      <c r="G1052" s="33" t="s">
        <v>14</v>
      </c>
      <c r="H1052" s="34">
        <v>5.0</v>
      </c>
      <c r="I1052" s="34">
        <v>8.0</v>
      </c>
      <c r="J1052" s="35" t="s">
        <v>16</v>
      </c>
      <c r="K1052" s="35" t="s">
        <v>16</v>
      </c>
      <c r="L1052" s="35" t="s">
        <v>15</v>
      </c>
    </row>
    <row r="1053">
      <c r="A1053" s="30">
        <v>1037.0</v>
      </c>
      <c r="B1053" s="30">
        <v>7514302.0</v>
      </c>
      <c r="C1053" s="32" t="s">
        <v>249</v>
      </c>
      <c r="D1053" s="34" t="s">
        <v>17</v>
      </c>
      <c r="E1053" s="34" t="s">
        <v>48</v>
      </c>
      <c r="F1053" s="34">
        <v>1340.0</v>
      </c>
      <c r="G1053" s="34" t="s">
        <v>14</v>
      </c>
      <c r="H1053" s="34">
        <v>7.0</v>
      </c>
      <c r="I1053" s="34">
        <v>8.0</v>
      </c>
      <c r="J1053" s="35" t="s">
        <v>16</v>
      </c>
      <c r="K1053" s="35" t="s">
        <v>15</v>
      </c>
      <c r="L1053" s="35" t="s">
        <v>16</v>
      </c>
    </row>
    <row r="1054">
      <c r="A1054" s="30">
        <v>1038.0</v>
      </c>
      <c r="B1054" s="30">
        <v>7514303.0</v>
      </c>
      <c r="C1054" s="32" t="s">
        <v>249</v>
      </c>
      <c r="D1054" s="34" t="s">
        <v>17</v>
      </c>
      <c r="E1054" s="34" t="s">
        <v>48</v>
      </c>
      <c r="F1054" s="34">
        <v>1730.0</v>
      </c>
      <c r="G1054" s="34" t="s">
        <v>14</v>
      </c>
      <c r="H1054" s="34">
        <v>7.0</v>
      </c>
      <c r="I1054" s="34">
        <v>8.0</v>
      </c>
      <c r="J1054" s="35" t="s">
        <v>16</v>
      </c>
      <c r="K1054" s="35" t="s">
        <v>15</v>
      </c>
      <c r="L1054" s="35" t="s">
        <v>16</v>
      </c>
    </row>
    <row r="1055">
      <c r="A1055" s="30">
        <v>1039.0</v>
      </c>
      <c r="B1055" s="30">
        <v>7527324.0</v>
      </c>
      <c r="C1055" s="32" t="s">
        <v>255</v>
      </c>
      <c r="D1055" s="34" t="s">
        <v>12</v>
      </c>
      <c r="E1055" s="34" t="s">
        <v>89</v>
      </c>
      <c r="F1055" s="34">
        <v>710.0</v>
      </c>
      <c r="G1055" s="34" t="s">
        <v>20</v>
      </c>
      <c r="H1055" s="34">
        <v>3.0</v>
      </c>
      <c r="I1055" s="34">
        <v>7.0</v>
      </c>
      <c r="J1055" s="35" t="s">
        <v>16</v>
      </c>
      <c r="K1055" s="35" t="s">
        <v>15</v>
      </c>
      <c r="L1055" s="35" t="s">
        <v>15</v>
      </c>
    </row>
    <row r="1056">
      <c r="A1056" s="30">
        <v>1040.0</v>
      </c>
      <c r="B1056" s="30">
        <v>7528326.0</v>
      </c>
      <c r="C1056" s="32" t="s">
        <v>256</v>
      </c>
      <c r="D1056" s="34" t="s">
        <v>17</v>
      </c>
      <c r="E1056" s="34" t="s">
        <v>79</v>
      </c>
      <c r="F1056" s="34">
        <v>1020.0</v>
      </c>
      <c r="G1056" s="34" t="s">
        <v>20</v>
      </c>
      <c r="H1056" s="34">
        <v>7.0</v>
      </c>
      <c r="I1056" s="34">
        <v>8.0</v>
      </c>
      <c r="J1056" s="35" t="s">
        <v>15</v>
      </c>
      <c r="K1056" s="35" t="s">
        <v>16</v>
      </c>
      <c r="L1056" s="35" t="s">
        <v>15</v>
      </c>
    </row>
    <row r="1057">
      <c r="A1057" s="30">
        <v>1041.0</v>
      </c>
      <c r="B1057" s="30">
        <v>7529021.0</v>
      </c>
      <c r="C1057" s="32" t="s">
        <v>257</v>
      </c>
      <c r="D1057" s="34" t="s">
        <v>17</v>
      </c>
      <c r="E1057" s="34" t="s">
        <v>37</v>
      </c>
      <c r="F1057" s="34">
        <v>1695.0</v>
      </c>
      <c r="G1057" s="34" t="s">
        <v>14</v>
      </c>
      <c r="H1057" s="34">
        <v>9.0</v>
      </c>
      <c r="I1057" s="34">
        <v>9.0</v>
      </c>
      <c r="J1057" s="35" t="s">
        <v>15</v>
      </c>
      <c r="K1057" s="35" t="s">
        <v>16</v>
      </c>
      <c r="L1057" s="35" t="s">
        <v>16</v>
      </c>
    </row>
    <row r="1058">
      <c r="A1058" s="30">
        <v>1042.0</v>
      </c>
      <c r="B1058" s="30">
        <v>7529831.0</v>
      </c>
      <c r="C1058" s="32" t="s">
        <v>258</v>
      </c>
      <c r="D1058" s="34" t="s">
        <v>12</v>
      </c>
      <c r="E1058" s="34" t="s">
        <v>47</v>
      </c>
      <c r="F1058" s="34">
        <v>1695.0</v>
      </c>
      <c r="G1058" s="34" t="s">
        <v>14</v>
      </c>
      <c r="H1058" s="34">
        <v>8.0</v>
      </c>
      <c r="I1058" s="34">
        <v>9.0</v>
      </c>
      <c r="J1058" s="35" t="s">
        <v>15</v>
      </c>
      <c r="K1058" s="35" t="s">
        <v>16</v>
      </c>
      <c r="L1058" s="35" t="s">
        <v>15</v>
      </c>
    </row>
    <row r="1059">
      <c r="A1059" s="30">
        <v>1043.0</v>
      </c>
      <c r="B1059" s="30">
        <v>7531736.0</v>
      </c>
      <c r="C1059" s="32">
        <v>43734.0</v>
      </c>
      <c r="D1059" s="34" t="s">
        <v>12</v>
      </c>
      <c r="E1059" s="34">
        <v>34.0</v>
      </c>
      <c r="F1059" s="34">
        <v>1710.0</v>
      </c>
      <c r="G1059" s="34" t="s">
        <v>14</v>
      </c>
      <c r="H1059" s="34">
        <v>8.0</v>
      </c>
      <c r="I1059" s="34">
        <v>9.0</v>
      </c>
      <c r="J1059" s="35" t="s">
        <v>16</v>
      </c>
      <c r="K1059" s="35" t="s">
        <v>16</v>
      </c>
      <c r="L1059" s="35" t="s">
        <v>15</v>
      </c>
    </row>
    <row r="1060">
      <c r="A1060" s="30">
        <v>1044.0</v>
      </c>
      <c r="B1060" s="30">
        <v>7535182.0</v>
      </c>
      <c r="C1060" s="32">
        <v>43740.0</v>
      </c>
      <c r="D1060" s="34" t="s">
        <v>17</v>
      </c>
      <c r="E1060" s="34">
        <v>33.0</v>
      </c>
      <c r="F1060" s="34">
        <v>1920.0</v>
      </c>
      <c r="G1060" s="34" t="s">
        <v>14</v>
      </c>
      <c r="H1060" s="34">
        <v>8.0</v>
      </c>
      <c r="I1060" s="34">
        <v>8.0</v>
      </c>
      <c r="J1060" s="35" t="s">
        <v>15</v>
      </c>
      <c r="K1060" s="35" t="s">
        <v>16</v>
      </c>
      <c r="L1060" s="35" t="s">
        <v>15</v>
      </c>
    </row>
    <row r="1061">
      <c r="A1061" s="30">
        <v>1045.0</v>
      </c>
      <c r="B1061" s="30">
        <v>7535026.0</v>
      </c>
      <c r="C1061" s="32">
        <v>43740.0</v>
      </c>
      <c r="D1061" s="34" t="s">
        <v>17</v>
      </c>
      <c r="E1061" s="34" t="s">
        <v>59</v>
      </c>
      <c r="F1061" s="34">
        <v>2395.0</v>
      </c>
      <c r="G1061" s="34" t="s">
        <v>20</v>
      </c>
      <c r="H1061" s="34">
        <v>7.0</v>
      </c>
      <c r="I1061" s="34">
        <v>8.0</v>
      </c>
      <c r="J1061" s="35" t="s">
        <v>15</v>
      </c>
      <c r="K1061" s="35" t="s">
        <v>16</v>
      </c>
      <c r="L1061" s="35" t="s">
        <v>15</v>
      </c>
    </row>
    <row r="1062">
      <c r="A1062" s="30">
        <v>1046.0</v>
      </c>
      <c r="B1062" s="30">
        <v>7538484.0</v>
      </c>
      <c r="C1062" s="32">
        <v>43697.0</v>
      </c>
      <c r="D1062" s="34" t="s">
        <v>17</v>
      </c>
      <c r="E1062" s="34">
        <v>23.0</v>
      </c>
      <c r="F1062" s="34">
        <v>560.0</v>
      </c>
      <c r="G1062" s="34" t="s">
        <v>14</v>
      </c>
      <c r="H1062" s="34">
        <v>5.0</v>
      </c>
      <c r="I1062" s="34">
        <v>6.0</v>
      </c>
      <c r="J1062" s="35" t="s">
        <v>16</v>
      </c>
      <c r="K1062" s="35" t="s">
        <v>16</v>
      </c>
      <c r="L1062" s="35" t="s">
        <v>15</v>
      </c>
    </row>
    <row r="1063">
      <c r="A1063" s="30">
        <v>1047.0</v>
      </c>
      <c r="B1063" s="30">
        <v>7538460.0</v>
      </c>
      <c r="C1063" s="32">
        <v>43746.0</v>
      </c>
      <c r="D1063" s="34" t="s">
        <v>12</v>
      </c>
      <c r="E1063" s="34">
        <v>31.0</v>
      </c>
      <c r="F1063" s="34">
        <v>1380.0</v>
      </c>
      <c r="G1063" s="34" t="s">
        <v>20</v>
      </c>
      <c r="H1063" s="34">
        <v>6.0</v>
      </c>
      <c r="I1063" s="34">
        <v>8.0</v>
      </c>
      <c r="J1063" s="35" t="s">
        <v>16</v>
      </c>
      <c r="K1063" s="35" t="s">
        <v>16</v>
      </c>
      <c r="L1063" s="35" t="s">
        <v>16</v>
      </c>
    </row>
    <row r="1064">
      <c r="A1064" s="30">
        <v>1048.0</v>
      </c>
      <c r="B1064" s="62">
        <v>7538721.0</v>
      </c>
      <c r="C1064" s="32">
        <v>43746.0</v>
      </c>
      <c r="D1064" s="33" t="s">
        <v>17</v>
      </c>
      <c r="E1064" s="34" t="s">
        <v>42</v>
      </c>
      <c r="F1064" s="34">
        <v>3005.0</v>
      </c>
      <c r="G1064" s="33" t="s">
        <v>14</v>
      </c>
      <c r="H1064" s="34">
        <v>4.0</v>
      </c>
      <c r="I1064" s="34">
        <v>6.0</v>
      </c>
      <c r="J1064" s="35" t="s">
        <v>15</v>
      </c>
      <c r="K1064" s="35" t="s">
        <v>16</v>
      </c>
      <c r="L1064" s="35" t="s">
        <v>15</v>
      </c>
    </row>
    <row r="1065">
      <c r="A1065" s="30">
        <v>1049.0</v>
      </c>
      <c r="B1065" s="62">
        <v>7538457.0</v>
      </c>
      <c r="C1065" s="32">
        <v>43746.0</v>
      </c>
      <c r="D1065" s="33" t="s">
        <v>17</v>
      </c>
      <c r="E1065" s="34" t="s">
        <v>63</v>
      </c>
      <c r="F1065" s="34">
        <v>1700.0</v>
      </c>
      <c r="G1065" s="33" t="s">
        <v>14</v>
      </c>
      <c r="H1065" s="34">
        <v>8.0</v>
      </c>
      <c r="I1065" s="34">
        <v>9.0</v>
      </c>
      <c r="J1065" s="35" t="s">
        <v>15</v>
      </c>
      <c r="K1065" s="35" t="s">
        <v>16</v>
      </c>
      <c r="L1065" s="35" t="s">
        <v>16</v>
      </c>
    </row>
    <row r="1066">
      <c r="A1066" s="30">
        <v>1050.0</v>
      </c>
      <c r="B1066" s="62">
        <v>7540719.0</v>
      </c>
      <c r="C1066" s="32">
        <v>43749.0</v>
      </c>
      <c r="D1066" s="33" t="s">
        <v>12</v>
      </c>
      <c r="E1066" s="34">
        <v>36.0</v>
      </c>
      <c r="F1066" s="34">
        <v>2405.0</v>
      </c>
      <c r="G1066" s="33" t="s">
        <v>14</v>
      </c>
      <c r="H1066" s="34">
        <v>8.0</v>
      </c>
      <c r="I1066" s="34">
        <v>9.0</v>
      </c>
      <c r="J1066" s="35" t="s">
        <v>15</v>
      </c>
      <c r="K1066" s="35" t="s">
        <v>16</v>
      </c>
      <c r="L1066" s="35" t="s">
        <v>15</v>
      </c>
    </row>
    <row r="1067">
      <c r="A1067" s="30">
        <v>1051.0</v>
      </c>
      <c r="B1067" s="62">
        <v>7541369.0</v>
      </c>
      <c r="C1067" s="32">
        <v>43751.0</v>
      </c>
      <c r="D1067" s="33" t="s">
        <v>17</v>
      </c>
      <c r="E1067" s="34">
        <v>33.0</v>
      </c>
      <c r="F1067" s="34">
        <v>2400.0</v>
      </c>
      <c r="G1067" s="33" t="s">
        <v>20</v>
      </c>
      <c r="H1067" s="34">
        <v>8.0</v>
      </c>
      <c r="I1067" s="34">
        <v>9.0</v>
      </c>
      <c r="J1067" s="35" t="s">
        <v>15</v>
      </c>
      <c r="K1067" s="35" t="s">
        <v>16</v>
      </c>
      <c r="L1067" s="35" t="s">
        <v>15</v>
      </c>
    </row>
    <row r="1068">
      <c r="A1068" s="30">
        <v>1052.0</v>
      </c>
      <c r="B1068" s="62">
        <v>7524015.0</v>
      </c>
      <c r="C1068" s="32">
        <v>43721.0</v>
      </c>
      <c r="D1068" s="33" t="s">
        <v>12</v>
      </c>
      <c r="E1068" s="34" t="s">
        <v>35</v>
      </c>
      <c r="F1068" s="34">
        <v>900.0</v>
      </c>
      <c r="G1068" s="33" t="s">
        <v>20</v>
      </c>
      <c r="H1068" s="34">
        <v>7.0</v>
      </c>
      <c r="I1068" s="34">
        <v>8.0</v>
      </c>
      <c r="J1068" s="35" t="s">
        <v>15</v>
      </c>
      <c r="K1068" s="35" t="s">
        <v>15</v>
      </c>
      <c r="L1068" s="35" t="s">
        <v>16</v>
      </c>
    </row>
    <row r="1069">
      <c r="A1069" s="30">
        <v>1053.0</v>
      </c>
      <c r="B1069" s="62">
        <v>7524021.0</v>
      </c>
      <c r="C1069" s="32">
        <v>43721.0</v>
      </c>
      <c r="D1069" s="33" t="s">
        <v>12</v>
      </c>
      <c r="E1069" s="34" t="s">
        <v>35</v>
      </c>
      <c r="F1069" s="34">
        <v>1300.0</v>
      </c>
      <c r="G1069" s="33" t="s">
        <v>20</v>
      </c>
      <c r="H1069" s="34">
        <v>6.0</v>
      </c>
      <c r="I1069" s="34">
        <v>8.0</v>
      </c>
      <c r="J1069" s="35" t="s">
        <v>16</v>
      </c>
      <c r="K1069" s="35" t="s">
        <v>15</v>
      </c>
      <c r="L1069" s="35" t="s">
        <v>16</v>
      </c>
    </row>
    <row r="1070">
      <c r="A1070" s="30">
        <v>1054.0</v>
      </c>
      <c r="B1070" s="62">
        <v>7542234.0</v>
      </c>
      <c r="C1070" s="32">
        <v>43753.0</v>
      </c>
      <c r="D1070" s="33" t="s">
        <v>12</v>
      </c>
      <c r="E1070" s="34">
        <v>35.0</v>
      </c>
      <c r="F1070" s="34">
        <v>2615.0</v>
      </c>
      <c r="G1070" s="33" t="s">
        <v>14</v>
      </c>
      <c r="H1070" s="34">
        <v>8.0</v>
      </c>
      <c r="I1070" s="34">
        <v>9.0</v>
      </c>
      <c r="J1070" s="35" t="s">
        <v>15</v>
      </c>
      <c r="K1070" s="35" t="s">
        <v>16</v>
      </c>
      <c r="L1070" s="35" t="s">
        <v>15</v>
      </c>
    </row>
    <row r="1071">
      <c r="A1071" s="30">
        <v>1055.0</v>
      </c>
      <c r="B1071" s="30">
        <v>7549549.0</v>
      </c>
      <c r="C1071" s="32">
        <v>43766.0</v>
      </c>
      <c r="D1071" s="33" t="s">
        <v>12</v>
      </c>
      <c r="E1071" s="34" t="s">
        <v>63</v>
      </c>
      <c r="F1071" s="34">
        <v>1760.0</v>
      </c>
      <c r="G1071" s="33" t="s">
        <v>14</v>
      </c>
      <c r="H1071" s="34">
        <v>9.0</v>
      </c>
      <c r="I1071" s="34">
        <v>8.0</v>
      </c>
      <c r="J1071" s="35" t="s">
        <v>15</v>
      </c>
      <c r="K1071" s="35" t="s">
        <v>16</v>
      </c>
      <c r="L1071" s="35" t="s">
        <v>15</v>
      </c>
    </row>
    <row r="1072">
      <c r="A1072" s="30">
        <v>1056.0</v>
      </c>
      <c r="B1072" s="30">
        <v>7550671.0</v>
      </c>
      <c r="C1072" s="32">
        <v>43768.0</v>
      </c>
      <c r="D1072" s="33" t="s">
        <v>12</v>
      </c>
      <c r="E1072" s="34">
        <v>35.0</v>
      </c>
      <c r="F1072" s="34">
        <v>2305.0</v>
      </c>
      <c r="G1072" s="33" t="s">
        <v>20</v>
      </c>
      <c r="H1072" s="34">
        <v>9.0</v>
      </c>
      <c r="I1072" s="34">
        <v>10.0</v>
      </c>
      <c r="J1072" s="35" t="s">
        <v>15</v>
      </c>
      <c r="K1072" s="35" t="s">
        <v>16</v>
      </c>
      <c r="L1072" s="35" t="s">
        <v>15</v>
      </c>
    </row>
    <row r="1073">
      <c r="A1073" s="59">
        <v>1057.0</v>
      </c>
      <c r="B1073" s="59">
        <v>7551819.0</v>
      </c>
      <c r="C1073" s="70">
        <v>43769.0</v>
      </c>
      <c r="D1073" s="33" t="s">
        <v>12</v>
      </c>
      <c r="E1073" s="33">
        <v>35.0</v>
      </c>
      <c r="F1073" s="33">
        <v>2575.0</v>
      </c>
      <c r="G1073" s="33" t="s">
        <v>20</v>
      </c>
      <c r="H1073" s="33">
        <v>8.0</v>
      </c>
      <c r="I1073" s="33">
        <v>8.0</v>
      </c>
      <c r="J1073" s="71" t="s">
        <v>16</v>
      </c>
      <c r="K1073" s="71" t="s">
        <v>16</v>
      </c>
      <c r="L1073" s="71" t="s">
        <v>15</v>
      </c>
    </row>
    <row r="1074">
      <c r="A1074" s="30">
        <v>1058.0</v>
      </c>
      <c r="B1074" s="30">
        <v>7552714.0</v>
      </c>
      <c r="C1074" s="32">
        <v>43770.0</v>
      </c>
      <c r="D1074" s="33" t="s">
        <v>17</v>
      </c>
      <c r="E1074" s="34" t="s">
        <v>49</v>
      </c>
      <c r="F1074" s="34">
        <v>1165.0</v>
      </c>
      <c r="G1074" s="33" t="s">
        <v>20</v>
      </c>
      <c r="H1074" s="34">
        <v>5.0</v>
      </c>
      <c r="I1074" s="34">
        <v>9.0</v>
      </c>
      <c r="J1074" s="35" t="s">
        <v>15</v>
      </c>
      <c r="K1074" s="35" t="s">
        <v>16</v>
      </c>
      <c r="L1074" s="35" t="s">
        <v>15</v>
      </c>
    </row>
    <row r="1075">
      <c r="A1075" s="30">
        <v>1059.0</v>
      </c>
      <c r="B1075" s="30">
        <v>7552967.0</v>
      </c>
      <c r="C1075" s="32">
        <v>43771.0</v>
      </c>
      <c r="D1075" s="33" t="s">
        <v>17</v>
      </c>
      <c r="E1075" s="34" t="s">
        <v>45</v>
      </c>
      <c r="F1075" s="34">
        <v>1385.0</v>
      </c>
      <c r="G1075" s="33" t="s">
        <v>14</v>
      </c>
      <c r="H1075" s="34">
        <v>9.0</v>
      </c>
      <c r="I1075" s="34">
        <v>10.0</v>
      </c>
      <c r="J1075" s="35" t="s">
        <v>15</v>
      </c>
      <c r="K1075" s="35" t="s">
        <v>16</v>
      </c>
      <c r="L1075" s="35" t="s">
        <v>15</v>
      </c>
    </row>
    <row r="1076">
      <c r="A1076" s="30">
        <v>1060.0</v>
      </c>
      <c r="B1076" s="30">
        <v>7553388.0</v>
      </c>
      <c r="C1076" s="32">
        <v>43773.0</v>
      </c>
      <c r="D1076" s="33" t="s">
        <v>12</v>
      </c>
      <c r="E1076" s="34">
        <v>33.0</v>
      </c>
      <c r="F1076" s="34">
        <v>1660.0</v>
      </c>
      <c r="G1076" s="33" t="s">
        <v>20</v>
      </c>
      <c r="H1076" s="34">
        <v>5.0</v>
      </c>
      <c r="I1076" s="34">
        <v>7.0</v>
      </c>
      <c r="J1076" s="35" t="s">
        <v>15</v>
      </c>
      <c r="K1076" s="35" t="s">
        <v>16</v>
      </c>
      <c r="L1076" s="35" t="s">
        <v>15</v>
      </c>
    </row>
    <row r="1077">
      <c r="A1077" s="30">
        <v>1061.0</v>
      </c>
      <c r="B1077" s="30">
        <v>7553684.0</v>
      </c>
      <c r="C1077" s="32">
        <v>43773.0</v>
      </c>
      <c r="D1077" s="33" t="s">
        <v>12</v>
      </c>
      <c r="E1077" s="34" t="s">
        <v>65</v>
      </c>
      <c r="F1077" s="34">
        <v>975.0</v>
      </c>
      <c r="G1077" s="33" t="s">
        <v>20</v>
      </c>
      <c r="H1077" s="34">
        <v>7.0</v>
      </c>
      <c r="I1077" s="34">
        <v>8.0</v>
      </c>
      <c r="J1077" s="35" t="s">
        <v>16</v>
      </c>
      <c r="K1077" s="35" t="s">
        <v>16</v>
      </c>
      <c r="L1077" s="35" t="s">
        <v>15</v>
      </c>
    </row>
    <row r="1078">
      <c r="A1078" s="30">
        <v>1062.0</v>
      </c>
      <c r="B1078" s="62">
        <v>7555049.0</v>
      </c>
      <c r="C1078" s="32">
        <v>43775.0</v>
      </c>
      <c r="D1078" s="33" t="s">
        <v>12</v>
      </c>
      <c r="E1078" s="34" t="s">
        <v>68</v>
      </c>
      <c r="F1078" s="34">
        <v>960.0</v>
      </c>
      <c r="G1078" s="33" t="s">
        <v>20</v>
      </c>
      <c r="H1078" s="34">
        <v>7.0</v>
      </c>
      <c r="I1078" s="34">
        <v>8.0</v>
      </c>
      <c r="J1078" s="35" t="s">
        <v>15</v>
      </c>
      <c r="K1078" s="35" t="s">
        <v>16</v>
      </c>
      <c r="L1078" s="35" t="s">
        <v>15</v>
      </c>
    </row>
    <row r="1079">
      <c r="A1079" s="30">
        <v>1063.0</v>
      </c>
      <c r="B1079" s="62">
        <v>7555316.0</v>
      </c>
      <c r="C1079" s="32">
        <v>43775.0</v>
      </c>
      <c r="D1079" s="33" t="s">
        <v>17</v>
      </c>
      <c r="E1079" s="34">
        <v>34.0</v>
      </c>
      <c r="F1079" s="34">
        <v>1765.0</v>
      </c>
      <c r="G1079" s="33" t="s">
        <v>20</v>
      </c>
      <c r="H1079" s="34">
        <v>3.0</v>
      </c>
      <c r="I1079" s="34">
        <v>8.0</v>
      </c>
      <c r="J1079" s="35" t="s">
        <v>16</v>
      </c>
      <c r="K1079" s="35" t="s">
        <v>16</v>
      </c>
      <c r="L1079" s="35" t="s">
        <v>16</v>
      </c>
    </row>
    <row r="1080">
      <c r="A1080" s="30">
        <v>1064.0</v>
      </c>
      <c r="B1080" s="62">
        <v>7555440.0</v>
      </c>
      <c r="C1080" s="32">
        <v>43776.0</v>
      </c>
      <c r="D1080" s="33" t="s">
        <v>17</v>
      </c>
      <c r="E1080" s="34">
        <v>32.0</v>
      </c>
      <c r="F1080" s="34">
        <v>1600.0</v>
      </c>
      <c r="G1080" s="33" t="s">
        <v>14</v>
      </c>
      <c r="H1080" s="34">
        <v>7.0</v>
      </c>
      <c r="I1080" s="34">
        <v>8.0</v>
      </c>
      <c r="J1080" s="35" t="s">
        <v>16</v>
      </c>
      <c r="K1080" s="35" t="s">
        <v>16</v>
      </c>
      <c r="L1080" s="35" t="s">
        <v>15</v>
      </c>
    </row>
    <row r="1081">
      <c r="A1081" s="30">
        <v>1065.0</v>
      </c>
      <c r="B1081" s="62">
        <v>7551819.0</v>
      </c>
      <c r="C1081" s="32">
        <v>76641.0</v>
      </c>
      <c r="D1081" s="33" t="s">
        <v>12</v>
      </c>
      <c r="E1081" s="34">
        <v>35.0</v>
      </c>
      <c r="F1081" s="34">
        <v>2575.0</v>
      </c>
      <c r="G1081" s="33" t="s">
        <v>20</v>
      </c>
      <c r="H1081" s="34">
        <v>8.0</v>
      </c>
      <c r="I1081" s="34">
        <v>8.0</v>
      </c>
      <c r="J1081" s="35" t="s">
        <v>16</v>
      </c>
      <c r="K1081" s="35" t="s">
        <v>16</v>
      </c>
      <c r="L1081" s="35" t="s">
        <v>15</v>
      </c>
    </row>
    <row r="1082">
      <c r="A1082" s="30">
        <v>1066.0</v>
      </c>
      <c r="B1082" s="62">
        <v>7557272.0</v>
      </c>
      <c r="C1082" s="32">
        <v>43780.0</v>
      </c>
      <c r="D1082" s="33" t="s">
        <v>12</v>
      </c>
      <c r="E1082" s="34">
        <v>33.0</v>
      </c>
      <c r="F1082" s="34">
        <v>1975.0</v>
      </c>
      <c r="G1082" s="33" t="s">
        <v>20</v>
      </c>
      <c r="H1082" s="34">
        <v>5.0</v>
      </c>
      <c r="I1082" s="34">
        <v>7.0</v>
      </c>
      <c r="J1082" s="35" t="s">
        <v>16</v>
      </c>
      <c r="K1082" s="35" t="s">
        <v>16</v>
      </c>
      <c r="L1082" s="35" t="s">
        <v>15</v>
      </c>
    </row>
    <row r="1083">
      <c r="A1083" s="30">
        <v>1067.0</v>
      </c>
      <c r="B1083" s="62">
        <v>7545222.0</v>
      </c>
      <c r="C1083" s="32">
        <v>43758.0</v>
      </c>
      <c r="D1083" s="33" t="s">
        <v>17</v>
      </c>
      <c r="E1083" s="34" t="s">
        <v>27</v>
      </c>
      <c r="F1083" s="34">
        <v>3045.0</v>
      </c>
      <c r="G1083" s="33" t="s">
        <v>14</v>
      </c>
      <c r="H1083" s="34">
        <v>2.0</v>
      </c>
      <c r="I1083" s="34">
        <v>6.0</v>
      </c>
      <c r="J1083" s="35" t="s">
        <v>16</v>
      </c>
      <c r="K1083" s="35" t="s">
        <v>16</v>
      </c>
      <c r="L1083" s="35" t="s">
        <v>15</v>
      </c>
    </row>
    <row r="1084">
      <c r="A1084" s="30">
        <v>1068.0</v>
      </c>
      <c r="B1084" s="62">
        <v>7546057.0</v>
      </c>
      <c r="C1084" s="32">
        <v>43759.0</v>
      </c>
      <c r="D1084" s="33" t="s">
        <v>17</v>
      </c>
      <c r="E1084" s="34">
        <v>34.0</v>
      </c>
      <c r="F1084" s="34">
        <v>2300.0</v>
      </c>
      <c r="G1084" s="33" t="s">
        <v>14</v>
      </c>
      <c r="H1084" s="34">
        <v>5.0</v>
      </c>
      <c r="I1084" s="34">
        <v>8.0</v>
      </c>
      <c r="J1084" s="35" t="s">
        <v>16</v>
      </c>
      <c r="K1084" s="35" t="s">
        <v>16</v>
      </c>
      <c r="L1084" s="35" t="s">
        <v>16</v>
      </c>
    </row>
    <row r="1085">
      <c r="A1085" s="30">
        <v>1069.0</v>
      </c>
      <c r="B1085" s="62">
        <v>7557990.0</v>
      </c>
      <c r="C1085" s="32">
        <v>43781.0</v>
      </c>
      <c r="D1085" s="33" t="s">
        <v>12</v>
      </c>
      <c r="E1085" s="34">
        <v>29.0</v>
      </c>
      <c r="F1085" s="34">
        <v>1315.0</v>
      </c>
      <c r="G1085" s="33" t="s">
        <v>14</v>
      </c>
      <c r="H1085" s="34">
        <v>8.0</v>
      </c>
      <c r="I1085" s="34">
        <v>9.0</v>
      </c>
      <c r="J1085" s="35" t="s">
        <v>15</v>
      </c>
      <c r="K1085" s="35" t="s">
        <v>16</v>
      </c>
      <c r="L1085" s="35" t="s">
        <v>15</v>
      </c>
    </row>
    <row r="1086">
      <c r="A1086" s="30">
        <v>1070.0</v>
      </c>
      <c r="B1086" s="62">
        <v>7558425.0</v>
      </c>
      <c r="C1086" s="32">
        <v>43781.0</v>
      </c>
      <c r="D1086" s="33" t="s">
        <v>17</v>
      </c>
      <c r="E1086" s="34">
        <v>33.0</v>
      </c>
      <c r="F1086" s="34">
        <v>1680.0</v>
      </c>
      <c r="G1086" s="33" t="s">
        <v>14</v>
      </c>
      <c r="H1086" s="34">
        <v>3.0</v>
      </c>
      <c r="I1086" s="34">
        <v>5.0</v>
      </c>
      <c r="J1086" s="35" t="s">
        <v>16</v>
      </c>
      <c r="K1086" s="35" t="s">
        <v>16</v>
      </c>
      <c r="L1086" s="35" t="s">
        <v>15</v>
      </c>
    </row>
    <row r="1087">
      <c r="A1087" s="30">
        <v>1071.0</v>
      </c>
      <c r="B1087" s="62">
        <v>7558304.0</v>
      </c>
      <c r="C1087" s="32">
        <v>43781.0</v>
      </c>
      <c r="D1087" s="33" t="s">
        <v>12</v>
      </c>
      <c r="E1087" s="34">
        <v>34.0</v>
      </c>
      <c r="F1087" s="34">
        <v>1675.0</v>
      </c>
      <c r="G1087" s="33" t="s">
        <v>14</v>
      </c>
      <c r="H1087" s="34">
        <v>8.0</v>
      </c>
      <c r="I1087" s="34">
        <v>9.0</v>
      </c>
      <c r="J1087" s="35" t="s">
        <v>15</v>
      </c>
      <c r="K1087" s="35" t="s">
        <v>16</v>
      </c>
      <c r="L1087" s="35" t="s">
        <v>15</v>
      </c>
    </row>
    <row r="1088">
      <c r="A1088" s="30">
        <v>1072.0</v>
      </c>
      <c r="B1088" s="62">
        <v>7557223.0</v>
      </c>
      <c r="C1088" s="32">
        <v>43779.0</v>
      </c>
      <c r="D1088" s="33" t="s">
        <v>17</v>
      </c>
      <c r="E1088" s="34" t="s">
        <v>31</v>
      </c>
      <c r="F1088" s="34">
        <v>2740.0</v>
      </c>
      <c r="G1088" s="33" t="s">
        <v>20</v>
      </c>
      <c r="H1088" s="34">
        <v>7.0</v>
      </c>
      <c r="I1088" s="34">
        <v>8.0</v>
      </c>
      <c r="J1088" s="35" t="s">
        <v>16</v>
      </c>
      <c r="K1088" s="35" t="s">
        <v>16</v>
      </c>
      <c r="L1088" s="35" t="s">
        <v>15</v>
      </c>
    </row>
    <row r="1089">
      <c r="A1089" s="30">
        <v>1073.0</v>
      </c>
      <c r="B1089" s="62">
        <v>7559473.0</v>
      </c>
      <c r="C1089" s="32">
        <v>43783.0</v>
      </c>
      <c r="D1089" s="33" t="s">
        <v>12</v>
      </c>
      <c r="E1089" s="34" t="s">
        <v>48</v>
      </c>
      <c r="F1089" s="34">
        <v>1555.0</v>
      </c>
      <c r="G1089" s="33" t="s">
        <v>20</v>
      </c>
      <c r="H1089" s="34">
        <v>7.0</v>
      </c>
      <c r="I1089" s="34">
        <v>8.0</v>
      </c>
      <c r="J1089" s="35" t="s">
        <v>15</v>
      </c>
      <c r="K1089" s="35" t="s">
        <v>16</v>
      </c>
      <c r="L1089" s="35" t="s">
        <v>15</v>
      </c>
    </row>
    <row r="1090">
      <c r="A1090" s="30">
        <v>1074.0</v>
      </c>
      <c r="B1090" s="62">
        <v>7562567.0</v>
      </c>
      <c r="C1090" s="32">
        <v>43789.0</v>
      </c>
      <c r="D1090" s="33" t="s">
        <v>17</v>
      </c>
      <c r="E1090" s="34" t="s">
        <v>31</v>
      </c>
      <c r="F1090" s="34">
        <v>3635.0</v>
      </c>
      <c r="G1090" s="33" t="s">
        <v>14</v>
      </c>
      <c r="H1090" s="34">
        <v>3.0</v>
      </c>
      <c r="I1090" s="34">
        <v>6.0</v>
      </c>
      <c r="J1090" s="35" t="s">
        <v>15</v>
      </c>
      <c r="K1090" s="35" t="s">
        <v>16</v>
      </c>
      <c r="L1090" s="35" t="s">
        <v>15</v>
      </c>
    </row>
    <row r="1091">
      <c r="A1091" s="30">
        <v>1075.0</v>
      </c>
      <c r="B1091" s="62">
        <v>7595936.0</v>
      </c>
      <c r="C1091" s="32">
        <v>43790.0</v>
      </c>
      <c r="D1091" s="33" t="s">
        <v>17</v>
      </c>
      <c r="E1091" s="34">
        <v>30.0</v>
      </c>
      <c r="F1091" s="34">
        <v>1290.0</v>
      </c>
      <c r="G1091" s="33" t="s">
        <v>20</v>
      </c>
      <c r="H1091" s="34">
        <v>2.0</v>
      </c>
      <c r="I1091" s="34">
        <v>5.0</v>
      </c>
      <c r="J1091" s="35" t="s">
        <v>16</v>
      </c>
      <c r="K1091" s="35" t="s">
        <v>16</v>
      </c>
      <c r="L1091" s="35" t="s">
        <v>15</v>
      </c>
    </row>
    <row r="1092">
      <c r="A1092" s="30">
        <v>1076.0</v>
      </c>
      <c r="B1092" s="62">
        <v>7575041.0</v>
      </c>
      <c r="C1092" s="32">
        <v>43789.0</v>
      </c>
      <c r="D1092" s="33" t="s">
        <v>17</v>
      </c>
      <c r="E1092" s="34">
        <v>35.0</v>
      </c>
      <c r="F1092" s="34">
        <v>1635.0</v>
      </c>
      <c r="G1092" s="33" t="s">
        <v>14</v>
      </c>
      <c r="H1092" s="34">
        <v>8.0</v>
      </c>
      <c r="I1092" s="34">
        <v>9.0</v>
      </c>
      <c r="J1092" s="35" t="s">
        <v>15</v>
      </c>
      <c r="K1092" s="35" t="s">
        <v>16</v>
      </c>
      <c r="L1092" s="35" t="s">
        <v>15</v>
      </c>
    </row>
    <row r="1093">
      <c r="A1093" s="30">
        <v>1077.0</v>
      </c>
      <c r="B1093" s="62">
        <v>7563739.0</v>
      </c>
      <c r="C1093" s="32">
        <v>43792.0</v>
      </c>
      <c r="D1093" s="33" t="s">
        <v>12</v>
      </c>
      <c r="E1093" s="34">
        <v>32.0</v>
      </c>
      <c r="F1093" s="34">
        <v>1675.0</v>
      </c>
      <c r="G1093" s="33" t="s">
        <v>14</v>
      </c>
      <c r="H1093" s="34">
        <v>4.0</v>
      </c>
      <c r="I1093" s="34">
        <v>5.0</v>
      </c>
      <c r="J1093" s="35" t="s">
        <v>16</v>
      </c>
      <c r="K1093" s="35" t="s">
        <v>16</v>
      </c>
      <c r="L1093" s="35" t="s">
        <v>15</v>
      </c>
    </row>
    <row r="1094">
      <c r="A1094" s="30">
        <v>1078.0</v>
      </c>
      <c r="B1094" s="62">
        <v>7564059.0</v>
      </c>
      <c r="C1094" s="32">
        <v>43793.0</v>
      </c>
      <c r="D1094" s="33" t="s">
        <v>12</v>
      </c>
      <c r="E1094" s="34" t="s">
        <v>28</v>
      </c>
      <c r="F1094" s="34">
        <v>1065.0</v>
      </c>
      <c r="G1094" s="33" t="s">
        <v>20</v>
      </c>
      <c r="H1094" s="34">
        <v>8.0</v>
      </c>
      <c r="I1094" s="34">
        <v>9.0</v>
      </c>
      <c r="J1094" s="35" t="s">
        <v>15</v>
      </c>
      <c r="K1094" s="35" t="s">
        <v>16</v>
      </c>
      <c r="L1094" s="35" t="s">
        <v>15</v>
      </c>
    </row>
    <row r="1095">
      <c r="A1095" s="30">
        <v>1079.0</v>
      </c>
      <c r="B1095" s="62">
        <v>7564116.0</v>
      </c>
      <c r="C1095" s="32">
        <v>43793.0</v>
      </c>
      <c r="D1095" s="33" t="s">
        <v>17</v>
      </c>
      <c r="E1095" s="34">
        <v>27.0</v>
      </c>
      <c r="F1095" s="34">
        <v>990.0</v>
      </c>
      <c r="G1095" s="33" t="s">
        <v>14</v>
      </c>
      <c r="H1095" s="34">
        <v>3.0</v>
      </c>
      <c r="I1095" s="34">
        <v>7.0</v>
      </c>
      <c r="J1095" s="35" t="s">
        <v>16</v>
      </c>
      <c r="K1095" s="35" t="s">
        <v>16</v>
      </c>
      <c r="L1095" s="35" t="s">
        <v>15</v>
      </c>
    </row>
    <row r="1096">
      <c r="A1096" s="30">
        <v>1080.0</v>
      </c>
      <c r="B1096" s="62">
        <v>7564227.0</v>
      </c>
      <c r="C1096" s="32">
        <v>43792.0</v>
      </c>
      <c r="D1096" s="33" t="s">
        <v>17</v>
      </c>
      <c r="E1096" s="34" t="s">
        <v>36</v>
      </c>
      <c r="F1096" s="34">
        <v>2205.0</v>
      </c>
      <c r="G1096" s="33" t="s">
        <v>20</v>
      </c>
      <c r="H1096" s="34">
        <v>5.0</v>
      </c>
      <c r="I1096" s="34">
        <v>7.0</v>
      </c>
      <c r="J1096" s="35" t="s">
        <v>16</v>
      </c>
      <c r="K1096" s="35" t="s">
        <v>16</v>
      </c>
      <c r="L1096" s="35" t="s">
        <v>15</v>
      </c>
    </row>
    <row r="1097">
      <c r="A1097" s="30">
        <v>1081.0</v>
      </c>
      <c r="B1097" s="62">
        <v>7565457.0</v>
      </c>
      <c r="C1097" s="32">
        <v>43795.0</v>
      </c>
      <c r="D1097" s="33" t="s">
        <v>17</v>
      </c>
      <c r="E1097" s="34">
        <v>34.0</v>
      </c>
      <c r="F1097" s="34">
        <v>1440.0</v>
      </c>
      <c r="G1097" s="33" t="s">
        <v>14</v>
      </c>
      <c r="H1097" s="34">
        <v>8.0</v>
      </c>
      <c r="I1097" s="34">
        <v>8.0</v>
      </c>
      <c r="J1097" s="35" t="s">
        <v>15</v>
      </c>
      <c r="K1097" s="35" t="s">
        <v>16</v>
      </c>
      <c r="L1097" s="35" t="s">
        <v>15</v>
      </c>
    </row>
    <row r="1098">
      <c r="A1098" s="30">
        <v>1082.0</v>
      </c>
      <c r="B1098" s="30">
        <v>7569223.0</v>
      </c>
      <c r="C1098" s="32">
        <v>43803.0</v>
      </c>
      <c r="D1098" s="34" t="s">
        <v>12</v>
      </c>
      <c r="E1098" s="34" t="s">
        <v>29</v>
      </c>
      <c r="F1098" s="34">
        <v>2325.0</v>
      </c>
      <c r="G1098" s="34" t="s">
        <v>14</v>
      </c>
      <c r="H1098" s="34">
        <v>8.0</v>
      </c>
      <c r="I1098" s="34">
        <v>9.0</v>
      </c>
      <c r="J1098" s="35" t="s">
        <v>15</v>
      </c>
      <c r="K1098" s="35" t="s">
        <v>16</v>
      </c>
      <c r="L1098" s="35" t="s">
        <v>15</v>
      </c>
    </row>
    <row r="1099">
      <c r="A1099" s="30">
        <v>1083.0</v>
      </c>
      <c r="B1099" s="30">
        <v>7570579.0</v>
      </c>
      <c r="C1099" s="32">
        <v>43805.0</v>
      </c>
      <c r="D1099" s="34" t="s">
        <v>12</v>
      </c>
      <c r="E1099" s="34" t="s">
        <v>18</v>
      </c>
      <c r="F1099" s="34">
        <v>1755.0</v>
      </c>
      <c r="G1099" s="34" t="s">
        <v>14</v>
      </c>
      <c r="H1099" s="34">
        <v>9.0</v>
      </c>
      <c r="I1099" s="34">
        <v>9.0</v>
      </c>
      <c r="J1099" s="35" t="s">
        <v>15</v>
      </c>
      <c r="K1099" s="35" t="s">
        <v>16</v>
      </c>
      <c r="L1099" s="35" t="s">
        <v>15</v>
      </c>
    </row>
    <row r="1100">
      <c r="A1100" s="30">
        <v>1084.0</v>
      </c>
      <c r="B1100" s="30">
        <v>7570920.0</v>
      </c>
      <c r="C1100" s="32">
        <v>43806.0</v>
      </c>
      <c r="D1100" s="34" t="s">
        <v>17</v>
      </c>
      <c r="E1100" s="34" t="s">
        <v>49</v>
      </c>
      <c r="F1100" s="34">
        <v>890.0</v>
      </c>
      <c r="G1100" s="34" t="s">
        <v>14</v>
      </c>
      <c r="H1100" s="34">
        <v>8.0</v>
      </c>
      <c r="I1100" s="34">
        <v>9.0</v>
      </c>
      <c r="J1100" s="35" t="s">
        <v>15</v>
      </c>
      <c r="K1100" s="35" t="s">
        <v>16</v>
      </c>
      <c r="L1100" s="35" t="s">
        <v>15</v>
      </c>
    </row>
    <row r="1101">
      <c r="A1101" s="30">
        <v>1085.0</v>
      </c>
      <c r="B1101" s="30">
        <v>7571169.0</v>
      </c>
      <c r="C1101" s="32">
        <v>43807.0</v>
      </c>
      <c r="D1101" s="34" t="s">
        <v>17</v>
      </c>
      <c r="E1101" s="34" t="s">
        <v>28</v>
      </c>
      <c r="F1101" s="34">
        <v>1375.0</v>
      </c>
      <c r="G1101" s="34" t="s">
        <v>14</v>
      </c>
      <c r="H1101" s="34">
        <v>8.0</v>
      </c>
      <c r="I1101" s="34">
        <v>9.0</v>
      </c>
      <c r="J1101" s="35" t="s">
        <v>15</v>
      </c>
      <c r="K1101" s="35" t="s">
        <v>16</v>
      </c>
      <c r="L1101" s="35" t="s">
        <v>16</v>
      </c>
    </row>
    <row r="1102">
      <c r="A1102" s="30">
        <v>1086.0</v>
      </c>
      <c r="B1102" s="30">
        <v>7571170.0</v>
      </c>
      <c r="C1102" s="32">
        <v>43807.0</v>
      </c>
      <c r="D1102" s="34" t="s">
        <v>17</v>
      </c>
      <c r="E1102" s="34" t="s">
        <v>28</v>
      </c>
      <c r="F1102" s="34">
        <v>1575.0</v>
      </c>
      <c r="G1102" s="34" t="s">
        <v>14</v>
      </c>
      <c r="H1102" s="34">
        <v>8.0</v>
      </c>
      <c r="I1102" s="34">
        <v>8.0</v>
      </c>
      <c r="J1102" s="35" t="s">
        <v>15</v>
      </c>
      <c r="K1102" s="35" t="s">
        <v>16</v>
      </c>
      <c r="L1102" s="35" t="s">
        <v>16</v>
      </c>
    </row>
    <row r="1103">
      <c r="A1103" s="30">
        <v>1087.0</v>
      </c>
      <c r="B1103" s="30">
        <v>7572337.0</v>
      </c>
      <c r="C1103" s="32">
        <v>43809.0</v>
      </c>
      <c r="D1103" s="34" t="s">
        <v>17</v>
      </c>
      <c r="E1103" s="34" t="s">
        <v>33</v>
      </c>
      <c r="F1103" s="34">
        <v>2805.0</v>
      </c>
      <c r="G1103" s="34" t="s">
        <v>14</v>
      </c>
      <c r="H1103" s="34" t="s">
        <v>86</v>
      </c>
      <c r="I1103" s="34" t="s">
        <v>86</v>
      </c>
      <c r="J1103" s="35" t="s">
        <v>15</v>
      </c>
      <c r="K1103" s="35" t="s">
        <v>15</v>
      </c>
      <c r="L1103" s="35" t="s">
        <v>15</v>
      </c>
    </row>
    <row r="1104">
      <c r="A1104" s="30">
        <v>1088.0</v>
      </c>
      <c r="B1104" s="30">
        <v>7573703.0</v>
      </c>
      <c r="C1104" s="32">
        <v>43811.0</v>
      </c>
      <c r="D1104" s="34" t="s">
        <v>17</v>
      </c>
      <c r="E1104" s="34" t="s">
        <v>90</v>
      </c>
      <c r="F1104" s="34">
        <v>1100.0</v>
      </c>
      <c r="G1104" s="34" t="s">
        <v>14</v>
      </c>
      <c r="H1104" s="34">
        <v>7.0</v>
      </c>
      <c r="I1104" s="34">
        <v>8.0</v>
      </c>
      <c r="J1104" s="35" t="s">
        <v>16</v>
      </c>
      <c r="K1104" s="35" t="s">
        <v>15</v>
      </c>
      <c r="L1104" s="35" t="s">
        <v>15</v>
      </c>
    </row>
    <row r="1105">
      <c r="A1105" s="30">
        <v>1089.0</v>
      </c>
      <c r="B1105" s="30">
        <v>7573753.0</v>
      </c>
      <c r="C1105" s="32">
        <v>43812.0</v>
      </c>
      <c r="D1105" s="34" t="s">
        <v>12</v>
      </c>
      <c r="E1105" s="34" t="s">
        <v>13</v>
      </c>
      <c r="F1105" s="34">
        <v>1720.0</v>
      </c>
      <c r="G1105" s="34" t="s">
        <v>20</v>
      </c>
      <c r="H1105" s="34" t="s">
        <v>86</v>
      </c>
      <c r="I1105" s="34" t="s">
        <v>86</v>
      </c>
      <c r="J1105" s="35" t="s">
        <v>15</v>
      </c>
      <c r="K1105" s="35" t="s">
        <v>15</v>
      </c>
      <c r="L1105" s="35" t="s">
        <v>15</v>
      </c>
    </row>
    <row r="1106">
      <c r="A1106" s="30">
        <v>1090.0</v>
      </c>
      <c r="B1106" s="30">
        <v>7572339.0</v>
      </c>
      <c r="C1106" s="32">
        <v>43809.0</v>
      </c>
      <c r="D1106" s="34" t="s">
        <v>12</v>
      </c>
      <c r="E1106" s="34">
        <v>33.0</v>
      </c>
      <c r="F1106" s="34">
        <v>1740.0</v>
      </c>
      <c r="G1106" s="34" t="s">
        <v>14</v>
      </c>
      <c r="H1106" s="34">
        <v>7.0</v>
      </c>
      <c r="I1106" s="34">
        <v>8.0</v>
      </c>
      <c r="J1106" s="35" t="s">
        <v>16</v>
      </c>
      <c r="K1106" s="35" t="s">
        <v>15</v>
      </c>
      <c r="L1106" s="35" t="s">
        <v>15</v>
      </c>
    </row>
    <row r="1107">
      <c r="A1107" s="30">
        <v>1091.0</v>
      </c>
      <c r="B1107" s="30">
        <v>7570935.0</v>
      </c>
      <c r="C1107" s="32">
        <v>43806.0</v>
      </c>
      <c r="D1107" s="34" t="s">
        <v>12</v>
      </c>
      <c r="E1107" s="34" t="s">
        <v>61</v>
      </c>
      <c r="F1107" s="34">
        <v>1900.0</v>
      </c>
      <c r="G1107" s="34" t="s">
        <v>14</v>
      </c>
      <c r="H1107" s="34">
        <v>9.0</v>
      </c>
      <c r="I1107" s="34">
        <v>9.0</v>
      </c>
      <c r="J1107" s="35" t="s">
        <v>15</v>
      </c>
      <c r="K1107" s="35" t="s">
        <v>16</v>
      </c>
      <c r="L1107" s="35" t="s">
        <v>16</v>
      </c>
    </row>
    <row r="1108">
      <c r="A1108" s="30">
        <v>1092.0</v>
      </c>
      <c r="B1108" s="30">
        <v>7575488.0</v>
      </c>
      <c r="C1108" s="32">
        <v>43815.0</v>
      </c>
      <c r="D1108" s="34" t="s">
        <v>12</v>
      </c>
      <c r="E1108" s="34" t="s">
        <v>83</v>
      </c>
      <c r="F1108" s="34">
        <v>1460.0</v>
      </c>
      <c r="G1108" s="34" t="s">
        <v>20</v>
      </c>
      <c r="H1108" s="34">
        <v>7.0</v>
      </c>
      <c r="I1108" s="34">
        <v>8.0</v>
      </c>
      <c r="J1108" s="35" t="s">
        <v>15</v>
      </c>
      <c r="K1108" s="35" t="s">
        <v>16</v>
      </c>
      <c r="L1108" s="35" t="s">
        <v>15</v>
      </c>
    </row>
    <row r="1109">
      <c r="A1109" s="30">
        <v>1093.0</v>
      </c>
      <c r="B1109" s="30">
        <v>7574582.0</v>
      </c>
      <c r="C1109" s="32">
        <v>43814.0</v>
      </c>
      <c r="D1109" s="34" t="s">
        <v>12</v>
      </c>
      <c r="E1109" s="34">
        <v>35.0</v>
      </c>
      <c r="F1109" s="34">
        <v>2450.0</v>
      </c>
      <c r="G1109" s="34" t="s">
        <v>20</v>
      </c>
      <c r="H1109" s="34">
        <v>9.0</v>
      </c>
      <c r="I1109" s="34">
        <v>9.0</v>
      </c>
      <c r="J1109" s="35" t="s">
        <v>15</v>
      </c>
      <c r="K1109" s="35" t="s">
        <v>16</v>
      </c>
      <c r="L1109" s="35" t="s">
        <v>15</v>
      </c>
    </row>
    <row r="1110">
      <c r="A1110" s="30">
        <v>1094.0</v>
      </c>
      <c r="B1110" s="30">
        <v>7577178.0</v>
      </c>
      <c r="C1110" s="32">
        <v>43819.0</v>
      </c>
      <c r="D1110" s="34" t="s">
        <v>17</v>
      </c>
      <c r="E1110" s="34" t="s">
        <v>32</v>
      </c>
      <c r="F1110" s="34">
        <v>3005.0</v>
      </c>
      <c r="G1110" s="34" t="s">
        <v>20</v>
      </c>
      <c r="H1110" s="34">
        <v>9.0</v>
      </c>
      <c r="I1110" s="34">
        <v>9.0</v>
      </c>
      <c r="J1110" s="35" t="s">
        <v>15</v>
      </c>
      <c r="K1110" s="35" t="s">
        <v>16</v>
      </c>
      <c r="L1110" s="35" t="s">
        <v>15</v>
      </c>
    </row>
    <row r="1111">
      <c r="A1111" s="30">
        <v>1095.0</v>
      </c>
      <c r="B1111" s="30">
        <v>7577702.0</v>
      </c>
      <c r="C1111" s="32">
        <v>43819.0</v>
      </c>
      <c r="D1111" s="34" t="s">
        <v>12</v>
      </c>
      <c r="E1111" s="34">
        <v>34.0</v>
      </c>
      <c r="F1111" s="34">
        <v>2235.0</v>
      </c>
      <c r="G1111" s="34" t="s">
        <v>14</v>
      </c>
      <c r="H1111" s="34">
        <v>7.0</v>
      </c>
      <c r="I1111" s="34">
        <v>8.0</v>
      </c>
      <c r="J1111" s="35" t="s">
        <v>15</v>
      </c>
      <c r="K1111" s="35" t="s">
        <v>16</v>
      </c>
      <c r="L1111" s="35" t="s">
        <v>15</v>
      </c>
    </row>
    <row r="1112">
      <c r="A1112" s="30">
        <v>1096.0</v>
      </c>
      <c r="B1112" s="30">
        <v>7578340.0</v>
      </c>
      <c r="C1112" s="32">
        <v>43822.0</v>
      </c>
      <c r="D1112" s="34" t="s">
        <v>12</v>
      </c>
      <c r="E1112" s="34">
        <v>36.0</v>
      </c>
      <c r="F1112" s="34">
        <v>2365.0</v>
      </c>
      <c r="G1112" s="34" t="s">
        <v>14</v>
      </c>
      <c r="H1112" s="34">
        <v>9.0</v>
      </c>
      <c r="I1112" s="34">
        <v>9.0</v>
      </c>
      <c r="J1112" s="35" t="s">
        <v>15</v>
      </c>
      <c r="K1112" s="35" t="s">
        <v>16</v>
      </c>
      <c r="L1112" s="35" t="s">
        <v>15</v>
      </c>
    </row>
    <row r="1113">
      <c r="A1113" s="59">
        <v>1097.0</v>
      </c>
      <c r="B1113" s="66">
        <v>7578815.0</v>
      </c>
      <c r="C1113" s="70">
        <v>43822.0</v>
      </c>
      <c r="D1113" s="33" t="s">
        <v>17</v>
      </c>
      <c r="E1113" s="33">
        <v>36.0</v>
      </c>
      <c r="F1113" s="33">
        <v>1865.0</v>
      </c>
      <c r="G1113" s="33" t="s">
        <v>14</v>
      </c>
      <c r="H1113" s="33">
        <v>8.0</v>
      </c>
      <c r="I1113" s="33">
        <v>9.0</v>
      </c>
      <c r="J1113" s="71" t="s">
        <v>15</v>
      </c>
      <c r="K1113" s="71" t="s">
        <v>16</v>
      </c>
      <c r="L1113" s="71" t="s">
        <v>15</v>
      </c>
    </row>
    <row r="1114">
      <c r="A1114" s="59">
        <v>1098.0</v>
      </c>
      <c r="B1114" s="66">
        <v>7580041.0</v>
      </c>
      <c r="C1114" s="70">
        <v>43825.0</v>
      </c>
      <c r="D1114" s="33" t="s">
        <v>12</v>
      </c>
      <c r="E1114" s="33" t="s">
        <v>61</v>
      </c>
      <c r="F1114" s="33">
        <v>1960.0</v>
      </c>
      <c r="G1114" s="33" t="s">
        <v>14</v>
      </c>
      <c r="H1114" s="33">
        <v>7.0</v>
      </c>
      <c r="I1114" s="33">
        <v>8.0</v>
      </c>
      <c r="J1114" s="71" t="s">
        <v>15</v>
      </c>
      <c r="K1114" s="71" t="s">
        <v>15</v>
      </c>
      <c r="L1114" s="71" t="s">
        <v>15</v>
      </c>
    </row>
    <row r="1115">
      <c r="A1115" s="59">
        <v>1099.0</v>
      </c>
      <c r="B1115" s="66">
        <v>7581071.0</v>
      </c>
      <c r="C1115" s="59" t="s">
        <v>259</v>
      </c>
      <c r="D1115" s="33" t="s">
        <v>17</v>
      </c>
      <c r="E1115" s="33" t="s">
        <v>31</v>
      </c>
      <c r="F1115" s="33">
        <v>2695.0</v>
      </c>
      <c r="G1115" s="33" t="s">
        <v>14</v>
      </c>
      <c r="H1115" s="33">
        <v>3.0</v>
      </c>
      <c r="I1115" s="33">
        <v>8.0</v>
      </c>
      <c r="J1115" s="71" t="s">
        <v>16</v>
      </c>
      <c r="K1115" s="71" t="s">
        <v>16</v>
      </c>
      <c r="L1115" s="71" t="s">
        <v>15</v>
      </c>
    </row>
    <row r="1116">
      <c r="A1116" s="59">
        <v>1100.0</v>
      </c>
      <c r="B1116" s="66">
        <v>7581650.0</v>
      </c>
      <c r="C1116" s="70">
        <v>43829.0</v>
      </c>
      <c r="D1116" s="33" t="s">
        <v>17</v>
      </c>
      <c r="E1116" s="33">
        <v>31.0</v>
      </c>
      <c r="F1116" s="33">
        <v>1145.0</v>
      </c>
      <c r="G1116" s="33" t="s">
        <v>14</v>
      </c>
      <c r="H1116" s="33">
        <v>6.0</v>
      </c>
      <c r="I1116" s="33">
        <v>8.0</v>
      </c>
      <c r="J1116" s="71" t="s">
        <v>15</v>
      </c>
      <c r="K1116" s="71" t="s">
        <v>16</v>
      </c>
      <c r="L1116" s="71" t="s">
        <v>15</v>
      </c>
    </row>
    <row r="1117">
      <c r="A1117" s="23">
        <v>2018.0</v>
      </c>
      <c r="B1117" s="5"/>
      <c r="C1117" s="5"/>
      <c r="D1117" s="5"/>
      <c r="E1117" s="5"/>
      <c r="F1117" s="5"/>
      <c r="G1117" s="5"/>
      <c r="H1117" s="5"/>
      <c r="I1117" s="5"/>
      <c r="J1117" s="5"/>
      <c r="K1117" s="5"/>
      <c r="L1117" s="6"/>
    </row>
    <row r="1118">
      <c r="A1118" s="30">
        <v>1101.0</v>
      </c>
      <c r="B1118" s="66">
        <v>7582064.0</v>
      </c>
      <c r="C1118" s="70">
        <v>43830.0</v>
      </c>
      <c r="D1118" s="33" t="s">
        <v>12</v>
      </c>
      <c r="E1118" s="33">
        <v>24.0</v>
      </c>
      <c r="F1118" s="33">
        <v>500.0</v>
      </c>
      <c r="G1118" s="33" t="s">
        <v>20</v>
      </c>
      <c r="H1118" s="33">
        <v>3.0</v>
      </c>
      <c r="I1118" s="33">
        <v>4.0</v>
      </c>
      <c r="J1118" s="71" t="s">
        <v>16</v>
      </c>
      <c r="K1118" s="71" t="s">
        <v>16</v>
      </c>
      <c r="L1118" s="71" t="s">
        <v>15</v>
      </c>
    </row>
    <row r="1119">
      <c r="A1119" s="30">
        <v>1102.0</v>
      </c>
      <c r="B1119" s="30">
        <v>7146693.0</v>
      </c>
      <c r="C1119" s="32">
        <v>43101.0</v>
      </c>
      <c r="D1119" s="33" t="s">
        <v>17</v>
      </c>
      <c r="E1119" s="34" t="s">
        <v>26</v>
      </c>
      <c r="F1119" s="34">
        <v>1440.0</v>
      </c>
      <c r="G1119" s="33" t="s">
        <v>14</v>
      </c>
      <c r="H1119" s="34">
        <v>8.0</v>
      </c>
      <c r="I1119" s="34">
        <v>8.0</v>
      </c>
      <c r="J1119" s="35" t="s">
        <v>15</v>
      </c>
      <c r="K1119" s="35" t="s">
        <v>16</v>
      </c>
      <c r="L1119" s="35" t="s">
        <v>15</v>
      </c>
    </row>
    <row r="1120">
      <c r="A1120" s="30">
        <v>1103.0</v>
      </c>
      <c r="B1120" s="30">
        <v>7149014.0</v>
      </c>
      <c r="C1120" s="32">
        <v>43104.0</v>
      </c>
      <c r="D1120" s="33" t="s">
        <v>12</v>
      </c>
      <c r="E1120" s="34">
        <v>35.0</v>
      </c>
      <c r="F1120" s="34">
        <v>2175.0</v>
      </c>
      <c r="G1120" s="33" t="s">
        <v>20</v>
      </c>
      <c r="H1120" s="34">
        <v>6.0</v>
      </c>
      <c r="I1120" s="34">
        <v>9.0</v>
      </c>
      <c r="J1120" s="35" t="s">
        <v>16</v>
      </c>
      <c r="K1120" s="35" t="s">
        <v>16</v>
      </c>
      <c r="L1120" s="35" t="s">
        <v>15</v>
      </c>
    </row>
    <row r="1121">
      <c r="A1121" s="59">
        <v>1104.0</v>
      </c>
      <c r="B1121" s="30">
        <v>7148929.0</v>
      </c>
      <c r="C1121" s="32">
        <v>43104.0</v>
      </c>
      <c r="D1121" s="33" t="s">
        <v>17</v>
      </c>
      <c r="E1121" s="34" t="s">
        <v>29</v>
      </c>
      <c r="F1121" s="34">
        <v>1660.0</v>
      </c>
      <c r="G1121" s="33" t="s">
        <v>20</v>
      </c>
      <c r="H1121" s="34">
        <v>8.0</v>
      </c>
      <c r="I1121" s="34">
        <v>9.0</v>
      </c>
      <c r="J1121" s="35" t="s">
        <v>15</v>
      </c>
      <c r="K1121" s="35" t="s">
        <v>16</v>
      </c>
      <c r="L1121" s="35" t="s">
        <v>15</v>
      </c>
    </row>
    <row r="1122">
      <c r="A1122" s="59">
        <v>1105.0</v>
      </c>
      <c r="B1122" s="30">
        <v>7147520.0</v>
      </c>
      <c r="C1122" s="32">
        <v>43102.0</v>
      </c>
      <c r="D1122" s="33" t="s">
        <v>17</v>
      </c>
      <c r="E1122" s="34">
        <v>33.0</v>
      </c>
      <c r="F1122" s="34">
        <v>2135.0</v>
      </c>
      <c r="G1122" s="33" t="s">
        <v>14</v>
      </c>
      <c r="H1122" s="34">
        <v>7.0</v>
      </c>
      <c r="I1122" s="34">
        <v>8.0</v>
      </c>
      <c r="J1122" s="35" t="s">
        <v>15</v>
      </c>
      <c r="K1122" s="35" t="s">
        <v>16</v>
      </c>
      <c r="L1122" s="35" t="s">
        <v>15</v>
      </c>
    </row>
    <row r="1123">
      <c r="A1123" s="59">
        <v>1106.0</v>
      </c>
      <c r="B1123" s="30">
        <v>7149014.0</v>
      </c>
      <c r="C1123" s="32">
        <v>43104.0</v>
      </c>
      <c r="D1123" s="33" t="s">
        <v>12</v>
      </c>
      <c r="E1123" s="34">
        <v>35.0</v>
      </c>
      <c r="F1123" s="34">
        <v>2175.0</v>
      </c>
      <c r="G1123" s="33" t="s">
        <v>20</v>
      </c>
      <c r="H1123" s="34">
        <v>6.0</v>
      </c>
      <c r="I1123" s="34">
        <v>9.0</v>
      </c>
      <c r="J1123" s="35" t="s">
        <v>16</v>
      </c>
      <c r="K1123" s="35" t="s">
        <v>15</v>
      </c>
      <c r="L1123" s="35" t="s">
        <v>15</v>
      </c>
    </row>
    <row r="1124">
      <c r="A1124" s="59">
        <v>1107.0</v>
      </c>
      <c r="B1124" s="30">
        <v>7150108.0</v>
      </c>
      <c r="C1124" s="32">
        <v>43107.0</v>
      </c>
      <c r="D1124" s="33" t="s">
        <v>17</v>
      </c>
      <c r="E1124" s="34">
        <v>29.0</v>
      </c>
      <c r="F1124" s="34">
        <v>1435.0</v>
      </c>
      <c r="G1124" s="33" t="s">
        <v>14</v>
      </c>
      <c r="H1124" s="34">
        <v>9.0</v>
      </c>
      <c r="I1124" s="34">
        <v>10.0</v>
      </c>
      <c r="J1124" s="35" t="s">
        <v>15</v>
      </c>
      <c r="K1124" s="35" t="s">
        <v>16</v>
      </c>
      <c r="L1124" s="35" t="s">
        <v>15</v>
      </c>
    </row>
    <row r="1125">
      <c r="A1125" s="30">
        <v>1108.0</v>
      </c>
      <c r="B1125" s="30">
        <v>7150850.0</v>
      </c>
      <c r="C1125" s="32">
        <v>43108.0</v>
      </c>
      <c r="D1125" s="33" t="s">
        <v>17</v>
      </c>
      <c r="E1125" s="34" t="s">
        <v>66</v>
      </c>
      <c r="F1125" s="34">
        <v>650.0</v>
      </c>
      <c r="G1125" s="33" t="s">
        <v>20</v>
      </c>
      <c r="H1125" s="34">
        <v>5.0</v>
      </c>
      <c r="I1125" s="34">
        <v>8.0</v>
      </c>
      <c r="J1125" s="35" t="s">
        <v>16</v>
      </c>
      <c r="K1125" s="35" t="s">
        <v>16</v>
      </c>
      <c r="L1125" s="35" t="s">
        <v>16</v>
      </c>
    </row>
    <row r="1126">
      <c r="A1126" s="30">
        <v>1109.0</v>
      </c>
      <c r="B1126" s="30">
        <v>7150874.0</v>
      </c>
      <c r="C1126" s="32">
        <v>43118.0</v>
      </c>
      <c r="D1126" s="33" t="s">
        <v>17</v>
      </c>
      <c r="E1126" s="34" t="s">
        <v>66</v>
      </c>
      <c r="F1126" s="34">
        <v>800.0</v>
      </c>
      <c r="G1126" s="33" t="s">
        <v>20</v>
      </c>
      <c r="H1126" s="34">
        <v>5.0</v>
      </c>
      <c r="I1126" s="34">
        <v>8.0</v>
      </c>
      <c r="J1126" s="35" t="s">
        <v>16</v>
      </c>
      <c r="K1126" s="35" t="s">
        <v>16</v>
      </c>
      <c r="L1126" s="35" t="s">
        <v>16</v>
      </c>
    </row>
    <row r="1127">
      <c r="A1127" s="30">
        <v>1110.0</v>
      </c>
      <c r="B1127" s="60">
        <v>7151053.0</v>
      </c>
      <c r="C1127" s="32">
        <v>43109.0</v>
      </c>
      <c r="D1127" s="33" t="s">
        <v>17</v>
      </c>
      <c r="E1127" s="34" t="s">
        <v>84</v>
      </c>
      <c r="F1127" s="34">
        <v>2550.0</v>
      </c>
      <c r="G1127" s="33" t="s">
        <v>14</v>
      </c>
      <c r="H1127" s="34">
        <v>9.0</v>
      </c>
      <c r="I1127" s="34">
        <v>9.0</v>
      </c>
      <c r="J1127" s="35" t="s">
        <v>15</v>
      </c>
      <c r="K1127" s="35" t="s">
        <v>16</v>
      </c>
      <c r="L1127" s="35" t="s">
        <v>15</v>
      </c>
    </row>
    <row r="1128">
      <c r="A1128" s="30">
        <v>1111.0</v>
      </c>
      <c r="B1128" s="60">
        <v>7151856.0</v>
      </c>
      <c r="C1128" s="32">
        <v>43109.0</v>
      </c>
      <c r="D1128" s="33" t="s">
        <v>12</v>
      </c>
      <c r="E1128" s="34">
        <v>35.0</v>
      </c>
      <c r="F1128" s="34">
        <v>2305.0</v>
      </c>
      <c r="G1128" s="33" t="s">
        <v>14</v>
      </c>
      <c r="H1128" s="34">
        <v>9.0</v>
      </c>
      <c r="I1128" s="34">
        <v>9.0</v>
      </c>
      <c r="J1128" s="35" t="s">
        <v>15</v>
      </c>
      <c r="K1128" s="35" t="s">
        <v>16</v>
      </c>
      <c r="L1128" s="35" t="s">
        <v>15</v>
      </c>
    </row>
    <row r="1129">
      <c r="A1129" s="30">
        <v>1112.0</v>
      </c>
      <c r="B1129" s="60">
        <v>7154768.0</v>
      </c>
      <c r="C1129" s="32">
        <v>43114.0</v>
      </c>
      <c r="D1129" s="33" t="s">
        <v>17</v>
      </c>
      <c r="E1129" s="34">
        <v>26.0</v>
      </c>
      <c r="F1129" s="34">
        <v>915.0</v>
      </c>
      <c r="G1129" s="33" t="s">
        <v>14</v>
      </c>
      <c r="H1129" s="34">
        <v>4.0</v>
      </c>
      <c r="I1129" s="34">
        <v>7.0</v>
      </c>
      <c r="J1129" s="35" t="s">
        <v>16</v>
      </c>
      <c r="K1129" s="35" t="s">
        <v>16</v>
      </c>
      <c r="L1129" s="35" t="s">
        <v>15</v>
      </c>
    </row>
    <row r="1130">
      <c r="A1130" s="59">
        <v>1113.0</v>
      </c>
      <c r="B1130" s="60">
        <v>7156110.0</v>
      </c>
      <c r="C1130" s="32">
        <v>43116.0</v>
      </c>
      <c r="D1130" s="33" t="s">
        <v>17</v>
      </c>
      <c r="E1130" s="34">
        <v>36.0</v>
      </c>
      <c r="F1130" s="34">
        <v>2840.0</v>
      </c>
      <c r="G1130" s="33" t="s">
        <v>20</v>
      </c>
      <c r="H1130" s="34">
        <v>7.0</v>
      </c>
      <c r="I1130" s="34">
        <v>9.0</v>
      </c>
      <c r="J1130" s="35" t="s">
        <v>16</v>
      </c>
      <c r="K1130" s="35" t="s">
        <v>16</v>
      </c>
      <c r="L1130" s="35" t="s">
        <v>15</v>
      </c>
    </row>
    <row r="1131">
      <c r="A1131" s="59">
        <v>1114.0</v>
      </c>
      <c r="B1131" s="60">
        <v>7155644.0</v>
      </c>
      <c r="C1131" s="32">
        <v>43115.0</v>
      </c>
      <c r="D1131" s="33" t="s">
        <v>12</v>
      </c>
      <c r="E1131" s="34" t="s">
        <v>67</v>
      </c>
      <c r="F1131" s="34">
        <v>990.0</v>
      </c>
      <c r="G1131" s="33" t="s">
        <v>14</v>
      </c>
      <c r="H1131" s="34">
        <v>8.0</v>
      </c>
      <c r="I1131" s="34">
        <v>8.0</v>
      </c>
      <c r="J1131" s="35" t="s">
        <v>15</v>
      </c>
      <c r="K1131" s="35" t="s">
        <v>16</v>
      </c>
      <c r="L1131" s="35" t="s">
        <v>15</v>
      </c>
    </row>
    <row r="1132">
      <c r="A1132" s="30">
        <v>1115.0</v>
      </c>
      <c r="B1132" s="60">
        <v>7157586.0</v>
      </c>
      <c r="C1132" s="32">
        <v>43118.0</v>
      </c>
      <c r="D1132" s="33" t="s">
        <v>17</v>
      </c>
      <c r="E1132" s="34" t="s">
        <v>59</v>
      </c>
      <c r="F1132" s="34">
        <v>1545.0</v>
      </c>
      <c r="G1132" s="33" t="s">
        <v>20</v>
      </c>
      <c r="H1132" s="34">
        <v>9.0</v>
      </c>
      <c r="I1132" s="34">
        <v>9.0</v>
      </c>
      <c r="J1132" s="35" t="s">
        <v>15</v>
      </c>
      <c r="K1132" s="35" t="s">
        <v>16</v>
      </c>
      <c r="L1132" s="35" t="s">
        <v>15</v>
      </c>
    </row>
    <row r="1133">
      <c r="A1133" s="30">
        <v>1116.0</v>
      </c>
      <c r="B1133" s="60">
        <v>7159086.0</v>
      </c>
      <c r="C1133" s="32">
        <v>43120.0</v>
      </c>
      <c r="D1133" s="33" t="s">
        <v>17</v>
      </c>
      <c r="E1133" s="34" t="s">
        <v>27</v>
      </c>
      <c r="F1133" s="34">
        <v>2500.0</v>
      </c>
      <c r="G1133" s="33" t="s">
        <v>20</v>
      </c>
      <c r="H1133" s="34">
        <v>6.0</v>
      </c>
      <c r="I1133" s="34">
        <v>8.0</v>
      </c>
      <c r="J1133" s="35" t="s">
        <v>15</v>
      </c>
      <c r="K1133" s="35" t="s">
        <v>16</v>
      </c>
      <c r="L1133" s="35" t="s">
        <v>15</v>
      </c>
    </row>
    <row r="1134">
      <c r="A1134" s="30">
        <v>1117.0</v>
      </c>
      <c r="B1134" s="60">
        <v>7159653.0</v>
      </c>
      <c r="C1134" s="32">
        <v>43121.0</v>
      </c>
      <c r="D1134" s="33" t="s">
        <v>17</v>
      </c>
      <c r="E1134" s="34">
        <v>34.0</v>
      </c>
      <c r="F1134" s="34">
        <v>2145.0</v>
      </c>
      <c r="G1134" s="33" t="s">
        <v>14</v>
      </c>
      <c r="H1134" s="34">
        <v>7.0</v>
      </c>
      <c r="I1134" s="34">
        <v>9.0</v>
      </c>
      <c r="J1134" s="35" t="s">
        <v>15</v>
      </c>
      <c r="K1134" s="35" t="s">
        <v>16</v>
      </c>
      <c r="L1134" s="35" t="s">
        <v>15</v>
      </c>
    </row>
    <row r="1135">
      <c r="A1135" s="30">
        <v>1118.0</v>
      </c>
      <c r="B1135" s="60">
        <v>7159139.0</v>
      </c>
      <c r="C1135" s="32">
        <v>43120.0</v>
      </c>
      <c r="D1135" s="33" t="s">
        <v>17</v>
      </c>
      <c r="E1135" s="34" t="s">
        <v>47</v>
      </c>
      <c r="F1135" s="34">
        <v>2020.0</v>
      </c>
      <c r="G1135" s="33" t="s">
        <v>14</v>
      </c>
      <c r="H1135" s="34">
        <v>8.0</v>
      </c>
      <c r="I1135" s="34">
        <v>8.0</v>
      </c>
      <c r="J1135" s="35" t="s">
        <v>15</v>
      </c>
      <c r="K1135" s="35" t="s">
        <v>16</v>
      </c>
      <c r="L1135" s="35" t="s">
        <v>15</v>
      </c>
    </row>
    <row r="1136">
      <c r="A1136" s="30">
        <v>1119.0</v>
      </c>
      <c r="B1136" s="60">
        <v>7160145.0</v>
      </c>
      <c r="C1136" s="32">
        <v>43122.0</v>
      </c>
      <c r="D1136" s="33" t="s">
        <v>17</v>
      </c>
      <c r="E1136" s="34" t="s">
        <v>48</v>
      </c>
      <c r="F1136" s="34">
        <v>1935.0</v>
      </c>
      <c r="G1136" s="33" t="s">
        <v>20</v>
      </c>
      <c r="H1136" s="34">
        <v>7.0</v>
      </c>
      <c r="I1136" s="34">
        <v>9.0</v>
      </c>
      <c r="J1136" s="35" t="s">
        <v>16</v>
      </c>
      <c r="K1136" s="35" t="s">
        <v>16</v>
      </c>
      <c r="L1136" s="35" t="s">
        <v>15</v>
      </c>
    </row>
    <row r="1137">
      <c r="A1137" s="30">
        <v>1120.0</v>
      </c>
      <c r="B1137" s="60">
        <v>7162318.0</v>
      </c>
      <c r="C1137" s="32">
        <v>43125.0</v>
      </c>
      <c r="D1137" s="33" t="s">
        <v>12</v>
      </c>
      <c r="E1137" s="34">
        <v>35.0</v>
      </c>
      <c r="F1137" s="34">
        <v>2320.0</v>
      </c>
      <c r="G1137" s="33" t="s">
        <v>20</v>
      </c>
      <c r="H1137" s="34">
        <v>6.0</v>
      </c>
      <c r="I1137" s="34">
        <v>8.0</v>
      </c>
      <c r="J1137" s="35" t="s">
        <v>16</v>
      </c>
      <c r="K1137" s="35" t="s">
        <v>16</v>
      </c>
      <c r="L1137" s="35" t="s">
        <v>15</v>
      </c>
    </row>
    <row r="1138">
      <c r="A1138" s="30">
        <v>1121.0</v>
      </c>
      <c r="B1138" s="60">
        <v>7162380.0</v>
      </c>
      <c r="C1138" s="32">
        <v>43125.0</v>
      </c>
      <c r="D1138" s="33" t="s">
        <v>17</v>
      </c>
      <c r="E1138" s="34" t="s">
        <v>29</v>
      </c>
      <c r="F1138" s="34">
        <v>1445.0</v>
      </c>
      <c r="G1138" s="33" t="s">
        <v>14</v>
      </c>
      <c r="H1138" s="34">
        <v>7.0</v>
      </c>
      <c r="I1138" s="34">
        <v>8.0</v>
      </c>
      <c r="J1138" s="35" t="s">
        <v>15</v>
      </c>
      <c r="K1138" s="35" t="s">
        <v>16</v>
      </c>
      <c r="L1138" s="35" t="s">
        <v>16</v>
      </c>
    </row>
    <row r="1139">
      <c r="A1139" s="30">
        <v>1122.0</v>
      </c>
      <c r="B1139" s="60">
        <v>7163037.0</v>
      </c>
      <c r="C1139" s="32">
        <v>43126.0</v>
      </c>
      <c r="D1139" s="33" t="s">
        <v>17</v>
      </c>
      <c r="E1139" s="34" t="s">
        <v>36</v>
      </c>
      <c r="F1139" s="34">
        <v>1775.0</v>
      </c>
      <c r="G1139" s="33" t="s">
        <v>14</v>
      </c>
      <c r="H1139" s="34">
        <v>9.0</v>
      </c>
      <c r="I1139" s="34">
        <v>10.0</v>
      </c>
      <c r="J1139" s="35" t="s">
        <v>15</v>
      </c>
      <c r="K1139" s="35" t="s">
        <v>16</v>
      </c>
      <c r="L1139" s="35" t="s">
        <v>15</v>
      </c>
    </row>
    <row r="1140">
      <c r="A1140" s="30">
        <v>1123.0</v>
      </c>
      <c r="B1140" s="60">
        <v>7162379.0</v>
      </c>
      <c r="C1140" s="32">
        <v>43125.0</v>
      </c>
      <c r="D1140" s="33" t="s">
        <v>17</v>
      </c>
      <c r="E1140" s="34" t="s">
        <v>29</v>
      </c>
      <c r="F1140" s="34">
        <v>1420.0</v>
      </c>
      <c r="G1140" s="33" t="s">
        <v>14</v>
      </c>
      <c r="H1140" s="34">
        <v>8.0</v>
      </c>
      <c r="I1140" s="34">
        <v>9.0</v>
      </c>
      <c r="J1140" s="35" t="s">
        <v>15</v>
      </c>
      <c r="K1140" s="35" t="s">
        <v>16</v>
      </c>
      <c r="L1140" s="35" t="s">
        <v>16</v>
      </c>
    </row>
    <row r="1141">
      <c r="A1141" s="30">
        <v>1124.0</v>
      </c>
      <c r="B1141" s="60">
        <v>7162271.0</v>
      </c>
      <c r="C1141" s="32">
        <v>43108.0</v>
      </c>
      <c r="D1141" s="33" t="s">
        <v>17</v>
      </c>
      <c r="E1141" s="34" t="s">
        <v>23</v>
      </c>
      <c r="F1141" s="34">
        <v>1220.0</v>
      </c>
      <c r="G1141" s="33" t="s">
        <v>20</v>
      </c>
      <c r="H1141" s="34">
        <v>8.0</v>
      </c>
      <c r="I1141" s="34">
        <v>8.0</v>
      </c>
      <c r="J1141" s="35" t="s">
        <v>16</v>
      </c>
      <c r="K1141" s="35" t="s">
        <v>16</v>
      </c>
      <c r="L1141" s="35" t="s">
        <v>15</v>
      </c>
    </row>
    <row r="1142">
      <c r="A1142" s="30">
        <v>1125.0</v>
      </c>
      <c r="B1142" s="60">
        <v>7163680.0</v>
      </c>
      <c r="C1142" s="32">
        <v>43128.0</v>
      </c>
      <c r="D1142" s="33" t="s">
        <v>12</v>
      </c>
      <c r="E1142" s="34" t="s">
        <v>47</v>
      </c>
      <c r="F1142" s="34">
        <v>1675.0</v>
      </c>
      <c r="G1142" s="33" t="s">
        <v>14</v>
      </c>
      <c r="H1142" s="34">
        <v>8.0</v>
      </c>
      <c r="I1142" s="34">
        <v>9.0</v>
      </c>
      <c r="J1142" s="35" t="s">
        <v>15</v>
      </c>
      <c r="K1142" s="35" t="s">
        <v>16</v>
      </c>
      <c r="L1142" s="35" t="s">
        <v>15</v>
      </c>
    </row>
    <row r="1143">
      <c r="A1143" s="30">
        <v>1126.0</v>
      </c>
      <c r="B1143" s="60">
        <v>7163956.0</v>
      </c>
      <c r="C1143" s="32">
        <v>43129.0</v>
      </c>
      <c r="D1143" s="33" t="s">
        <v>17</v>
      </c>
      <c r="E1143" s="34" t="s">
        <v>18</v>
      </c>
      <c r="F1143" s="34">
        <v>2100.0</v>
      </c>
      <c r="G1143" s="33" t="s">
        <v>20</v>
      </c>
      <c r="H1143" s="34">
        <v>5.0</v>
      </c>
      <c r="I1143" s="34">
        <v>8.0</v>
      </c>
      <c r="J1143" s="35" t="s">
        <v>16</v>
      </c>
      <c r="K1143" s="35" t="s">
        <v>16</v>
      </c>
      <c r="L1143" s="35" t="s">
        <v>15</v>
      </c>
    </row>
    <row r="1144">
      <c r="A1144" s="30">
        <v>1127.0</v>
      </c>
      <c r="B1144" s="60">
        <v>7164475.0</v>
      </c>
      <c r="C1144" s="32">
        <v>43129.0</v>
      </c>
      <c r="D1144" s="33" t="s">
        <v>12</v>
      </c>
      <c r="E1144" s="34">
        <v>31.0</v>
      </c>
      <c r="F1144" s="34">
        <v>1765.0</v>
      </c>
      <c r="G1144" s="33" t="s">
        <v>14</v>
      </c>
      <c r="H1144" s="34">
        <v>7.0</v>
      </c>
      <c r="I1144" s="34">
        <v>9.0</v>
      </c>
      <c r="J1144" s="35" t="s">
        <v>15</v>
      </c>
      <c r="K1144" s="35" t="s">
        <v>16</v>
      </c>
      <c r="L1144" s="35" t="s">
        <v>15</v>
      </c>
    </row>
    <row r="1145">
      <c r="A1145" s="30">
        <v>1128.0</v>
      </c>
      <c r="B1145" s="60">
        <v>7164670.0</v>
      </c>
      <c r="C1145" s="32">
        <v>43130.0</v>
      </c>
      <c r="D1145" s="33" t="s">
        <v>12</v>
      </c>
      <c r="E1145" s="34">
        <v>34.0</v>
      </c>
      <c r="F1145" s="34">
        <v>2430.0</v>
      </c>
      <c r="G1145" s="33" t="s">
        <v>14</v>
      </c>
      <c r="H1145" s="34">
        <v>8.0</v>
      </c>
      <c r="I1145" s="34">
        <v>9.0</v>
      </c>
      <c r="J1145" s="35" t="s">
        <v>15</v>
      </c>
      <c r="K1145" s="35" t="s">
        <v>16</v>
      </c>
      <c r="L1145" s="35" t="s">
        <v>15</v>
      </c>
    </row>
    <row r="1146">
      <c r="A1146" s="30">
        <v>1129.0</v>
      </c>
      <c r="B1146" s="30">
        <v>7165852.0</v>
      </c>
      <c r="C1146" s="32">
        <v>43131.0</v>
      </c>
      <c r="D1146" s="33" t="s">
        <v>17</v>
      </c>
      <c r="E1146" s="34" t="s">
        <v>45</v>
      </c>
      <c r="F1146" s="34">
        <v>1215.0</v>
      </c>
      <c r="G1146" s="33" t="s">
        <v>20</v>
      </c>
      <c r="H1146" s="34">
        <v>6.0</v>
      </c>
      <c r="I1146" s="34">
        <v>8.0</v>
      </c>
      <c r="J1146" s="35" t="s">
        <v>16</v>
      </c>
      <c r="K1146" s="35" t="s">
        <v>16</v>
      </c>
      <c r="L1146" s="35" t="s">
        <v>15</v>
      </c>
    </row>
    <row r="1147">
      <c r="A1147" s="30">
        <v>1130.0</v>
      </c>
      <c r="B1147" s="30">
        <v>7168053.0</v>
      </c>
      <c r="C1147" s="32">
        <v>43135.0</v>
      </c>
      <c r="D1147" s="33" t="s">
        <v>17</v>
      </c>
      <c r="E1147" s="34" t="s">
        <v>60</v>
      </c>
      <c r="F1147" s="34">
        <v>1750.0</v>
      </c>
      <c r="G1147" s="33" t="s">
        <v>20</v>
      </c>
      <c r="H1147" s="34">
        <v>5.0</v>
      </c>
      <c r="I1147" s="34">
        <v>9.0</v>
      </c>
      <c r="J1147" s="35" t="s">
        <v>15</v>
      </c>
      <c r="K1147" s="35" t="s">
        <v>16</v>
      </c>
      <c r="L1147" s="35" t="s">
        <v>15</v>
      </c>
    </row>
    <row r="1148">
      <c r="A1148" s="30">
        <v>1131.0</v>
      </c>
      <c r="B1148" s="30">
        <v>7169173.0</v>
      </c>
      <c r="C1148" s="32">
        <v>43137.0</v>
      </c>
      <c r="D1148" s="33" t="s">
        <v>12</v>
      </c>
      <c r="E1148" s="34">
        <v>28.0</v>
      </c>
      <c r="F1148" s="34">
        <v>890.0</v>
      </c>
      <c r="G1148" s="33" t="s">
        <v>20</v>
      </c>
      <c r="H1148" s="34">
        <v>6.0</v>
      </c>
      <c r="I1148" s="34">
        <v>8.0</v>
      </c>
      <c r="J1148" s="35" t="s">
        <v>16</v>
      </c>
      <c r="K1148" s="35" t="s">
        <v>16</v>
      </c>
      <c r="L1148" s="35" t="s">
        <v>15</v>
      </c>
    </row>
    <row r="1149">
      <c r="A1149" s="30">
        <v>1132.0</v>
      </c>
      <c r="B1149" s="30">
        <v>7166185.0</v>
      </c>
      <c r="C1149" s="32">
        <v>43132.0</v>
      </c>
      <c r="D1149" s="33" t="s">
        <v>12</v>
      </c>
      <c r="E1149" s="34" t="s">
        <v>24</v>
      </c>
      <c r="F1149" s="34">
        <v>1595.0</v>
      </c>
      <c r="G1149" s="33" t="s">
        <v>20</v>
      </c>
      <c r="H1149" s="34">
        <v>8.0</v>
      </c>
      <c r="I1149" s="34">
        <v>9.0</v>
      </c>
      <c r="J1149" s="35" t="s">
        <v>15</v>
      </c>
      <c r="K1149" s="35" t="s">
        <v>16</v>
      </c>
      <c r="L1149" s="35" t="s">
        <v>15</v>
      </c>
    </row>
    <row r="1150">
      <c r="A1150" s="30">
        <v>1133.0</v>
      </c>
      <c r="B1150" s="30">
        <v>7170700.0</v>
      </c>
      <c r="C1150" s="32">
        <v>43139.0</v>
      </c>
      <c r="D1150" s="33" t="s">
        <v>12</v>
      </c>
      <c r="E1150" s="34" t="s">
        <v>21</v>
      </c>
      <c r="F1150" s="34">
        <v>2370.0</v>
      </c>
      <c r="G1150" s="33" t="s">
        <v>14</v>
      </c>
      <c r="H1150" s="34">
        <v>5.0</v>
      </c>
      <c r="I1150" s="34">
        <v>9.0</v>
      </c>
      <c r="J1150" s="35" t="s">
        <v>15</v>
      </c>
      <c r="K1150" s="35" t="s">
        <v>16</v>
      </c>
      <c r="L1150" s="35" t="s">
        <v>15</v>
      </c>
    </row>
    <row r="1151">
      <c r="A1151" s="30">
        <v>1134.0</v>
      </c>
      <c r="B1151" s="30">
        <v>7172200.0</v>
      </c>
      <c r="C1151" s="32">
        <v>43141.0</v>
      </c>
      <c r="D1151" s="33" t="s">
        <v>12</v>
      </c>
      <c r="E1151" s="34" t="s">
        <v>56</v>
      </c>
      <c r="F1151" s="34">
        <v>925.0</v>
      </c>
      <c r="G1151" s="33" t="s">
        <v>20</v>
      </c>
      <c r="H1151" s="34">
        <v>6.0</v>
      </c>
      <c r="I1151" s="34">
        <v>8.0</v>
      </c>
      <c r="J1151" s="35" t="s">
        <v>15</v>
      </c>
      <c r="K1151" s="35" t="s">
        <v>16</v>
      </c>
      <c r="L1151" s="35" t="s">
        <v>15</v>
      </c>
    </row>
    <row r="1152">
      <c r="A1152" s="30">
        <v>1135.0</v>
      </c>
      <c r="B1152" s="30">
        <v>7173224.0</v>
      </c>
      <c r="C1152" s="32">
        <v>43144.0</v>
      </c>
      <c r="D1152" s="34" t="s">
        <v>17</v>
      </c>
      <c r="E1152" s="34" t="s">
        <v>29</v>
      </c>
      <c r="F1152" s="34">
        <v>1640.0</v>
      </c>
      <c r="G1152" s="34" t="s">
        <v>14</v>
      </c>
      <c r="H1152" s="34">
        <v>9.0</v>
      </c>
      <c r="I1152" s="34">
        <v>9.0</v>
      </c>
      <c r="J1152" s="35" t="s">
        <v>16</v>
      </c>
      <c r="K1152" s="35" t="s">
        <v>16</v>
      </c>
      <c r="L1152" s="35" t="s">
        <v>15</v>
      </c>
    </row>
    <row r="1153">
      <c r="A1153" s="30">
        <v>1136.0</v>
      </c>
      <c r="B1153" s="30">
        <v>7173095.0</v>
      </c>
      <c r="C1153" s="32">
        <v>43143.0</v>
      </c>
      <c r="D1153" s="34" t="s">
        <v>17</v>
      </c>
      <c r="E1153" s="34" t="s">
        <v>60</v>
      </c>
      <c r="F1153" s="34">
        <v>2930.0</v>
      </c>
      <c r="G1153" s="34" t="s">
        <v>14</v>
      </c>
      <c r="H1153" s="34">
        <v>9.0</v>
      </c>
      <c r="I1153" s="34">
        <v>10.0</v>
      </c>
      <c r="J1153" s="35" t="s">
        <v>15</v>
      </c>
      <c r="K1153" s="35" t="s">
        <v>16</v>
      </c>
      <c r="L1153" s="35" t="s">
        <v>15</v>
      </c>
    </row>
    <row r="1154">
      <c r="A1154" s="30">
        <v>1137.0</v>
      </c>
      <c r="B1154" s="30">
        <v>7173618.0</v>
      </c>
      <c r="C1154" s="32">
        <v>43145.0</v>
      </c>
      <c r="D1154" s="34" t="s">
        <v>12</v>
      </c>
      <c r="E1154" s="34" t="s">
        <v>38</v>
      </c>
      <c r="F1154" s="34">
        <v>2320.0</v>
      </c>
      <c r="G1154" s="34" t="s">
        <v>14</v>
      </c>
      <c r="H1154" s="34">
        <v>7.0</v>
      </c>
      <c r="I1154" s="34">
        <v>8.0</v>
      </c>
      <c r="J1154" s="35" t="s">
        <v>16</v>
      </c>
      <c r="K1154" s="35" t="s">
        <v>16</v>
      </c>
      <c r="L1154" s="35" t="s">
        <v>15</v>
      </c>
    </row>
    <row r="1155">
      <c r="A1155" s="30">
        <v>1138.0</v>
      </c>
      <c r="B1155" s="30">
        <v>7175017.0</v>
      </c>
      <c r="C1155" s="32">
        <v>43147.0</v>
      </c>
      <c r="D1155" s="34" t="s">
        <v>12</v>
      </c>
      <c r="E1155" s="34" t="s">
        <v>45</v>
      </c>
      <c r="F1155" s="34">
        <v>980.0</v>
      </c>
      <c r="G1155" s="34" t="s">
        <v>14</v>
      </c>
      <c r="H1155" s="34" t="s">
        <v>86</v>
      </c>
      <c r="I1155" s="34" t="s">
        <v>86</v>
      </c>
      <c r="J1155" s="35" t="s">
        <v>16</v>
      </c>
      <c r="K1155" s="35" t="s">
        <v>15</v>
      </c>
      <c r="L1155" s="35" t="s">
        <v>15</v>
      </c>
    </row>
    <row r="1156">
      <c r="A1156" s="30">
        <v>1139.0</v>
      </c>
      <c r="B1156" s="30">
        <v>7175713.0</v>
      </c>
      <c r="C1156" s="32">
        <v>43147.0</v>
      </c>
      <c r="D1156" s="34" t="s">
        <v>12</v>
      </c>
      <c r="E1156" s="34" t="s">
        <v>18</v>
      </c>
      <c r="F1156" s="34">
        <v>1900.0</v>
      </c>
      <c r="G1156" s="34" t="s">
        <v>14</v>
      </c>
      <c r="H1156" s="34">
        <v>8.0</v>
      </c>
      <c r="I1156" s="34">
        <v>9.0</v>
      </c>
      <c r="J1156" s="35" t="s">
        <v>15</v>
      </c>
      <c r="K1156" s="35" t="s">
        <v>16</v>
      </c>
      <c r="L1156" s="35" t="s">
        <v>15</v>
      </c>
    </row>
    <row r="1157">
      <c r="A1157" s="30">
        <v>1140.0</v>
      </c>
      <c r="B1157" s="30">
        <v>7174857.0</v>
      </c>
      <c r="C1157" s="32">
        <v>43146.0</v>
      </c>
      <c r="D1157" s="34" t="s">
        <v>17</v>
      </c>
      <c r="E1157" s="34" t="s">
        <v>24</v>
      </c>
      <c r="F1157" s="34">
        <v>1460.0</v>
      </c>
      <c r="G1157" s="34" t="s">
        <v>20</v>
      </c>
      <c r="H1157" s="34">
        <v>7.0</v>
      </c>
      <c r="I1157" s="34">
        <v>9.0</v>
      </c>
      <c r="J1157" s="35" t="s">
        <v>16</v>
      </c>
      <c r="K1157" s="35" t="s">
        <v>16</v>
      </c>
      <c r="L1157" s="35" t="s">
        <v>15</v>
      </c>
    </row>
    <row r="1158">
      <c r="A1158" s="30">
        <v>1141.0</v>
      </c>
      <c r="B1158" s="30">
        <v>7176043.0</v>
      </c>
      <c r="C1158" s="32">
        <v>43148.0</v>
      </c>
      <c r="D1158" s="34" t="s">
        <v>12</v>
      </c>
      <c r="E1158" s="34" t="s">
        <v>124</v>
      </c>
      <c r="F1158" s="34">
        <v>1245.0</v>
      </c>
      <c r="G1158" s="34" t="s">
        <v>14</v>
      </c>
      <c r="H1158" s="34">
        <v>8.0</v>
      </c>
      <c r="I1158" s="34">
        <v>9.0</v>
      </c>
      <c r="J1158" s="35" t="s">
        <v>15</v>
      </c>
      <c r="K1158" s="35" t="s">
        <v>16</v>
      </c>
      <c r="L1158" s="35" t="s">
        <v>15</v>
      </c>
    </row>
    <row r="1159">
      <c r="A1159" s="30">
        <v>1142.0</v>
      </c>
      <c r="B1159" s="30">
        <v>7176377.0</v>
      </c>
      <c r="C1159" s="32">
        <v>43149.0</v>
      </c>
      <c r="D1159" s="34" t="s">
        <v>17</v>
      </c>
      <c r="E1159" s="34" t="s">
        <v>57</v>
      </c>
      <c r="F1159" s="34">
        <v>1600.0</v>
      </c>
      <c r="G1159" s="34" t="s">
        <v>14</v>
      </c>
      <c r="H1159" s="34">
        <v>7.0</v>
      </c>
      <c r="I1159" s="34">
        <v>8.0</v>
      </c>
      <c r="J1159" s="35" t="s">
        <v>15</v>
      </c>
      <c r="K1159" s="35" t="s">
        <v>16</v>
      </c>
      <c r="L1159" s="35" t="s">
        <v>15</v>
      </c>
    </row>
    <row r="1160">
      <c r="A1160" s="30">
        <v>1143.0</v>
      </c>
      <c r="B1160" s="30">
        <v>7176161.0</v>
      </c>
      <c r="C1160" s="32">
        <v>43149.0</v>
      </c>
      <c r="D1160" s="34" t="s">
        <v>17</v>
      </c>
      <c r="E1160" s="34">
        <v>33.0</v>
      </c>
      <c r="F1160" s="34">
        <v>1770.0</v>
      </c>
      <c r="G1160" s="34" t="s">
        <v>20</v>
      </c>
      <c r="H1160" s="34">
        <v>8.0</v>
      </c>
      <c r="I1160" s="34">
        <v>8.0</v>
      </c>
      <c r="J1160" s="35" t="s">
        <v>15</v>
      </c>
      <c r="K1160" s="35" t="s">
        <v>16</v>
      </c>
      <c r="L1160" s="35" t="s">
        <v>15</v>
      </c>
    </row>
    <row r="1161">
      <c r="A1161" s="30">
        <v>1144.0</v>
      </c>
      <c r="B1161" s="30">
        <v>7176378.0</v>
      </c>
      <c r="C1161" s="32">
        <v>43149.0</v>
      </c>
      <c r="D1161" s="34" t="s">
        <v>12</v>
      </c>
      <c r="E1161" s="34" t="s">
        <v>18</v>
      </c>
      <c r="F1161" s="34">
        <v>1795.0</v>
      </c>
      <c r="G1161" s="34" t="s">
        <v>20</v>
      </c>
      <c r="H1161" s="34">
        <v>9.0</v>
      </c>
      <c r="I1161" s="34">
        <v>10.0</v>
      </c>
      <c r="J1161" s="35" t="s">
        <v>15</v>
      </c>
      <c r="K1161" s="35" t="s">
        <v>16</v>
      </c>
      <c r="L1161" s="35" t="s">
        <v>15</v>
      </c>
    </row>
    <row r="1162">
      <c r="A1162" s="30">
        <v>1145.0</v>
      </c>
      <c r="B1162" s="30">
        <v>7180813.0</v>
      </c>
      <c r="C1162" s="32">
        <v>43155.0</v>
      </c>
      <c r="D1162" s="34" t="s">
        <v>17</v>
      </c>
      <c r="E1162" s="34" t="s">
        <v>52</v>
      </c>
      <c r="F1162" s="34">
        <v>1765.0</v>
      </c>
      <c r="G1162" s="34" t="s">
        <v>14</v>
      </c>
      <c r="H1162" s="34">
        <v>7.0</v>
      </c>
      <c r="I1162" s="34">
        <v>8.0</v>
      </c>
      <c r="J1162" s="35" t="s">
        <v>15</v>
      </c>
      <c r="K1162" s="35" t="s">
        <v>16</v>
      </c>
      <c r="L1162" s="35" t="s">
        <v>15</v>
      </c>
    </row>
    <row r="1163">
      <c r="A1163" s="30">
        <v>1146.0</v>
      </c>
      <c r="B1163" s="30">
        <v>7182194.0</v>
      </c>
      <c r="C1163" s="32">
        <v>43157.0</v>
      </c>
      <c r="D1163" s="34" t="s">
        <v>17</v>
      </c>
      <c r="E1163" s="34" t="s">
        <v>25</v>
      </c>
      <c r="F1163" s="34">
        <v>1225.0</v>
      </c>
      <c r="G1163" s="34" t="s">
        <v>14</v>
      </c>
      <c r="H1163" s="34">
        <v>7.0</v>
      </c>
      <c r="I1163" s="34">
        <v>8.0</v>
      </c>
      <c r="J1163" s="35" t="s">
        <v>15</v>
      </c>
      <c r="K1163" s="35" t="s">
        <v>16</v>
      </c>
      <c r="L1163" s="35" t="s">
        <v>15</v>
      </c>
    </row>
    <row r="1164">
      <c r="A1164" s="30">
        <v>1147.0</v>
      </c>
      <c r="B1164" s="30">
        <v>7185447.0</v>
      </c>
      <c r="C1164" s="32">
        <v>43161.0</v>
      </c>
      <c r="D1164" s="34" t="s">
        <v>17</v>
      </c>
      <c r="E1164" s="34" t="s">
        <v>50</v>
      </c>
      <c r="F1164" s="34">
        <v>2975.0</v>
      </c>
      <c r="G1164" s="34" t="s">
        <v>20</v>
      </c>
      <c r="H1164" s="34">
        <v>9.0</v>
      </c>
      <c r="I1164" s="34">
        <v>9.0</v>
      </c>
      <c r="J1164" s="35" t="s">
        <v>15</v>
      </c>
      <c r="K1164" s="35" t="s">
        <v>16</v>
      </c>
      <c r="L1164" s="35" t="s">
        <v>15</v>
      </c>
    </row>
    <row r="1165">
      <c r="A1165" s="30">
        <v>1148.0</v>
      </c>
      <c r="B1165" s="30">
        <v>7186965.0</v>
      </c>
      <c r="C1165" s="32">
        <v>43164.0</v>
      </c>
      <c r="D1165" s="33" t="s">
        <v>17</v>
      </c>
      <c r="E1165" s="34" t="s">
        <v>18</v>
      </c>
      <c r="F1165" s="34">
        <v>1385.0</v>
      </c>
      <c r="G1165" s="33" t="s">
        <v>20</v>
      </c>
      <c r="H1165" s="34">
        <v>9.0</v>
      </c>
      <c r="I1165" s="34">
        <v>9.0</v>
      </c>
      <c r="J1165" s="35" t="s">
        <v>15</v>
      </c>
      <c r="K1165" s="35" t="s">
        <v>16</v>
      </c>
      <c r="L1165" s="35" t="s">
        <v>15</v>
      </c>
    </row>
    <row r="1166">
      <c r="A1166" s="30">
        <v>1149.0</v>
      </c>
      <c r="B1166" s="30">
        <v>7187241.0</v>
      </c>
      <c r="C1166" s="32">
        <v>43165.0</v>
      </c>
      <c r="D1166" s="33" t="s">
        <v>17</v>
      </c>
      <c r="E1166" s="34" t="s">
        <v>35</v>
      </c>
      <c r="F1166" s="34">
        <v>715.0</v>
      </c>
      <c r="G1166" s="33" t="s">
        <v>20</v>
      </c>
      <c r="H1166" s="34">
        <v>7.0</v>
      </c>
      <c r="I1166" s="34">
        <v>10.0</v>
      </c>
      <c r="J1166" s="35" t="s">
        <v>16</v>
      </c>
      <c r="K1166" s="35" t="s">
        <v>16</v>
      </c>
      <c r="L1166" s="35" t="s">
        <v>15</v>
      </c>
    </row>
    <row r="1167">
      <c r="A1167" s="30">
        <v>1150.0</v>
      </c>
      <c r="B1167" s="30">
        <v>7187818.0</v>
      </c>
      <c r="C1167" s="32">
        <v>43166.0</v>
      </c>
      <c r="D1167" s="33" t="s">
        <v>17</v>
      </c>
      <c r="E1167" s="34" t="s">
        <v>81</v>
      </c>
      <c r="F1167" s="34">
        <v>1800.0</v>
      </c>
      <c r="G1167" s="33" t="s">
        <v>20</v>
      </c>
      <c r="H1167" s="34">
        <v>7.0</v>
      </c>
      <c r="I1167" s="34">
        <v>8.0</v>
      </c>
      <c r="J1167" s="35" t="s">
        <v>16</v>
      </c>
      <c r="K1167" s="35" t="s">
        <v>16</v>
      </c>
      <c r="L1167" s="35" t="s">
        <v>16</v>
      </c>
    </row>
    <row r="1168">
      <c r="A1168" s="30">
        <v>1151.0</v>
      </c>
      <c r="B1168" s="30">
        <v>7188942.0</v>
      </c>
      <c r="C1168" s="32">
        <v>43167.0</v>
      </c>
      <c r="D1168" s="33" t="s">
        <v>17</v>
      </c>
      <c r="E1168" s="34">
        <v>36.0</v>
      </c>
      <c r="F1168" s="34">
        <v>1205.0</v>
      </c>
      <c r="G1168" s="33" t="s">
        <v>14</v>
      </c>
      <c r="H1168" s="34">
        <v>9.0</v>
      </c>
      <c r="I1168" s="34">
        <v>9.0</v>
      </c>
      <c r="J1168" s="35" t="s">
        <v>15</v>
      </c>
      <c r="K1168" s="35" t="s">
        <v>16</v>
      </c>
      <c r="L1168" s="35" t="s">
        <v>15</v>
      </c>
    </row>
    <row r="1169">
      <c r="A1169" s="30">
        <v>1152.0</v>
      </c>
      <c r="B1169" s="30">
        <v>7189333.0</v>
      </c>
      <c r="C1169" s="32">
        <v>43168.0</v>
      </c>
      <c r="D1169" s="33" t="s">
        <v>17</v>
      </c>
      <c r="E1169" s="34" t="s">
        <v>29</v>
      </c>
      <c r="F1169" s="34">
        <v>1500.0</v>
      </c>
      <c r="G1169" s="33" t="s">
        <v>20</v>
      </c>
      <c r="H1169" s="34">
        <v>7.0</v>
      </c>
      <c r="I1169" s="34">
        <v>9.0</v>
      </c>
      <c r="J1169" s="35" t="s">
        <v>16</v>
      </c>
      <c r="K1169" s="35" t="s">
        <v>16</v>
      </c>
      <c r="L1169" s="35" t="s">
        <v>15</v>
      </c>
    </row>
    <row r="1170">
      <c r="A1170" s="30">
        <v>1153.0</v>
      </c>
      <c r="B1170" s="30">
        <v>7163826.0</v>
      </c>
      <c r="C1170" s="32">
        <v>6690542.0</v>
      </c>
      <c r="D1170" s="33" t="s">
        <v>12</v>
      </c>
      <c r="E1170" s="34">
        <v>29.0</v>
      </c>
      <c r="F1170" s="34">
        <v>950.0</v>
      </c>
      <c r="G1170" s="33" t="s">
        <v>20</v>
      </c>
      <c r="H1170" s="34">
        <v>7.0</v>
      </c>
      <c r="I1170" s="34">
        <v>8.0</v>
      </c>
      <c r="J1170" s="35" t="s">
        <v>15</v>
      </c>
      <c r="K1170" s="35" t="s">
        <v>15</v>
      </c>
      <c r="L1170" s="35" t="s">
        <v>15</v>
      </c>
    </row>
    <row r="1171">
      <c r="A1171" s="30">
        <v>1154.0</v>
      </c>
      <c r="B1171" s="30">
        <v>7174120.0</v>
      </c>
      <c r="C1171" s="32">
        <v>43146.0</v>
      </c>
      <c r="D1171" s="33" t="s">
        <v>17</v>
      </c>
      <c r="E1171" s="34" t="s">
        <v>47</v>
      </c>
      <c r="F1171" s="34">
        <v>1945.0</v>
      </c>
      <c r="G1171" s="33" t="s">
        <v>14</v>
      </c>
      <c r="H1171" s="34">
        <v>8.0</v>
      </c>
      <c r="I1171" s="34">
        <v>9.0</v>
      </c>
      <c r="J1171" s="35" t="s">
        <v>15</v>
      </c>
      <c r="K1171" s="35" t="s">
        <v>16</v>
      </c>
      <c r="L1171" s="35" t="s">
        <v>15</v>
      </c>
    </row>
    <row r="1172">
      <c r="A1172" s="30">
        <v>1155.0</v>
      </c>
      <c r="B1172" s="30">
        <v>7191576.0</v>
      </c>
      <c r="C1172" s="32">
        <v>43171.0</v>
      </c>
      <c r="D1172" s="33" t="s">
        <v>17</v>
      </c>
      <c r="E1172" s="34" t="s">
        <v>52</v>
      </c>
      <c r="F1172" s="34">
        <v>1620.0</v>
      </c>
      <c r="G1172" s="33" t="s">
        <v>20</v>
      </c>
      <c r="H1172" s="34">
        <v>7.0</v>
      </c>
      <c r="I1172" s="34">
        <v>7.0</v>
      </c>
      <c r="J1172" s="35" t="s">
        <v>15</v>
      </c>
      <c r="K1172" s="35" t="s">
        <v>16</v>
      </c>
      <c r="L1172" s="35" t="s">
        <v>15</v>
      </c>
    </row>
    <row r="1173">
      <c r="A1173" s="30">
        <v>1156.0</v>
      </c>
      <c r="B1173" s="30">
        <v>7192497.0</v>
      </c>
      <c r="C1173" s="32">
        <v>43173.0</v>
      </c>
      <c r="D1173" s="33" t="s">
        <v>17</v>
      </c>
      <c r="E1173" s="34" t="s">
        <v>36</v>
      </c>
      <c r="F1173" s="34">
        <v>2385.0</v>
      </c>
      <c r="G1173" s="33" t="s">
        <v>14</v>
      </c>
      <c r="H1173" s="34">
        <v>8.0</v>
      </c>
      <c r="I1173" s="34">
        <v>9.0</v>
      </c>
      <c r="J1173" s="35" t="s">
        <v>15</v>
      </c>
      <c r="K1173" s="35" t="s">
        <v>16</v>
      </c>
      <c r="L1173" s="35" t="s">
        <v>15</v>
      </c>
    </row>
    <row r="1174">
      <c r="A1174" s="30">
        <v>1157.0</v>
      </c>
      <c r="B1174" s="30">
        <v>7193542.0</v>
      </c>
      <c r="C1174" s="32">
        <v>43174.0</v>
      </c>
      <c r="D1174" s="34" t="s">
        <v>17</v>
      </c>
      <c r="E1174" s="34" t="s">
        <v>39</v>
      </c>
      <c r="F1174" s="34">
        <v>590.0</v>
      </c>
      <c r="G1174" s="34" t="s">
        <v>14</v>
      </c>
      <c r="H1174" s="34">
        <v>1.0</v>
      </c>
      <c r="I1174" s="34">
        <v>3.0</v>
      </c>
      <c r="J1174" s="35" t="s">
        <v>16</v>
      </c>
      <c r="K1174" s="35" t="s">
        <v>16</v>
      </c>
      <c r="L1174" s="35" t="s">
        <v>15</v>
      </c>
    </row>
    <row r="1175">
      <c r="A1175" s="30">
        <v>1158.0</v>
      </c>
      <c r="B1175" s="30">
        <v>7194358.0</v>
      </c>
      <c r="C1175" s="32">
        <v>43175.0</v>
      </c>
      <c r="D1175" s="34" t="s">
        <v>17</v>
      </c>
      <c r="E1175" s="34" t="s">
        <v>39</v>
      </c>
      <c r="F1175" s="34">
        <v>900.0</v>
      </c>
      <c r="G1175" s="34" t="s">
        <v>14</v>
      </c>
      <c r="H1175" s="34">
        <v>7.0</v>
      </c>
      <c r="I1175" s="34">
        <v>9.0</v>
      </c>
      <c r="J1175" s="35" t="s">
        <v>15</v>
      </c>
      <c r="K1175" s="35" t="s">
        <v>16</v>
      </c>
      <c r="L1175" s="35" t="s">
        <v>15</v>
      </c>
    </row>
    <row r="1176">
      <c r="A1176" s="30">
        <v>1159.0</v>
      </c>
      <c r="B1176" s="30">
        <v>7194715.0</v>
      </c>
      <c r="C1176" s="32">
        <v>43176.0</v>
      </c>
      <c r="D1176" s="34" t="s">
        <v>12</v>
      </c>
      <c r="E1176" s="34">
        <v>24.0</v>
      </c>
      <c r="F1176" s="34">
        <v>630.0</v>
      </c>
      <c r="G1176" s="34" t="s">
        <v>14</v>
      </c>
      <c r="H1176" s="34">
        <v>5.0</v>
      </c>
      <c r="I1176" s="34">
        <v>7.0</v>
      </c>
      <c r="J1176" s="35" t="s">
        <v>15</v>
      </c>
      <c r="K1176" s="35" t="s">
        <v>16</v>
      </c>
      <c r="L1176" s="35" t="s">
        <v>15</v>
      </c>
    </row>
    <row r="1177">
      <c r="A1177" s="30">
        <v>1160.0</v>
      </c>
      <c r="B1177" s="30">
        <v>7193955.0</v>
      </c>
      <c r="C1177" s="32">
        <v>43175.0</v>
      </c>
      <c r="D1177" s="34" t="s">
        <v>17</v>
      </c>
      <c r="E1177" s="34" t="s">
        <v>13</v>
      </c>
      <c r="F1177" s="34">
        <v>1225.0</v>
      </c>
      <c r="G1177" s="34" t="s">
        <v>20</v>
      </c>
      <c r="H1177" s="34">
        <v>8.0</v>
      </c>
      <c r="I1177" s="34">
        <v>9.0</v>
      </c>
      <c r="J1177" s="35" t="s">
        <v>15</v>
      </c>
      <c r="K1177" s="35" t="s">
        <v>16</v>
      </c>
      <c r="L1177" s="35" t="s">
        <v>16</v>
      </c>
    </row>
    <row r="1178">
      <c r="A1178" s="30">
        <v>1161.0</v>
      </c>
      <c r="B1178" s="30">
        <v>7193952.0</v>
      </c>
      <c r="C1178" s="32">
        <v>43174.0</v>
      </c>
      <c r="D1178" s="34" t="s">
        <v>17</v>
      </c>
      <c r="E1178" s="34" t="s">
        <v>47</v>
      </c>
      <c r="F1178" s="34">
        <v>1945.0</v>
      </c>
      <c r="G1178" s="34" t="s">
        <v>14</v>
      </c>
      <c r="H1178" s="34">
        <v>8.0</v>
      </c>
      <c r="I1178" s="34">
        <v>9.0</v>
      </c>
      <c r="J1178" s="35" t="s">
        <v>15</v>
      </c>
      <c r="K1178" s="35" t="s">
        <v>16</v>
      </c>
      <c r="L1178" s="35" t="s">
        <v>16</v>
      </c>
    </row>
    <row r="1179">
      <c r="A1179" s="30">
        <v>1162.0</v>
      </c>
      <c r="B1179" s="30">
        <v>7195345.0</v>
      </c>
      <c r="C1179" s="32">
        <v>43177.0</v>
      </c>
      <c r="D1179" s="34" t="s">
        <v>17</v>
      </c>
      <c r="E1179" s="34" t="s">
        <v>39</v>
      </c>
      <c r="F1179" s="34">
        <v>600.0</v>
      </c>
      <c r="G1179" s="34" t="s">
        <v>20</v>
      </c>
      <c r="H1179" s="34">
        <v>9.0</v>
      </c>
      <c r="I1179" s="34">
        <v>10.0</v>
      </c>
      <c r="J1179" s="35" t="s">
        <v>15</v>
      </c>
      <c r="K1179" s="35" t="s">
        <v>16</v>
      </c>
      <c r="L1179" s="35" t="s">
        <v>15</v>
      </c>
    </row>
    <row r="1180">
      <c r="A1180" s="30">
        <v>1163.0</v>
      </c>
      <c r="B1180" s="30">
        <v>7197668.0</v>
      </c>
      <c r="C1180" s="32">
        <v>43180.0</v>
      </c>
      <c r="D1180" s="34" t="s">
        <v>17</v>
      </c>
      <c r="E1180" s="34" t="s">
        <v>19</v>
      </c>
      <c r="F1180" s="34">
        <v>2015.0</v>
      </c>
      <c r="G1180" s="34" t="s">
        <v>20</v>
      </c>
      <c r="H1180" s="34">
        <v>9.0</v>
      </c>
      <c r="I1180" s="34">
        <v>9.0</v>
      </c>
      <c r="J1180" s="35" t="s">
        <v>16</v>
      </c>
      <c r="K1180" s="35" t="s">
        <v>16</v>
      </c>
      <c r="L1180" s="35" t="s">
        <v>16</v>
      </c>
    </row>
    <row r="1181">
      <c r="A1181" s="30">
        <v>1164.0</v>
      </c>
      <c r="B1181" s="30">
        <v>7194955.0</v>
      </c>
      <c r="C1181" s="32">
        <v>43176.0</v>
      </c>
      <c r="D1181" s="34" t="s">
        <v>12</v>
      </c>
      <c r="E1181" s="34" t="s">
        <v>65</v>
      </c>
      <c r="F1181" s="34">
        <v>1350.0</v>
      </c>
      <c r="G1181" s="34" t="s">
        <v>14</v>
      </c>
      <c r="H1181" s="34" t="s">
        <v>86</v>
      </c>
      <c r="I1181" s="34" t="s">
        <v>86</v>
      </c>
      <c r="J1181" s="35" t="s">
        <v>15</v>
      </c>
      <c r="K1181" s="35" t="s">
        <v>16</v>
      </c>
      <c r="L1181" s="35" t="s">
        <v>15</v>
      </c>
    </row>
    <row r="1182">
      <c r="A1182" s="30">
        <v>1165.0</v>
      </c>
      <c r="B1182" s="30">
        <v>7199100.0</v>
      </c>
      <c r="C1182" s="32">
        <v>43182.0</v>
      </c>
      <c r="D1182" s="34" t="s">
        <v>17</v>
      </c>
      <c r="E1182" s="34" t="s">
        <v>53</v>
      </c>
      <c r="F1182" s="34">
        <v>1100.0</v>
      </c>
      <c r="G1182" s="34" t="s">
        <v>20</v>
      </c>
      <c r="H1182" s="34">
        <v>7.0</v>
      </c>
      <c r="I1182" s="34">
        <v>9.0</v>
      </c>
      <c r="J1182" s="35" t="s">
        <v>15</v>
      </c>
      <c r="K1182" s="35" t="s">
        <v>16</v>
      </c>
      <c r="L1182" s="35" t="s">
        <v>15</v>
      </c>
    </row>
    <row r="1183">
      <c r="A1183" s="59">
        <v>1166.0</v>
      </c>
      <c r="B1183" s="30">
        <v>7174857.0</v>
      </c>
      <c r="C1183" s="32">
        <v>43146.0</v>
      </c>
      <c r="D1183" s="34" t="s">
        <v>17</v>
      </c>
      <c r="E1183" s="34" t="s">
        <v>24</v>
      </c>
      <c r="F1183" s="34">
        <v>1460.0</v>
      </c>
      <c r="G1183" s="34" t="s">
        <v>20</v>
      </c>
      <c r="H1183" s="34">
        <v>7.0</v>
      </c>
      <c r="I1183" s="34">
        <v>9.0</v>
      </c>
      <c r="J1183" s="35" t="s">
        <v>16</v>
      </c>
      <c r="K1183" s="35" t="s">
        <v>16</v>
      </c>
      <c r="L1183" s="35" t="s">
        <v>15</v>
      </c>
    </row>
    <row r="1184">
      <c r="A1184" s="59">
        <v>1167.0</v>
      </c>
      <c r="B1184" s="59">
        <v>7200748.0</v>
      </c>
      <c r="C1184" s="70">
        <v>43185.0</v>
      </c>
      <c r="D1184" s="33" t="s">
        <v>17</v>
      </c>
      <c r="E1184" s="33" t="s">
        <v>19</v>
      </c>
      <c r="F1184" s="33">
        <v>3090.0</v>
      </c>
      <c r="G1184" s="33" t="s">
        <v>14</v>
      </c>
      <c r="H1184" s="33">
        <v>9.0</v>
      </c>
      <c r="I1184" s="33">
        <v>9.0</v>
      </c>
      <c r="J1184" s="71" t="s">
        <v>15</v>
      </c>
      <c r="K1184" s="71" t="s">
        <v>16</v>
      </c>
      <c r="L1184" s="71" t="s">
        <v>15</v>
      </c>
    </row>
    <row r="1185">
      <c r="A1185" s="59">
        <v>1168.0</v>
      </c>
      <c r="B1185" s="59">
        <v>7199527.0</v>
      </c>
      <c r="C1185" s="70">
        <v>43183.0</v>
      </c>
      <c r="D1185" s="33" t="s">
        <v>17</v>
      </c>
      <c r="E1185" s="33" t="s">
        <v>13</v>
      </c>
      <c r="F1185" s="33">
        <v>1460.0</v>
      </c>
      <c r="G1185" s="33" t="s">
        <v>14</v>
      </c>
      <c r="H1185" s="33" t="s">
        <v>86</v>
      </c>
      <c r="I1185" s="33" t="s">
        <v>86</v>
      </c>
      <c r="J1185" s="71" t="s">
        <v>15</v>
      </c>
      <c r="K1185" s="71" t="s">
        <v>16</v>
      </c>
      <c r="L1185" s="71" t="s">
        <v>15</v>
      </c>
    </row>
    <row r="1186">
      <c r="A1186" s="59">
        <v>1169.0</v>
      </c>
      <c r="B1186" s="59">
        <v>7201601.0</v>
      </c>
      <c r="C1186" s="70">
        <v>43186.0</v>
      </c>
      <c r="D1186" s="33" t="s">
        <v>17</v>
      </c>
      <c r="E1186" s="33" t="s">
        <v>29</v>
      </c>
      <c r="F1186" s="33">
        <v>1950.0</v>
      </c>
      <c r="G1186" s="33" t="s">
        <v>14</v>
      </c>
      <c r="H1186" s="33">
        <v>7.0</v>
      </c>
      <c r="I1186" s="33">
        <v>8.0</v>
      </c>
      <c r="J1186" s="71" t="s">
        <v>16</v>
      </c>
      <c r="K1186" s="71" t="s">
        <v>16</v>
      </c>
      <c r="L1186" s="71" t="s">
        <v>15</v>
      </c>
    </row>
    <row r="1187">
      <c r="A1187" s="30">
        <v>1170.0</v>
      </c>
      <c r="B1187" s="59">
        <v>7203534.0</v>
      </c>
      <c r="C1187" s="70">
        <v>43189.0</v>
      </c>
      <c r="D1187" s="33" t="s">
        <v>12</v>
      </c>
      <c r="E1187" s="33" t="s">
        <v>81</v>
      </c>
      <c r="F1187" s="33">
        <v>1900.0</v>
      </c>
      <c r="G1187" s="33" t="s">
        <v>14</v>
      </c>
      <c r="H1187" s="33">
        <v>7.0</v>
      </c>
      <c r="I1187" s="33">
        <v>8.0</v>
      </c>
      <c r="J1187" s="71" t="s">
        <v>15</v>
      </c>
      <c r="K1187" s="71" t="s">
        <v>16</v>
      </c>
      <c r="L1187" s="71" t="s">
        <v>15</v>
      </c>
    </row>
    <row r="1188">
      <c r="A1188" s="59">
        <v>1171.0</v>
      </c>
      <c r="B1188" s="30">
        <v>7202159.0</v>
      </c>
      <c r="C1188" s="32">
        <v>43187.0</v>
      </c>
      <c r="D1188" s="33" t="s">
        <v>17</v>
      </c>
      <c r="E1188" s="34" t="s">
        <v>50</v>
      </c>
      <c r="F1188" s="34">
        <v>2705.0</v>
      </c>
      <c r="G1188" s="33" t="s">
        <v>20</v>
      </c>
      <c r="H1188" s="34">
        <v>8.0</v>
      </c>
      <c r="I1188" s="34">
        <v>9.0</v>
      </c>
      <c r="J1188" s="35" t="s">
        <v>15</v>
      </c>
      <c r="K1188" s="35" t="s">
        <v>16</v>
      </c>
      <c r="L1188" s="35" t="s">
        <v>15</v>
      </c>
    </row>
    <row r="1189">
      <c r="A1189" s="30">
        <v>1172.0</v>
      </c>
      <c r="B1189" s="59">
        <v>7203191.0</v>
      </c>
      <c r="C1189" s="70">
        <v>43188.0</v>
      </c>
      <c r="D1189" s="33" t="s">
        <v>17</v>
      </c>
      <c r="E1189" s="33" t="s">
        <v>13</v>
      </c>
      <c r="F1189" s="33">
        <v>1685.0</v>
      </c>
      <c r="G1189" s="33" t="s">
        <v>14</v>
      </c>
      <c r="H1189" s="33">
        <v>9.0</v>
      </c>
      <c r="I1189" s="33">
        <v>9.0</v>
      </c>
      <c r="J1189" s="71" t="s">
        <v>15</v>
      </c>
      <c r="K1189" s="71" t="s">
        <v>16</v>
      </c>
      <c r="L1189" s="71" t="s">
        <v>15</v>
      </c>
    </row>
    <row r="1190">
      <c r="A1190" s="30">
        <v>1173.0</v>
      </c>
      <c r="B1190" s="30">
        <v>7201460.0</v>
      </c>
      <c r="C1190" s="32">
        <v>43186.0</v>
      </c>
      <c r="D1190" s="33" t="s">
        <v>12</v>
      </c>
      <c r="E1190" s="34">
        <v>32.0</v>
      </c>
      <c r="F1190" s="34">
        <v>1815.0</v>
      </c>
      <c r="G1190" s="33" t="s">
        <v>20</v>
      </c>
      <c r="H1190" s="34">
        <v>6.0</v>
      </c>
      <c r="I1190" s="34">
        <v>7.0</v>
      </c>
      <c r="J1190" s="35" t="s">
        <v>15</v>
      </c>
      <c r="K1190" s="35" t="s">
        <v>15</v>
      </c>
      <c r="L1190" s="35" t="s">
        <v>15</v>
      </c>
    </row>
    <row r="1191">
      <c r="A1191" s="59">
        <v>1174.0</v>
      </c>
      <c r="B1191" s="30">
        <v>7203866.0</v>
      </c>
      <c r="C1191" s="32">
        <v>43190.0</v>
      </c>
      <c r="D1191" s="33" t="s">
        <v>17</v>
      </c>
      <c r="E1191" s="34">
        <v>34.0</v>
      </c>
      <c r="F1191" s="34">
        <v>1815.0</v>
      </c>
      <c r="G1191" s="33" t="s">
        <v>20</v>
      </c>
      <c r="H1191" s="34">
        <v>6.0</v>
      </c>
      <c r="I1191" s="34">
        <v>8.0</v>
      </c>
      <c r="J1191" s="35" t="s">
        <v>16</v>
      </c>
      <c r="K1191" s="35" t="s">
        <v>16</v>
      </c>
      <c r="L1191" s="35" t="s">
        <v>15</v>
      </c>
    </row>
    <row r="1192">
      <c r="A1192" s="30">
        <v>1175.0</v>
      </c>
      <c r="B1192" s="59">
        <v>7205099.0</v>
      </c>
      <c r="C1192" s="70">
        <v>43192.0</v>
      </c>
      <c r="D1192" s="33" t="s">
        <v>12</v>
      </c>
      <c r="E1192" s="33" t="s">
        <v>21</v>
      </c>
      <c r="F1192" s="33">
        <v>1935.0</v>
      </c>
      <c r="G1192" s="33" t="s">
        <v>14</v>
      </c>
      <c r="H1192" s="33">
        <v>9.0</v>
      </c>
      <c r="I1192" s="33">
        <v>9.0</v>
      </c>
      <c r="J1192" s="71" t="s">
        <v>15</v>
      </c>
      <c r="K1192" s="71" t="s">
        <v>16</v>
      </c>
      <c r="L1192" s="71" t="s">
        <v>15</v>
      </c>
    </row>
    <row r="1193">
      <c r="A1193" s="30">
        <v>1176.0</v>
      </c>
      <c r="B1193" s="30">
        <v>7206745.0</v>
      </c>
      <c r="C1193" s="32">
        <v>43194.0</v>
      </c>
      <c r="D1193" s="33" t="s">
        <v>12</v>
      </c>
      <c r="E1193" s="34" t="s">
        <v>61</v>
      </c>
      <c r="F1193" s="34">
        <v>1450.0</v>
      </c>
      <c r="G1193" s="33" t="s">
        <v>14</v>
      </c>
      <c r="H1193" s="34">
        <v>9.0</v>
      </c>
      <c r="I1193" s="34">
        <v>9.0</v>
      </c>
      <c r="J1193" s="35" t="s">
        <v>15</v>
      </c>
      <c r="K1193" s="35" t="s">
        <v>16</v>
      </c>
      <c r="L1193" s="35" t="s">
        <v>15</v>
      </c>
    </row>
    <row r="1194">
      <c r="A1194" s="30">
        <v>1177.0</v>
      </c>
      <c r="B1194" s="60">
        <v>7187241.0</v>
      </c>
      <c r="C1194" s="32">
        <v>43165.0</v>
      </c>
      <c r="D1194" s="34" t="s">
        <v>17</v>
      </c>
      <c r="E1194" s="34">
        <v>28.0</v>
      </c>
      <c r="F1194" s="34">
        <v>715.0</v>
      </c>
      <c r="G1194" s="34" t="s">
        <v>20</v>
      </c>
      <c r="H1194" s="34">
        <v>7.0</v>
      </c>
      <c r="I1194" s="34">
        <v>10.0</v>
      </c>
      <c r="J1194" s="35" t="s">
        <v>16</v>
      </c>
      <c r="K1194" s="35" t="s">
        <v>16</v>
      </c>
      <c r="L1194" s="35" t="s">
        <v>15</v>
      </c>
    </row>
    <row r="1195">
      <c r="A1195" s="30">
        <v>1178.0</v>
      </c>
      <c r="B1195" s="60">
        <v>7206609.0</v>
      </c>
      <c r="C1195" s="32">
        <v>43194.0</v>
      </c>
      <c r="D1195" s="34" t="s">
        <v>17</v>
      </c>
      <c r="E1195" s="34" t="s">
        <v>47</v>
      </c>
      <c r="F1195" s="34">
        <v>1540.0</v>
      </c>
      <c r="G1195" s="34" t="s">
        <v>14</v>
      </c>
      <c r="H1195" s="34">
        <v>9.0</v>
      </c>
      <c r="I1195" s="34">
        <v>9.0</v>
      </c>
      <c r="J1195" s="35" t="s">
        <v>15</v>
      </c>
      <c r="K1195" s="35" t="s">
        <v>16</v>
      </c>
      <c r="L1195" s="35" t="s">
        <v>16</v>
      </c>
    </row>
    <row r="1196">
      <c r="A1196" s="30">
        <v>1179.0</v>
      </c>
      <c r="B1196" s="60">
        <v>7193851.0</v>
      </c>
      <c r="C1196" s="32">
        <v>43174.0</v>
      </c>
      <c r="D1196" s="34" t="s">
        <v>12</v>
      </c>
      <c r="E1196" s="34" t="s">
        <v>83</v>
      </c>
      <c r="F1196" s="34">
        <v>1720.0</v>
      </c>
      <c r="G1196" s="34" t="s">
        <v>14</v>
      </c>
      <c r="H1196" s="34">
        <v>8.0</v>
      </c>
      <c r="I1196" s="34">
        <v>9.0</v>
      </c>
      <c r="J1196" s="35" t="s">
        <v>15</v>
      </c>
      <c r="K1196" s="35" t="s">
        <v>16</v>
      </c>
      <c r="L1196" s="35" t="s">
        <v>15</v>
      </c>
    </row>
    <row r="1197">
      <c r="A1197" s="30">
        <v>1180.0</v>
      </c>
      <c r="B1197" s="60">
        <v>7210203.0</v>
      </c>
      <c r="C1197" s="32">
        <v>43200.0</v>
      </c>
      <c r="D1197" s="34" t="s">
        <v>12</v>
      </c>
      <c r="E1197" s="34" t="s">
        <v>83</v>
      </c>
      <c r="F1197" s="34">
        <v>820.0</v>
      </c>
      <c r="G1197" s="34" t="s">
        <v>14</v>
      </c>
      <c r="H1197" s="34">
        <v>3.0</v>
      </c>
      <c r="I1197" s="34">
        <v>6.0</v>
      </c>
      <c r="J1197" s="35" t="s">
        <v>16</v>
      </c>
      <c r="K1197" s="35" t="s">
        <v>16</v>
      </c>
      <c r="L1197" s="35" t="s">
        <v>16</v>
      </c>
    </row>
    <row r="1198">
      <c r="A1198" s="30">
        <v>1181.0</v>
      </c>
      <c r="B1198" s="60">
        <v>7209638.0</v>
      </c>
      <c r="C1198" s="32">
        <v>43199.0</v>
      </c>
      <c r="D1198" s="34" t="s">
        <v>17</v>
      </c>
      <c r="E1198" s="34" t="s">
        <v>47</v>
      </c>
      <c r="F1198" s="34">
        <v>2145.0</v>
      </c>
      <c r="G1198" s="34" t="s">
        <v>20</v>
      </c>
      <c r="H1198" s="34">
        <v>9.0</v>
      </c>
      <c r="I1198" s="34">
        <v>9.0</v>
      </c>
      <c r="J1198" s="35" t="s">
        <v>15</v>
      </c>
      <c r="K1198" s="35" t="s">
        <v>16</v>
      </c>
      <c r="L1198" s="35" t="s">
        <v>15</v>
      </c>
    </row>
    <row r="1199">
      <c r="A1199" s="30">
        <v>1182.0</v>
      </c>
      <c r="B1199" s="60">
        <v>7209781.0</v>
      </c>
      <c r="C1199" s="32">
        <v>43200.0</v>
      </c>
      <c r="D1199" s="34" t="s">
        <v>12</v>
      </c>
      <c r="E1199" s="34" t="s">
        <v>50</v>
      </c>
      <c r="F1199" s="34">
        <v>2145.0</v>
      </c>
      <c r="G1199" s="34" t="s">
        <v>20</v>
      </c>
      <c r="H1199" s="34">
        <v>8.0</v>
      </c>
      <c r="I1199" s="34">
        <v>8.0</v>
      </c>
      <c r="J1199" s="35" t="s">
        <v>15</v>
      </c>
      <c r="K1199" s="35" t="s">
        <v>16</v>
      </c>
      <c r="L1199" s="35" t="s">
        <v>15</v>
      </c>
    </row>
    <row r="1200">
      <c r="A1200" s="30">
        <v>1183.0</v>
      </c>
      <c r="B1200" s="60">
        <v>7212499.0</v>
      </c>
      <c r="C1200" s="32">
        <v>43203.0</v>
      </c>
      <c r="D1200" s="33" t="s">
        <v>17</v>
      </c>
      <c r="E1200" s="34" t="s">
        <v>57</v>
      </c>
      <c r="F1200" s="34">
        <v>1200.0</v>
      </c>
      <c r="G1200" s="33" t="s">
        <v>14</v>
      </c>
      <c r="H1200" s="34">
        <v>9.0</v>
      </c>
      <c r="I1200" s="34">
        <v>9.0</v>
      </c>
      <c r="J1200" s="35" t="s">
        <v>15</v>
      </c>
      <c r="K1200" s="35" t="s">
        <v>16</v>
      </c>
      <c r="L1200" s="35" t="s">
        <v>15</v>
      </c>
    </row>
    <row r="1201">
      <c r="A1201" s="30">
        <v>1184.0</v>
      </c>
      <c r="B1201" s="60">
        <v>7212664.0</v>
      </c>
      <c r="C1201" s="32">
        <v>43203.0</v>
      </c>
      <c r="D1201" s="33" t="s">
        <v>17</v>
      </c>
      <c r="E1201" s="34" t="s">
        <v>49</v>
      </c>
      <c r="F1201" s="34">
        <v>1220.0</v>
      </c>
      <c r="G1201" s="33" t="s">
        <v>20</v>
      </c>
      <c r="H1201" s="34">
        <v>8.0</v>
      </c>
      <c r="I1201" s="34">
        <v>9.0</v>
      </c>
      <c r="J1201" s="35" t="s">
        <v>16</v>
      </c>
      <c r="K1201" s="35" t="s">
        <v>16</v>
      </c>
      <c r="L1201" s="35" t="s">
        <v>15</v>
      </c>
    </row>
    <row r="1202">
      <c r="A1202" s="30">
        <v>1185.0</v>
      </c>
      <c r="B1202" s="60">
        <v>7213380.0</v>
      </c>
      <c r="C1202" s="32">
        <v>43205.0</v>
      </c>
      <c r="D1202" s="33" t="s">
        <v>17</v>
      </c>
      <c r="E1202" s="34" t="s">
        <v>74</v>
      </c>
      <c r="F1202" s="34">
        <v>1855.0</v>
      </c>
      <c r="G1202" s="33" t="s">
        <v>14</v>
      </c>
      <c r="H1202" s="34">
        <v>9.0</v>
      </c>
      <c r="I1202" s="34">
        <v>10.0</v>
      </c>
      <c r="J1202" s="35" t="s">
        <v>15</v>
      </c>
      <c r="K1202" s="35" t="s">
        <v>16</v>
      </c>
      <c r="L1202" s="35" t="s">
        <v>15</v>
      </c>
    </row>
    <row r="1203">
      <c r="A1203" s="59">
        <v>1186.0</v>
      </c>
      <c r="B1203" s="60">
        <v>7216631.0</v>
      </c>
      <c r="C1203" s="32">
        <v>43209.0</v>
      </c>
      <c r="D1203" s="33" t="s">
        <v>17</v>
      </c>
      <c r="E1203" s="34" t="s">
        <v>47</v>
      </c>
      <c r="F1203" s="34">
        <v>1095.0</v>
      </c>
      <c r="G1203" s="33" t="s">
        <v>14</v>
      </c>
      <c r="H1203" s="34">
        <v>8.0</v>
      </c>
      <c r="I1203" s="34">
        <v>9.0</v>
      </c>
      <c r="J1203" s="35" t="s">
        <v>15</v>
      </c>
      <c r="K1203" s="35" t="s">
        <v>16</v>
      </c>
      <c r="L1203" s="35" t="s">
        <v>16</v>
      </c>
    </row>
    <row r="1204">
      <c r="A1204" s="30">
        <v>1187.0</v>
      </c>
      <c r="B1204" s="60">
        <v>7207392.0</v>
      </c>
      <c r="C1204" s="32">
        <v>43208.0</v>
      </c>
      <c r="D1204" s="33" t="s">
        <v>12</v>
      </c>
      <c r="E1204" s="34" t="s">
        <v>30</v>
      </c>
      <c r="F1204" s="34">
        <v>1555.0</v>
      </c>
      <c r="G1204" s="33" t="s">
        <v>20</v>
      </c>
      <c r="H1204" s="34">
        <v>7.0</v>
      </c>
      <c r="I1204" s="34">
        <v>8.0</v>
      </c>
      <c r="J1204" s="35" t="s">
        <v>15</v>
      </c>
      <c r="K1204" s="35" t="s">
        <v>15</v>
      </c>
      <c r="L1204" s="35" t="s">
        <v>15</v>
      </c>
    </row>
    <row r="1205">
      <c r="A1205" s="30">
        <v>1188.0</v>
      </c>
      <c r="B1205" s="60">
        <v>7217488.0</v>
      </c>
      <c r="C1205" s="32">
        <v>43211.0</v>
      </c>
      <c r="D1205" s="33" t="s">
        <v>17</v>
      </c>
      <c r="E1205" s="34" t="s">
        <v>28</v>
      </c>
      <c r="F1205" s="34">
        <v>1550.0</v>
      </c>
      <c r="G1205" s="33" t="s">
        <v>20</v>
      </c>
      <c r="H1205" s="34">
        <v>9.0</v>
      </c>
      <c r="I1205" s="34">
        <v>9.0</v>
      </c>
      <c r="J1205" s="35" t="s">
        <v>15</v>
      </c>
      <c r="K1205" s="35" t="s">
        <v>16</v>
      </c>
      <c r="L1205" s="35" t="s">
        <v>15</v>
      </c>
    </row>
    <row r="1206">
      <c r="A1206" s="30">
        <v>1189.0</v>
      </c>
      <c r="B1206" s="60">
        <v>7216629.0</v>
      </c>
      <c r="C1206" s="32">
        <v>43209.0</v>
      </c>
      <c r="D1206" s="33" t="s">
        <v>17</v>
      </c>
      <c r="E1206" s="34" t="s">
        <v>47</v>
      </c>
      <c r="F1206" s="34">
        <v>1810.0</v>
      </c>
      <c r="G1206" s="33" t="s">
        <v>14</v>
      </c>
      <c r="H1206" s="34">
        <v>8.0</v>
      </c>
      <c r="I1206" s="34">
        <v>9.0</v>
      </c>
      <c r="J1206" s="35" t="s">
        <v>15</v>
      </c>
      <c r="K1206" s="35" t="s">
        <v>16</v>
      </c>
      <c r="L1206" s="35" t="s">
        <v>16</v>
      </c>
    </row>
    <row r="1207">
      <c r="A1207" s="30">
        <v>1190.0</v>
      </c>
      <c r="B1207" s="60">
        <v>7219009.0</v>
      </c>
      <c r="C1207" s="32">
        <v>43214.0</v>
      </c>
      <c r="D1207" s="33" t="s">
        <v>12</v>
      </c>
      <c r="E1207" s="34">
        <v>35.0</v>
      </c>
      <c r="F1207" s="34">
        <v>3170.0</v>
      </c>
      <c r="G1207" s="33" t="s">
        <v>20</v>
      </c>
      <c r="H1207" s="34">
        <v>8.0</v>
      </c>
      <c r="I1207" s="34">
        <v>8.0</v>
      </c>
      <c r="J1207" s="35" t="s">
        <v>15</v>
      </c>
      <c r="K1207" s="35" t="s">
        <v>16</v>
      </c>
      <c r="L1207" s="35" t="s">
        <v>15</v>
      </c>
    </row>
    <row r="1208">
      <c r="A1208" s="30">
        <v>1191.0</v>
      </c>
      <c r="B1208" s="60">
        <v>7211739.0</v>
      </c>
      <c r="C1208" s="32">
        <v>43202.0</v>
      </c>
      <c r="D1208" s="33" t="s">
        <v>12</v>
      </c>
      <c r="E1208" s="34">
        <v>32.0</v>
      </c>
      <c r="F1208" s="34">
        <v>1430.0</v>
      </c>
      <c r="G1208" s="33" t="s">
        <v>14</v>
      </c>
      <c r="H1208" s="34">
        <v>8.0</v>
      </c>
      <c r="I1208" s="34">
        <v>9.0</v>
      </c>
      <c r="J1208" s="35" t="s">
        <v>15</v>
      </c>
      <c r="K1208" s="35" t="s">
        <v>15</v>
      </c>
      <c r="L1208" s="35" t="s">
        <v>15</v>
      </c>
    </row>
    <row r="1209">
      <c r="A1209" s="30">
        <v>1192.0</v>
      </c>
      <c r="B1209" s="60">
        <v>7220435.0</v>
      </c>
      <c r="C1209" s="32">
        <v>43215.0</v>
      </c>
      <c r="D1209" s="33" t="s">
        <v>12</v>
      </c>
      <c r="E1209" s="34" t="s">
        <v>44</v>
      </c>
      <c r="F1209" s="34">
        <v>1855.0</v>
      </c>
      <c r="G1209" s="33" t="s">
        <v>20</v>
      </c>
      <c r="H1209" s="34">
        <v>8.0</v>
      </c>
      <c r="I1209" s="34">
        <v>9.0</v>
      </c>
      <c r="J1209" s="35" t="s">
        <v>15</v>
      </c>
      <c r="K1209" s="35" t="s">
        <v>16</v>
      </c>
      <c r="L1209" s="35" t="s">
        <v>15</v>
      </c>
    </row>
    <row r="1210">
      <c r="A1210" s="30">
        <v>1193.0</v>
      </c>
      <c r="B1210" s="60">
        <v>7223847.0</v>
      </c>
      <c r="C1210" s="32">
        <v>43221.0</v>
      </c>
      <c r="D1210" s="33" t="s">
        <v>17</v>
      </c>
      <c r="E1210" s="34" t="s">
        <v>140</v>
      </c>
      <c r="F1210" s="34">
        <v>800.0</v>
      </c>
      <c r="G1210" s="33" t="s">
        <v>20</v>
      </c>
      <c r="H1210" s="34">
        <v>8.0</v>
      </c>
      <c r="I1210" s="34">
        <v>8.0</v>
      </c>
      <c r="J1210" s="35" t="s">
        <v>15</v>
      </c>
      <c r="K1210" s="35" t="s">
        <v>16</v>
      </c>
      <c r="L1210" s="35" t="s">
        <v>15</v>
      </c>
    </row>
    <row r="1211">
      <c r="A1211" s="30">
        <v>1194.0</v>
      </c>
      <c r="B1211" s="60">
        <v>7224715.0</v>
      </c>
      <c r="C1211" s="32">
        <v>43222.0</v>
      </c>
      <c r="D1211" s="33" t="s">
        <v>17</v>
      </c>
      <c r="E1211" s="34">
        <v>32.0</v>
      </c>
      <c r="F1211" s="34">
        <v>1050.0</v>
      </c>
      <c r="G1211" s="33" t="s">
        <v>14</v>
      </c>
      <c r="H1211" s="34">
        <v>7.0</v>
      </c>
      <c r="I1211" s="34">
        <v>9.0</v>
      </c>
      <c r="J1211" s="35" t="s">
        <v>16</v>
      </c>
      <c r="K1211" s="35" t="s">
        <v>16</v>
      </c>
      <c r="L1211" s="35" t="s">
        <v>15</v>
      </c>
    </row>
    <row r="1212">
      <c r="A1212" s="30">
        <v>1195.0</v>
      </c>
      <c r="B1212" s="60">
        <v>7230952.0</v>
      </c>
      <c r="C1212" s="32">
        <v>43232.0</v>
      </c>
      <c r="D1212" s="33" t="s">
        <v>17</v>
      </c>
      <c r="E1212" s="34">
        <v>35.0</v>
      </c>
      <c r="F1212" s="34">
        <v>2165.0</v>
      </c>
      <c r="G1212" s="33" t="s">
        <v>14</v>
      </c>
      <c r="H1212" s="34">
        <v>6.0</v>
      </c>
      <c r="I1212" s="34">
        <v>9.0</v>
      </c>
      <c r="J1212" s="35" t="s">
        <v>16</v>
      </c>
      <c r="K1212" s="35" t="s">
        <v>16</v>
      </c>
      <c r="L1212" s="35" t="s">
        <v>15</v>
      </c>
    </row>
    <row r="1213">
      <c r="A1213" s="30">
        <v>1196.0</v>
      </c>
      <c r="B1213" s="60">
        <v>7228660.0</v>
      </c>
      <c r="C1213" s="32">
        <v>43228.0</v>
      </c>
      <c r="D1213" s="33" t="s">
        <v>12</v>
      </c>
      <c r="E1213" s="34" t="s">
        <v>29</v>
      </c>
      <c r="F1213" s="34">
        <v>1880.0</v>
      </c>
      <c r="G1213" s="33" t="s">
        <v>14</v>
      </c>
      <c r="H1213" s="34">
        <v>8.0</v>
      </c>
      <c r="I1213" s="34">
        <v>9.0</v>
      </c>
      <c r="J1213" s="35" t="s">
        <v>15</v>
      </c>
      <c r="K1213" s="35" t="s">
        <v>16</v>
      </c>
      <c r="L1213" s="35" t="s">
        <v>15</v>
      </c>
    </row>
    <row r="1214">
      <c r="A1214" s="30">
        <v>1197.0</v>
      </c>
      <c r="B1214" s="60">
        <v>7230261.0</v>
      </c>
      <c r="C1214" s="32">
        <v>43231.0</v>
      </c>
      <c r="D1214" s="33" t="s">
        <v>12</v>
      </c>
      <c r="E1214" s="34" t="s">
        <v>34</v>
      </c>
      <c r="F1214" s="34">
        <v>1470.0</v>
      </c>
      <c r="G1214" s="33" t="s">
        <v>20</v>
      </c>
      <c r="H1214" s="34">
        <v>8.0</v>
      </c>
      <c r="I1214" s="34">
        <v>9.0</v>
      </c>
      <c r="J1214" s="35" t="s">
        <v>15</v>
      </c>
      <c r="K1214" s="35" t="s">
        <v>16</v>
      </c>
      <c r="L1214" s="35" t="s">
        <v>15</v>
      </c>
    </row>
    <row r="1215">
      <c r="A1215" s="30">
        <v>1198.0</v>
      </c>
      <c r="B1215" s="60">
        <v>7233689.0</v>
      </c>
      <c r="C1215" s="32">
        <v>43236.0</v>
      </c>
      <c r="D1215" s="33" t="s">
        <v>12</v>
      </c>
      <c r="E1215" s="34" t="s">
        <v>42</v>
      </c>
      <c r="F1215" s="34">
        <v>2290.0</v>
      </c>
      <c r="G1215" s="33" t="s">
        <v>14</v>
      </c>
      <c r="H1215" s="34">
        <v>3.0</v>
      </c>
      <c r="I1215" s="34">
        <v>7.0</v>
      </c>
      <c r="J1215" s="35" t="s">
        <v>16</v>
      </c>
      <c r="K1215" s="35" t="s">
        <v>16</v>
      </c>
      <c r="L1215" s="35" t="s">
        <v>15</v>
      </c>
    </row>
    <row r="1216">
      <c r="A1216" s="30">
        <v>1199.0</v>
      </c>
      <c r="B1216" s="30">
        <v>7234567.0</v>
      </c>
      <c r="C1216" s="32">
        <v>43238.0</v>
      </c>
      <c r="D1216" s="34" t="s">
        <v>17</v>
      </c>
      <c r="E1216" s="34">
        <v>26.0</v>
      </c>
      <c r="F1216" s="34">
        <v>859.0</v>
      </c>
      <c r="G1216" s="34" t="s">
        <v>20</v>
      </c>
      <c r="H1216" s="34">
        <v>4.0</v>
      </c>
      <c r="I1216" s="34">
        <v>6.0</v>
      </c>
      <c r="J1216" s="35" t="s">
        <v>16</v>
      </c>
      <c r="K1216" s="35" t="s">
        <v>16</v>
      </c>
      <c r="L1216" s="35" t="s">
        <v>15</v>
      </c>
    </row>
    <row r="1217">
      <c r="A1217" s="30">
        <v>1200.0</v>
      </c>
      <c r="B1217" s="30">
        <v>7231038.0</v>
      </c>
      <c r="C1217" s="32">
        <v>43232.0</v>
      </c>
      <c r="D1217" s="34" t="s">
        <v>17</v>
      </c>
      <c r="E1217" s="34">
        <v>34.0</v>
      </c>
      <c r="F1217" s="34">
        <v>1255.0</v>
      </c>
      <c r="G1217" s="34" t="s">
        <v>20</v>
      </c>
      <c r="H1217" s="34">
        <v>7.0</v>
      </c>
      <c r="I1217" s="34">
        <v>8.0</v>
      </c>
      <c r="J1217" s="35" t="s">
        <v>15</v>
      </c>
      <c r="K1217" s="35" t="s">
        <v>16</v>
      </c>
      <c r="L1217" s="35" t="s">
        <v>15</v>
      </c>
    </row>
    <row r="1218">
      <c r="A1218" s="30">
        <v>1201.0</v>
      </c>
      <c r="B1218" s="30">
        <v>7233823.0</v>
      </c>
      <c r="C1218" s="32">
        <v>43237.0</v>
      </c>
      <c r="D1218" s="34" t="s">
        <v>17</v>
      </c>
      <c r="E1218" s="34" t="s">
        <v>34</v>
      </c>
      <c r="F1218" s="34">
        <v>1925.0</v>
      </c>
      <c r="G1218" s="34" t="s">
        <v>20</v>
      </c>
      <c r="H1218" s="34">
        <v>8.0</v>
      </c>
      <c r="I1218" s="34">
        <v>9.0</v>
      </c>
      <c r="J1218" s="35" t="s">
        <v>16</v>
      </c>
      <c r="K1218" s="35" t="s">
        <v>16</v>
      </c>
      <c r="L1218" s="35" t="s">
        <v>16</v>
      </c>
    </row>
    <row r="1219">
      <c r="A1219" s="30">
        <v>1202.0</v>
      </c>
      <c r="B1219" s="30">
        <v>7233824.0</v>
      </c>
      <c r="C1219" s="32">
        <v>43237.0</v>
      </c>
      <c r="D1219" s="34" t="s">
        <v>17</v>
      </c>
      <c r="E1219" s="34" t="s">
        <v>34</v>
      </c>
      <c r="F1219" s="34">
        <v>1765.0</v>
      </c>
      <c r="G1219" s="34" t="s">
        <v>20</v>
      </c>
      <c r="H1219" s="34">
        <v>8.0</v>
      </c>
      <c r="I1219" s="34">
        <v>9.0</v>
      </c>
      <c r="J1219" s="35" t="s">
        <v>16</v>
      </c>
      <c r="K1219" s="35" t="s">
        <v>16</v>
      </c>
      <c r="L1219" s="35" t="s">
        <v>16</v>
      </c>
    </row>
    <row r="1220">
      <c r="A1220" s="30">
        <v>1203.0</v>
      </c>
      <c r="B1220" s="30">
        <v>7236686.0</v>
      </c>
      <c r="C1220" s="32">
        <v>43242.0</v>
      </c>
      <c r="D1220" s="34" t="s">
        <v>17</v>
      </c>
      <c r="E1220" s="34" t="s">
        <v>29</v>
      </c>
      <c r="F1220" s="34">
        <v>1840.0</v>
      </c>
      <c r="G1220" s="34" t="s">
        <v>20</v>
      </c>
      <c r="H1220" s="34">
        <v>8.0</v>
      </c>
      <c r="I1220" s="34">
        <v>9.0</v>
      </c>
      <c r="J1220" s="35" t="s">
        <v>15</v>
      </c>
      <c r="K1220" s="35" t="s">
        <v>16</v>
      </c>
      <c r="L1220" s="35" t="s">
        <v>15</v>
      </c>
    </row>
    <row r="1221">
      <c r="A1221" s="30">
        <v>1204.0</v>
      </c>
      <c r="B1221" s="30">
        <v>7231103.0</v>
      </c>
      <c r="C1221" s="32">
        <v>43232.0</v>
      </c>
      <c r="D1221" s="34" t="s">
        <v>12</v>
      </c>
      <c r="E1221" s="34" t="s">
        <v>52</v>
      </c>
      <c r="F1221" s="34">
        <v>1735.0</v>
      </c>
      <c r="G1221" s="34" t="s">
        <v>20</v>
      </c>
      <c r="H1221" s="34">
        <v>7.0</v>
      </c>
      <c r="I1221" s="34">
        <v>9.0</v>
      </c>
      <c r="J1221" s="35" t="s">
        <v>15</v>
      </c>
      <c r="K1221" s="35" t="s">
        <v>16</v>
      </c>
      <c r="L1221" s="35" t="s">
        <v>15</v>
      </c>
    </row>
    <row r="1222">
      <c r="A1222" s="30">
        <v>1205.0</v>
      </c>
      <c r="B1222" s="30">
        <v>7232175.0</v>
      </c>
      <c r="C1222" s="32">
        <v>43234.0</v>
      </c>
      <c r="D1222" s="34" t="s">
        <v>17</v>
      </c>
      <c r="E1222" s="34" t="s">
        <v>78</v>
      </c>
      <c r="F1222" s="34">
        <v>1620.0</v>
      </c>
      <c r="G1222" s="34" t="s">
        <v>20</v>
      </c>
      <c r="H1222" s="34">
        <v>8.0</v>
      </c>
      <c r="I1222" s="34">
        <v>8.0</v>
      </c>
      <c r="J1222" s="35" t="s">
        <v>16</v>
      </c>
      <c r="K1222" s="35" t="s">
        <v>15</v>
      </c>
      <c r="L1222" s="35" t="s">
        <v>15</v>
      </c>
    </row>
    <row r="1223">
      <c r="A1223" s="30">
        <v>1206.0</v>
      </c>
      <c r="B1223" s="30">
        <v>7238292.0</v>
      </c>
      <c r="C1223" s="32">
        <v>43243.0</v>
      </c>
      <c r="D1223" s="34" t="s">
        <v>17</v>
      </c>
      <c r="E1223" s="34">
        <v>34.0</v>
      </c>
      <c r="F1223" s="34">
        <v>1705.0</v>
      </c>
      <c r="G1223" s="34" t="s">
        <v>20</v>
      </c>
      <c r="H1223" s="34">
        <v>7.0</v>
      </c>
      <c r="I1223" s="34">
        <v>9.0</v>
      </c>
      <c r="J1223" s="35" t="s">
        <v>15</v>
      </c>
      <c r="K1223" s="35" t="s">
        <v>16</v>
      </c>
      <c r="L1223" s="35" t="s">
        <v>15</v>
      </c>
    </row>
    <row r="1224">
      <c r="A1224" s="30">
        <v>1207.0</v>
      </c>
      <c r="B1224" s="30">
        <v>7238266.0</v>
      </c>
      <c r="C1224" s="32">
        <v>43243.0</v>
      </c>
      <c r="D1224" s="34" t="s">
        <v>17</v>
      </c>
      <c r="E1224" s="34">
        <v>31.0</v>
      </c>
      <c r="F1224" s="34">
        <v>1660.0</v>
      </c>
      <c r="G1224" s="34" t="s">
        <v>20</v>
      </c>
      <c r="H1224" s="34">
        <v>7.0</v>
      </c>
      <c r="I1224" s="34">
        <v>9.0</v>
      </c>
      <c r="J1224" s="35" t="s">
        <v>15</v>
      </c>
      <c r="K1224" s="35" t="s">
        <v>16</v>
      </c>
      <c r="L1224" s="35" t="s">
        <v>15</v>
      </c>
    </row>
    <row r="1225">
      <c r="A1225" s="30">
        <v>1208.0</v>
      </c>
      <c r="B1225" s="30">
        <v>7240449.0</v>
      </c>
      <c r="C1225" s="32">
        <v>43238.0</v>
      </c>
      <c r="D1225" s="34" t="s">
        <v>17</v>
      </c>
      <c r="E1225" s="34" t="s">
        <v>27</v>
      </c>
      <c r="F1225" s="34">
        <v>2135.0</v>
      </c>
      <c r="G1225" s="34" t="s">
        <v>20</v>
      </c>
      <c r="H1225" s="34">
        <v>9.0</v>
      </c>
      <c r="I1225" s="34">
        <v>9.0</v>
      </c>
      <c r="J1225" s="35" t="s">
        <v>15</v>
      </c>
      <c r="K1225" s="35" t="s">
        <v>16</v>
      </c>
      <c r="L1225" s="35" t="s">
        <v>15</v>
      </c>
    </row>
    <row r="1226">
      <c r="A1226" s="30">
        <v>1209.0</v>
      </c>
      <c r="B1226" s="30">
        <v>7239990.0</v>
      </c>
      <c r="C1226" s="32">
        <v>43247.0</v>
      </c>
      <c r="D1226" s="34" t="s">
        <v>12</v>
      </c>
      <c r="E1226" s="34" t="s">
        <v>60</v>
      </c>
      <c r="F1226" s="34">
        <v>2050.0</v>
      </c>
      <c r="G1226" s="34" t="s">
        <v>20</v>
      </c>
      <c r="H1226" s="34">
        <v>9.0</v>
      </c>
      <c r="I1226" s="34">
        <v>10.0</v>
      </c>
      <c r="J1226" s="35" t="s">
        <v>15</v>
      </c>
      <c r="K1226" s="35" t="s">
        <v>16</v>
      </c>
      <c r="L1226" s="35" t="s">
        <v>15</v>
      </c>
    </row>
    <row r="1227">
      <c r="A1227" s="30">
        <v>1210.0</v>
      </c>
      <c r="B1227" s="30">
        <v>7240379.0</v>
      </c>
      <c r="C1227" s="32">
        <v>43245.0</v>
      </c>
      <c r="D1227" s="34" t="s">
        <v>12</v>
      </c>
      <c r="E1227" s="34">
        <v>35.0</v>
      </c>
      <c r="F1227" s="34">
        <v>2145.0</v>
      </c>
      <c r="G1227" s="34" t="s">
        <v>14</v>
      </c>
      <c r="H1227" s="34">
        <v>8.0</v>
      </c>
      <c r="I1227" s="34">
        <v>9.0</v>
      </c>
      <c r="J1227" s="35" t="s">
        <v>15</v>
      </c>
      <c r="K1227" s="35" t="s">
        <v>16</v>
      </c>
      <c r="L1227" s="35" t="s">
        <v>15</v>
      </c>
    </row>
    <row r="1228">
      <c r="A1228" s="30">
        <v>1211.0</v>
      </c>
      <c r="B1228" s="30">
        <v>7242085.0</v>
      </c>
      <c r="C1228" s="32">
        <v>43251.0</v>
      </c>
      <c r="D1228" s="33" t="s">
        <v>12</v>
      </c>
      <c r="E1228" s="34" t="s">
        <v>18</v>
      </c>
      <c r="F1228" s="34">
        <v>2665.0</v>
      </c>
      <c r="G1228" s="33" t="s">
        <v>14</v>
      </c>
      <c r="H1228" s="34">
        <v>7.0</v>
      </c>
      <c r="I1228" s="34">
        <v>8.0</v>
      </c>
      <c r="J1228" s="35" t="s">
        <v>15</v>
      </c>
      <c r="K1228" s="35" t="s">
        <v>16</v>
      </c>
      <c r="L1228" s="35" t="s">
        <v>15</v>
      </c>
    </row>
    <row r="1229">
      <c r="A1229" s="30">
        <v>1212.0</v>
      </c>
      <c r="B1229" s="30">
        <v>7242681.0</v>
      </c>
      <c r="C1229" s="72">
        <v>43253.0</v>
      </c>
      <c r="D1229" s="33" t="s">
        <v>17</v>
      </c>
      <c r="E1229" s="34">
        <v>36.0</v>
      </c>
      <c r="F1229" s="34">
        <v>2270.0</v>
      </c>
      <c r="G1229" s="33" t="s">
        <v>20</v>
      </c>
      <c r="H1229" s="34">
        <v>8.0</v>
      </c>
      <c r="I1229" s="34">
        <v>9.0</v>
      </c>
      <c r="J1229" s="35" t="s">
        <v>15</v>
      </c>
      <c r="K1229" s="35" t="s">
        <v>16</v>
      </c>
      <c r="L1229" s="35" t="s">
        <v>15</v>
      </c>
    </row>
    <row r="1230">
      <c r="A1230" s="30">
        <v>1213.0</v>
      </c>
      <c r="B1230" s="30">
        <v>7274940.0</v>
      </c>
      <c r="C1230" s="32">
        <v>43257.0</v>
      </c>
      <c r="D1230" s="33" t="s">
        <v>17</v>
      </c>
      <c r="E1230" s="34" t="s">
        <v>83</v>
      </c>
      <c r="F1230" s="34">
        <v>1390.0</v>
      </c>
      <c r="G1230" s="33" t="s">
        <v>20</v>
      </c>
      <c r="H1230" s="34">
        <v>8.0</v>
      </c>
      <c r="I1230" s="34">
        <v>9.0</v>
      </c>
      <c r="J1230" s="35" t="s">
        <v>15</v>
      </c>
      <c r="K1230" s="35" t="s">
        <v>16</v>
      </c>
      <c r="L1230" s="35" t="s">
        <v>15</v>
      </c>
    </row>
    <row r="1231">
      <c r="A1231" s="30">
        <v>1214.0</v>
      </c>
      <c r="B1231" s="30">
        <v>7244865.0</v>
      </c>
      <c r="C1231" s="32">
        <v>43257.0</v>
      </c>
      <c r="D1231" s="33" t="s">
        <v>17</v>
      </c>
      <c r="E1231" s="34" t="s">
        <v>24</v>
      </c>
      <c r="F1231" s="34">
        <v>1275.0</v>
      </c>
      <c r="G1231" s="33" t="s">
        <v>14</v>
      </c>
      <c r="H1231" s="34">
        <v>9.0</v>
      </c>
      <c r="I1231" s="34">
        <v>9.0</v>
      </c>
      <c r="J1231" s="35" t="s">
        <v>15</v>
      </c>
      <c r="K1231" s="35" t="s">
        <v>16</v>
      </c>
      <c r="L1231" s="35" t="s">
        <v>15</v>
      </c>
    </row>
    <row r="1232">
      <c r="A1232" s="30">
        <v>1215.0</v>
      </c>
      <c r="B1232" s="30">
        <v>7245547.0</v>
      </c>
      <c r="C1232" s="32">
        <v>43258.0</v>
      </c>
      <c r="D1232" s="33" t="s">
        <v>17</v>
      </c>
      <c r="E1232" s="34" t="s">
        <v>63</v>
      </c>
      <c r="F1232" s="34">
        <v>1510.0</v>
      </c>
      <c r="G1232" s="33" t="s">
        <v>20</v>
      </c>
      <c r="H1232" s="34">
        <v>8.0</v>
      </c>
      <c r="I1232" s="34">
        <v>8.0</v>
      </c>
      <c r="J1232" s="35" t="s">
        <v>15</v>
      </c>
      <c r="K1232" s="35" t="s">
        <v>16</v>
      </c>
      <c r="L1232" s="35" t="s">
        <v>15</v>
      </c>
    </row>
    <row r="1233">
      <c r="A1233" s="30">
        <v>1216.0</v>
      </c>
      <c r="B1233" s="30">
        <v>7245448.0</v>
      </c>
      <c r="C1233" s="32">
        <v>43258.0</v>
      </c>
      <c r="D1233" s="33" t="s">
        <v>12</v>
      </c>
      <c r="E1233" s="34" t="s">
        <v>93</v>
      </c>
      <c r="F1233" s="34">
        <v>890.0</v>
      </c>
      <c r="G1233" s="33" t="s">
        <v>14</v>
      </c>
      <c r="H1233" s="34">
        <v>8.0</v>
      </c>
      <c r="I1233" s="34">
        <v>8.0</v>
      </c>
      <c r="J1233" s="35" t="s">
        <v>16</v>
      </c>
      <c r="K1233" s="35" t="s">
        <v>16</v>
      </c>
      <c r="L1233" s="35" t="s">
        <v>15</v>
      </c>
    </row>
    <row r="1234">
      <c r="A1234" s="30">
        <v>1217.0</v>
      </c>
      <c r="B1234" s="30">
        <v>7246134.0</v>
      </c>
      <c r="C1234" s="32">
        <v>43259.0</v>
      </c>
      <c r="D1234" s="33" t="s">
        <v>12</v>
      </c>
      <c r="E1234" s="34">
        <v>24.0</v>
      </c>
      <c r="F1234" s="34">
        <v>655.0</v>
      </c>
      <c r="G1234" s="33" t="s">
        <v>20</v>
      </c>
      <c r="H1234" s="34">
        <v>5.0</v>
      </c>
      <c r="I1234" s="34">
        <v>9.0</v>
      </c>
      <c r="J1234" s="35" t="s">
        <v>16</v>
      </c>
      <c r="K1234" s="35" t="s">
        <v>16</v>
      </c>
      <c r="L1234" s="35" t="s">
        <v>15</v>
      </c>
    </row>
    <row r="1235">
      <c r="A1235" s="30">
        <v>1218.0</v>
      </c>
      <c r="B1235" s="30">
        <v>7259898.0</v>
      </c>
      <c r="C1235" s="32">
        <v>43282.0</v>
      </c>
      <c r="D1235" s="33" t="s">
        <v>12</v>
      </c>
      <c r="E1235" s="34" t="s">
        <v>19</v>
      </c>
      <c r="F1235" s="34">
        <v>2200.0</v>
      </c>
      <c r="G1235" s="33" t="s">
        <v>14</v>
      </c>
      <c r="H1235" s="34" t="s">
        <v>86</v>
      </c>
      <c r="I1235" s="34" t="s">
        <v>86</v>
      </c>
      <c r="J1235" s="35" t="s">
        <v>16</v>
      </c>
      <c r="K1235" s="35" t="s">
        <v>15</v>
      </c>
      <c r="L1235" s="35" t="s">
        <v>15</v>
      </c>
    </row>
    <row r="1236">
      <c r="A1236" s="59">
        <v>1219.0</v>
      </c>
      <c r="B1236" s="30">
        <v>7262202.0</v>
      </c>
      <c r="C1236" s="32">
        <v>43287.0</v>
      </c>
      <c r="D1236" s="33" t="s">
        <v>12</v>
      </c>
      <c r="E1236" s="34">
        <v>35.0</v>
      </c>
      <c r="F1236" s="34">
        <v>3165.0</v>
      </c>
      <c r="G1236" s="33" t="s">
        <v>14</v>
      </c>
      <c r="H1236" s="34">
        <v>6.0</v>
      </c>
      <c r="I1236" s="34">
        <v>8.0</v>
      </c>
      <c r="J1236" s="35" t="s">
        <v>15</v>
      </c>
      <c r="K1236" s="35" t="s">
        <v>16</v>
      </c>
      <c r="L1236" s="35" t="s">
        <v>15</v>
      </c>
    </row>
    <row r="1237">
      <c r="A1237" s="59">
        <v>1220.0</v>
      </c>
      <c r="B1237" s="30">
        <v>7262132.0</v>
      </c>
      <c r="C1237" s="32">
        <v>43286.0</v>
      </c>
      <c r="D1237" s="33" t="s">
        <v>12</v>
      </c>
      <c r="E1237" s="34" t="s">
        <v>48</v>
      </c>
      <c r="F1237" s="34">
        <v>1925.0</v>
      </c>
      <c r="G1237" s="33" t="s">
        <v>14</v>
      </c>
      <c r="H1237" s="34">
        <v>8.0</v>
      </c>
      <c r="I1237" s="34">
        <v>9.0</v>
      </c>
      <c r="J1237" s="35" t="s">
        <v>15</v>
      </c>
      <c r="K1237" s="35" t="s">
        <v>16</v>
      </c>
      <c r="L1237" s="35" t="s">
        <v>15</v>
      </c>
    </row>
    <row r="1238">
      <c r="A1238" s="59">
        <v>1221.0</v>
      </c>
      <c r="B1238" s="61">
        <v>7246463.0</v>
      </c>
      <c r="C1238" s="32">
        <v>43259.0</v>
      </c>
      <c r="D1238" s="33" t="s">
        <v>17</v>
      </c>
      <c r="E1238" s="34">
        <v>35.0</v>
      </c>
      <c r="F1238" s="34">
        <v>2625.0</v>
      </c>
      <c r="G1238" s="33" t="s">
        <v>14</v>
      </c>
      <c r="H1238" s="34">
        <v>8.0</v>
      </c>
      <c r="I1238" s="34">
        <v>9.0</v>
      </c>
      <c r="J1238" s="35" t="s">
        <v>15</v>
      </c>
      <c r="K1238" s="35" t="s">
        <v>16</v>
      </c>
      <c r="L1238" s="35" t="s">
        <v>15</v>
      </c>
    </row>
    <row r="1239">
      <c r="A1239" s="59">
        <v>1222.0</v>
      </c>
      <c r="B1239" s="60">
        <v>7250634.0</v>
      </c>
      <c r="C1239" s="32">
        <v>43266.0</v>
      </c>
      <c r="D1239" s="33" t="s">
        <v>17</v>
      </c>
      <c r="E1239" s="34" t="s">
        <v>33</v>
      </c>
      <c r="F1239" s="34">
        <v>2460.0</v>
      </c>
      <c r="G1239" s="33" t="s">
        <v>20</v>
      </c>
      <c r="H1239" s="34">
        <v>6.0</v>
      </c>
      <c r="I1239" s="34">
        <v>7.0</v>
      </c>
      <c r="J1239" s="35" t="s">
        <v>16</v>
      </c>
      <c r="K1239" s="35" t="s">
        <v>15</v>
      </c>
      <c r="L1239" s="35" t="s">
        <v>15</v>
      </c>
    </row>
    <row r="1240">
      <c r="A1240" s="59">
        <v>1223.0</v>
      </c>
      <c r="B1240" s="30">
        <v>7251124.0</v>
      </c>
      <c r="C1240" s="32">
        <v>43267.0</v>
      </c>
      <c r="D1240" s="33" t="s">
        <v>12</v>
      </c>
      <c r="E1240" s="34" t="s">
        <v>28</v>
      </c>
      <c r="F1240" s="34">
        <v>1315.0</v>
      </c>
      <c r="G1240" s="33" t="s">
        <v>20</v>
      </c>
      <c r="H1240" s="34">
        <v>9.0</v>
      </c>
      <c r="I1240" s="34">
        <v>9.0</v>
      </c>
      <c r="J1240" s="35" t="s">
        <v>15</v>
      </c>
      <c r="K1240" s="35" t="s">
        <v>16</v>
      </c>
      <c r="L1240" s="35" t="s">
        <v>15</v>
      </c>
    </row>
    <row r="1241">
      <c r="A1241" s="59">
        <v>1224.0</v>
      </c>
      <c r="B1241" s="61">
        <v>7252992.0</v>
      </c>
      <c r="C1241" s="32">
        <v>43270.0</v>
      </c>
      <c r="D1241" s="33" t="s">
        <v>17</v>
      </c>
      <c r="E1241" s="34">
        <v>30.0</v>
      </c>
      <c r="F1241" s="34">
        <v>830.0</v>
      </c>
      <c r="G1241" s="33" t="s">
        <v>20</v>
      </c>
      <c r="H1241" s="34">
        <v>7.0</v>
      </c>
      <c r="I1241" s="34">
        <v>8.0</v>
      </c>
      <c r="J1241" s="35" t="s">
        <v>15</v>
      </c>
      <c r="K1241" s="35" t="s">
        <v>16</v>
      </c>
      <c r="L1241" s="35" t="s">
        <v>15</v>
      </c>
    </row>
    <row r="1242">
      <c r="A1242" s="59">
        <v>1225.0</v>
      </c>
      <c r="B1242" s="30">
        <v>7253547.0</v>
      </c>
      <c r="C1242" s="32">
        <v>43271.0</v>
      </c>
      <c r="D1242" s="33" t="s">
        <v>17</v>
      </c>
      <c r="E1242" s="34" t="s">
        <v>44</v>
      </c>
      <c r="F1242" s="34">
        <v>1660.0</v>
      </c>
      <c r="G1242" s="33" t="s">
        <v>20</v>
      </c>
      <c r="H1242" s="34">
        <v>9.0</v>
      </c>
      <c r="I1242" s="34">
        <v>9.0</v>
      </c>
      <c r="J1242" s="35" t="s">
        <v>15</v>
      </c>
      <c r="K1242" s="35" t="s">
        <v>16</v>
      </c>
      <c r="L1242" s="35" t="s">
        <v>15</v>
      </c>
    </row>
    <row r="1243">
      <c r="A1243" s="59">
        <v>1226.0</v>
      </c>
      <c r="B1243" s="60">
        <v>7254058.0</v>
      </c>
      <c r="C1243" s="32">
        <v>43272.0</v>
      </c>
      <c r="D1243" s="33" t="s">
        <v>12</v>
      </c>
      <c r="E1243" s="34" t="s">
        <v>18</v>
      </c>
      <c r="F1243" s="34">
        <v>1955.0</v>
      </c>
      <c r="G1243" s="33" t="s">
        <v>20</v>
      </c>
      <c r="H1243" s="34">
        <v>8.0</v>
      </c>
      <c r="I1243" s="34">
        <v>9.0</v>
      </c>
      <c r="J1243" s="35" t="s">
        <v>15</v>
      </c>
      <c r="K1243" s="35" t="s">
        <v>16</v>
      </c>
      <c r="L1243" s="35" t="s">
        <v>15</v>
      </c>
    </row>
    <row r="1244">
      <c r="A1244" s="59">
        <v>1227.0</v>
      </c>
      <c r="B1244" s="60">
        <v>7255965.0</v>
      </c>
      <c r="C1244" s="32">
        <v>43276.0</v>
      </c>
      <c r="D1244" s="33" t="s">
        <v>12</v>
      </c>
      <c r="E1244" s="34">
        <v>33.0</v>
      </c>
      <c r="F1244" s="34">
        <v>1950.0</v>
      </c>
      <c r="G1244" s="33" t="s">
        <v>14</v>
      </c>
      <c r="H1244" s="34">
        <v>8.0</v>
      </c>
      <c r="I1244" s="34">
        <v>9.0</v>
      </c>
      <c r="J1244" s="35" t="s">
        <v>15</v>
      </c>
      <c r="K1244" s="35" t="s">
        <v>15</v>
      </c>
      <c r="L1244" s="35" t="s">
        <v>15</v>
      </c>
    </row>
    <row r="1245">
      <c r="A1245" s="59">
        <v>1228.0</v>
      </c>
      <c r="B1245" s="60">
        <v>7255301.0</v>
      </c>
      <c r="C1245" s="32">
        <v>43275.0</v>
      </c>
      <c r="D1245" s="33" t="s">
        <v>12</v>
      </c>
      <c r="E1245" s="34" t="s">
        <v>74</v>
      </c>
      <c r="F1245" s="34">
        <v>2550.0</v>
      </c>
      <c r="G1245" s="33" t="s">
        <v>14</v>
      </c>
      <c r="H1245" s="34">
        <v>7.0</v>
      </c>
      <c r="I1245" s="34">
        <v>8.0</v>
      </c>
      <c r="J1245" s="35" t="s">
        <v>15</v>
      </c>
      <c r="K1245" s="35" t="s">
        <v>16</v>
      </c>
      <c r="L1245" s="35" t="s">
        <v>15</v>
      </c>
    </row>
    <row r="1246">
      <c r="A1246" s="59">
        <v>1229.0</v>
      </c>
      <c r="B1246" s="60">
        <v>7257560.0</v>
      </c>
      <c r="C1246" s="32">
        <v>43279.0</v>
      </c>
      <c r="D1246" s="33" t="s">
        <v>12</v>
      </c>
      <c r="E1246" s="34" t="s">
        <v>29</v>
      </c>
      <c r="F1246" s="34">
        <v>1525.0</v>
      </c>
      <c r="G1246" s="33" t="s">
        <v>14</v>
      </c>
      <c r="H1246" s="34">
        <v>8.0</v>
      </c>
      <c r="I1246" s="34">
        <v>9.0</v>
      </c>
      <c r="J1246" s="35" t="s">
        <v>15</v>
      </c>
      <c r="K1246" s="35" t="s">
        <v>16</v>
      </c>
      <c r="L1246" s="35" t="s">
        <v>15</v>
      </c>
    </row>
    <row r="1247">
      <c r="A1247" s="30">
        <v>1230.0</v>
      </c>
      <c r="B1247" s="30">
        <v>7259871.0</v>
      </c>
      <c r="C1247" s="32">
        <v>43283.0</v>
      </c>
      <c r="D1247" s="33" t="s">
        <v>17</v>
      </c>
      <c r="E1247" s="34" t="s">
        <v>41</v>
      </c>
      <c r="F1247" s="34">
        <v>2035.0</v>
      </c>
      <c r="G1247" s="33" t="s">
        <v>20</v>
      </c>
      <c r="H1247" s="34">
        <v>7.0</v>
      </c>
      <c r="I1247" s="34">
        <v>8.0</v>
      </c>
      <c r="J1247" s="35" t="s">
        <v>16</v>
      </c>
      <c r="K1247" s="35" t="s">
        <v>16</v>
      </c>
      <c r="L1247" s="35" t="s">
        <v>15</v>
      </c>
    </row>
    <row r="1248">
      <c r="A1248" s="30">
        <v>1231.0</v>
      </c>
      <c r="B1248" s="60">
        <v>7262932.0</v>
      </c>
      <c r="C1248" s="32">
        <v>43288.0</v>
      </c>
      <c r="D1248" s="33" t="s">
        <v>17</v>
      </c>
      <c r="E1248" s="34" t="s">
        <v>52</v>
      </c>
      <c r="F1248" s="34">
        <v>1590.0</v>
      </c>
      <c r="G1248" s="33" t="s">
        <v>14</v>
      </c>
      <c r="H1248" s="34">
        <v>8.0</v>
      </c>
      <c r="I1248" s="34">
        <v>9.0</v>
      </c>
      <c r="J1248" s="35" t="s">
        <v>15</v>
      </c>
      <c r="K1248" s="35" t="s">
        <v>16</v>
      </c>
      <c r="L1248" s="35" t="s">
        <v>15</v>
      </c>
    </row>
    <row r="1249">
      <c r="A1249" s="30">
        <v>1232.0</v>
      </c>
      <c r="B1249" s="60">
        <v>7260749.0</v>
      </c>
      <c r="C1249" s="32">
        <v>43285.0</v>
      </c>
      <c r="D1249" s="33" t="s">
        <v>12</v>
      </c>
      <c r="E1249" s="34" t="s">
        <v>81</v>
      </c>
      <c r="F1249" s="34">
        <v>1090.0</v>
      </c>
      <c r="G1249" s="33" t="s">
        <v>14</v>
      </c>
      <c r="H1249" s="34">
        <v>4.0</v>
      </c>
      <c r="I1249" s="34">
        <v>7.0</v>
      </c>
      <c r="J1249" s="35" t="s">
        <v>16</v>
      </c>
      <c r="K1249" s="35" t="s">
        <v>15</v>
      </c>
      <c r="L1249" s="35" t="s">
        <v>15</v>
      </c>
    </row>
    <row r="1250">
      <c r="A1250" s="30">
        <v>1233.0</v>
      </c>
      <c r="B1250" s="60">
        <v>7265365.0</v>
      </c>
      <c r="C1250" s="32">
        <v>43293.0</v>
      </c>
      <c r="D1250" s="33" t="s">
        <v>12</v>
      </c>
      <c r="E1250" s="34" t="s">
        <v>36</v>
      </c>
      <c r="F1250" s="34">
        <v>1990.0</v>
      </c>
      <c r="G1250" s="33" t="s">
        <v>14</v>
      </c>
      <c r="H1250" s="34">
        <v>9.0</v>
      </c>
      <c r="I1250" s="34">
        <v>9.0</v>
      </c>
      <c r="J1250" s="35" t="s">
        <v>15</v>
      </c>
      <c r="K1250" s="35" t="s">
        <v>16</v>
      </c>
      <c r="L1250" s="35" t="s">
        <v>15</v>
      </c>
    </row>
    <row r="1251">
      <c r="A1251" s="30">
        <v>1234.0</v>
      </c>
      <c r="B1251" s="60">
        <v>7266608.0</v>
      </c>
      <c r="C1251" s="32">
        <v>43295.0</v>
      </c>
      <c r="D1251" s="33" t="s">
        <v>17</v>
      </c>
      <c r="E1251" s="34" t="s">
        <v>18</v>
      </c>
      <c r="F1251" s="34">
        <v>2005.0</v>
      </c>
      <c r="G1251" s="33" t="s">
        <v>14</v>
      </c>
      <c r="H1251" s="34">
        <v>7.0</v>
      </c>
      <c r="I1251" s="34">
        <v>8.0</v>
      </c>
      <c r="J1251" s="35" t="s">
        <v>16</v>
      </c>
      <c r="K1251" s="35" t="s">
        <v>16</v>
      </c>
      <c r="L1251" s="35" t="s">
        <v>15</v>
      </c>
    </row>
    <row r="1252">
      <c r="A1252" s="30">
        <v>1235.0</v>
      </c>
      <c r="B1252" s="60">
        <v>7266749.0</v>
      </c>
      <c r="C1252" s="32">
        <v>43296.0</v>
      </c>
      <c r="D1252" s="33" t="s">
        <v>12</v>
      </c>
      <c r="E1252" s="34">
        <v>24.0</v>
      </c>
      <c r="F1252" s="34">
        <v>540.0</v>
      </c>
      <c r="G1252" s="33" t="s">
        <v>14</v>
      </c>
      <c r="H1252" s="34">
        <v>6.0</v>
      </c>
      <c r="I1252" s="34">
        <v>7.0</v>
      </c>
      <c r="J1252" s="35" t="s">
        <v>16</v>
      </c>
      <c r="K1252" s="35" t="s">
        <v>16</v>
      </c>
      <c r="L1252" s="35" t="s">
        <v>15</v>
      </c>
    </row>
    <row r="1253">
      <c r="A1253" s="30">
        <v>1236.0</v>
      </c>
      <c r="B1253" s="60">
        <v>7267702.0</v>
      </c>
      <c r="C1253" s="32">
        <v>43297.0</v>
      </c>
      <c r="D1253" s="33" t="s">
        <v>17</v>
      </c>
      <c r="E1253" s="34">
        <v>29.0</v>
      </c>
      <c r="F1253" s="34">
        <v>1200.0</v>
      </c>
      <c r="G1253" s="33" t="s">
        <v>20</v>
      </c>
      <c r="H1253" s="34">
        <v>6.0</v>
      </c>
      <c r="I1253" s="34">
        <v>7.0</v>
      </c>
      <c r="J1253" s="35" t="s">
        <v>15</v>
      </c>
      <c r="K1253" s="35" t="s">
        <v>16</v>
      </c>
      <c r="L1253" s="35" t="s">
        <v>15</v>
      </c>
    </row>
    <row r="1254">
      <c r="A1254" s="30">
        <v>1237.0</v>
      </c>
      <c r="B1254" s="60">
        <v>7267658.0</v>
      </c>
      <c r="C1254" s="32">
        <v>43297.0</v>
      </c>
      <c r="D1254" s="33" t="s">
        <v>17</v>
      </c>
      <c r="E1254" s="34" t="s">
        <v>90</v>
      </c>
      <c r="F1254" s="34">
        <v>1140.0</v>
      </c>
      <c r="G1254" s="33" t="s">
        <v>14</v>
      </c>
      <c r="H1254" s="34">
        <v>8.0</v>
      </c>
      <c r="I1254" s="34">
        <v>9.0</v>
      </c>
      <c r="J1254" s="35" t="s">
        <v>15</v>
      </c>
      <c r="K1254" s="35" t="s">
        <v>16</v>
      </c>
      <c r="L1254" s="35" t="s">
        <v>15</v>
      </c>
    </row>
    <row r="1255">
      <c r="A1255" s="30">
        <v>1238.0</v>
      </c>
      <c r="B1255" s="60">
        <v>7293668.0</v>
      </c>
      <c r="C1255" s="32">
        <v>43298.0</v>
      </c>
      <c r="D1255" s="33" t="s">
        <v>12</v>
      </c>
      <c r="E1255" s="34">
        <v>35.0</v>
      </c>
      <c r="F1255" s="34">
        <v>2335.0</v>
      </c>
      <c r="G1255" s="33" t="s">
        <v>14</v>
      </c>
      <c r="H1255" s="34">
        <v>7.0</v>
      </c>
      <c r="I1255" s="34">
        <v>8.0</v>
      </c>
      <c r="J1255" s="35" t="s">
        <v>16</v>
      </c>
      <c r="K1255" s="35" t="s">
        <v>16</v>
      </c>
      <c r="L1255" s="35" t="s">
        <v>15</v>
      </c>
    </row>
    <row r="1256">
      <c r="A1256" s="30">
        <v>1239.0</v>
      </c>
      <c r="B1256" s="60">
        <v>7269792.0</v>
      </c>
      <c r="C1256" s="32">
        <v>43300.0</v>
      </c>
      <c r="D1256" s="33" t="s">
        <v>17</v>
      </c>
      <c r="E1256" s="34">
        <v>34.0</v>
      </c>
      <c r="F1256" s="34">
        <v>2355.0</v>
      </c>
      <c r="G1256" s="33" t="s">
        <v>20</v>
      </c>
      <c r="H1256" s="34">
        <v>3.0</v>
      </c>
      <c r="I1256" s="34">
        <v>5.0</v>
      </c>
      <c r="J1256" s="35" t="s">
        <v>16</v>
      </c>
      <c r="K1256" s="35" t="s">
        <v>16</v>
      </c>
      <c r="L1256" s="35" t="s">
        <v>15</v>
      </c>
    </row>
    <row r="1257">
      <c r="A1257" s="30">
        <v>1240.0</v>
      </c>
      <c r="B1257" s="60">
        <v>7270303.0</v>
      </c>
      <c r="C1257" s="32">
        <v>43301.0</v>
      </c>
      <c r="D1257" s="33" t="s">
        <v>17</v>
      </c>
      <c r="E1257" s="34" t="s">
        <v>25</v>
      </c>
      <c r="F1257" s="34">
        <v>1455.0</v>
      </c>
      <c r="G1257" s="33" t="s">
        <v>14</v>
      </c>
      <c r="H1257" s="34">
        <v>9.0</v>
      </c>
      <c r="I1257" s="34">
        <v>9.0</v>
      </c>
      <c r="J1257" s="35" t="s">
        <v>15</v>
      </c>
      <c r="K1257" s="35" t="s">
        <v>16</v>
      </c>
      <c r="L1257" s="35" t="s">
        <v>15</v>
      </c>
    </row>
    <row r="1258">
      <c r="A1258" s="30">
        <v>1241.0</v>
      </c>
      <c r="B1258" s="60">
        <v>7270480.0</v>
      </c>
      <c r="C1258" s="32">
        <v>43299.0</v>
      </c>
      <c r="D1258" s="33" t="s">
        <v>17</v>
      </c>
      <c r="E1258" s="34">
        <v>36.0</v>
      </c>
      <c r="F1258" s="34">
        <v>2270.0</v>
      </c>
      <c r="G1258" s="33" t="s">
        <v>14</v>
      </c>
      <c r="H1258" s="34">
        <v>7.0</v>
      </c>
      <c r="I1258" s="34">
        <v>9.0</v>
      </c>
      <c r="J1258" s="35" t="s">
        <v>15</v>
      </c>
      <c r="K1258" s="35" t="s">
        <v>16</v>
      </c>
      <c r="L1258" s="35" t="s">
        <v>15</v>
      </c>
    </row>
    <row r="1259">
      <c r="A1259" s="30">
        <v>1242.0</v>
      </c>
      <c r="B1259" s="60">
        <v>7270836.0</v>
      </c>
      <c r="C1259" s="32">
        <v>43302.0</v>
      </c>
      <c r="D1259" s="33" t="s">
        <v>12</v>
      </c>
      <c r="E1259" s="34">
        <v>33.0</v>
      </c>
      <c r="F1259" s="34">
        <v>2005.0</v>
      </c>
      <c r="G1259" s="33" t="s">
        <v>20</v>
      </c>
      <c r="H1259" s="34">
        <v>6.0</v>
      </c>
      <c r="I1259" s="34">
        <v>7.0</v>
      </c>
      <c r="J1259" s="35" t="s">
        <v>15</v>
      </c>
      <c r="K1259" s="35" t="s">
        <v>16</v>
      </c>
      <c r="L1259" s="35" t="s">
        <v>15</v>
      </c>
    </row>
    <row r="1260">
      <c r="A1260" s="30">
        <v>1243.0</v>
      </c>
      <c r="B1260" s="60">
        <v>7270991.0</v>
      </c>
      <c r="C1260" s="32">
        <v>43303.0</v>
      </c>
      <c r="D1260" s="33" t="s">
        <v>17</v>
      </c>
      <c r="E1260" s="34" t="s">
        <v>24</v>
      </c>
      <c r="F1260" s="34">
        <v>1755.0</v>
      </c>
      <c r="G1260" s="33" t="s">
        <v>14</v>
      </c>
      <c r="H1260" s="34">
        <v>8.0</v>
      </c>
      <c r="I1260" s="34">
        <v>9.0</v>
      </c>
      <c r="J1260" s="35" t="s">
        <v>15</v>
      </c>
      <c r="K1260" s="35" t="s">
        <v>16</v>
      </c>
      <c r="L1260" s="35" t="s">
        <v>15</v>
      </c>
    </row>
    <row r="1261">
      <c r="A1261" s="30">
        <v>1244.0</v>
      </c>
      <c r="B1261" s="60">
        <v>7272173.0</v>
      </c>
      <c r="C1261" s="32">
        <v>43305.0</v>
      </c>
      <c r="D1261" s="33" t="s">
        <v>17</v>
      </c>
      <c r="E1261" s="34">
        <v>34.0</v>
      </c>
      <c r="F1261" s="34">
        <v>1755.0</v>
      </c>
      <c r="G1261" s="33" t="s">
        <v>20</v>
      </c>
      <c r="H1261" s="34">
        <v>8.0</v>
      </c>
      <c r="I1261" s="34">
        <v>9.0</v>
      </c>
      <c r="J1261" s="35" t="s">
        <v>15</v>
      </c>
      <c r="K1261" s="35" t="s">
        <v>16</v>
      </c>
      <c r="L1261" s="35" t="s">
        <v>15</v>
      </c>
    </row>
    <row r="1262">
      <c r="A1262" s="30">
        <v>1245.0</v>
      </c>
      <c r="B1262" s="60">
        <v>7272531.0</v>
      </c>
      <c r="C1262" s="32">
        <v>43305.0</v>
      </c>
      <c r="D1262" s="33" t="s">
        <v>17</v>
      </c>
      <c r="E1262" s="34" t="s">
        <v>18</v>
      </c>
      <c r="F1262" s="34">
        <v>2130.0</v>
      </c>
      <c r="G1262" s="33" t="s">
        <v>14</v>
      </c>
      <c r="H1262" s="34">
        <v>8.0</v>
      </c>
      <c r="I1262" s="34">
        <v>9.0</v>
      </c>
      <c r="J1262" s="35" t="s">
        <v>15</v>
      </c>
      <c r="K1262" s="35" t="s">
        <v>16</v>
      </c>
      <c r="L1262" s="35" t="s">
        <v>15</v>
      </c>
    </row>
    <row r="1263">
      <c r="A1263" s="59">
        <v>1246.0</v>
      </c>
      <c r="B1263" s="60">
        <v>7273195.0</v>
      </c>
      <c r="C1263" s="32">
        <v>43306.0</v>
      </c>
      <c r="D1263" s="33" t="s">
        <v>17</v>
      </c>
      <c r="E1263" s="34" t="s">
        <v>78</v>
      </c>
      <c r="F1263" s="34">
        <v>1530.0</v>
      </c>
      <c r="G1263" s="33" t="s">
        <v>20</v>
      </c>
      <c r="H1263" s="34">
        <v>8.0</v>
      </c>
      <c r="I1263" s="34">
        <v>9.0</v>
      </c>
      <c r="J1263" s="35" t="s">
        <v>15</v>
      </c>
      <c r="K1263" s="35" t="s">
        <v>16</v>
      </c>
      <c r="L1263" s="35" t="s">
        <v>15</v>
      </c>
    </row>
    <row r="1264">
      <c r="A1264" s="30">
        <v>1247.0</v>
      </c>
      <c r="B1264" s="59">
        <v>7278426.0</v>
      </c>
      <c r="C1264" s="70">
        <v>43316.0</v>
      </c>
      <c r="D1264" s="33" t="s">
        <v>17</v>
      </c>
      <c r="E1264" s="33" t="s">
        <v>47</v>
      </c>
      <c r="F1264" s="33">
        <v>1620.0</v>
      </c>
      <c r="G1264" s="33" t="s">
        <v>20</v>
      </c>
      <c r="H1264" s="33">
        <v>8.0</v>
      </c>
      <c r="I1264" s="33">
        <v>9.0</v>
      </c>
      <c r="J1264" s="71" t="s">
        <v>15</v>
      </c>
      <c r="K1264" s="71" t="s">
        <v>16</v>
      </c>
      <c r="L1264" s="71" t="s">
        <v>16</v>
      </c>
    </row>
    <row r="1265">
      <c r="A1265" s="30">
        <v>1248.0</v>
      </c>
      <c r="B1265" s="60">
        <v>7278433.0</v>
      </c>
      <c r="C1265" s="32">
        <v>43316.0</v>
      </c>
      <c r="D1265" s="33" t="s">
        <v>17</v>
      </c>
      <c r="E1265" s="34" t="s">
        <v>47</v>
      </c>
      <c r="F1265" s="34">
        <v>1745.0</v>
      </c>
      <c r="G1265" s="33" t="s">
        <v>20</v>
      </c>
      <c r="H1265" s="34">
        <v>9.0</v>
      </c>
      <c r="I1265" s="34">
        <v>9.0</v>
      </c>
      <c r="J1265" s="35" t="s">
        <v>15</v>
      </c>
      <c r="K1265" s="35" t="s">
        <v>16</v>
      </c>
      <c r="L1265" s="35" t="s">
        <v>16</v>
      </c>
    </row>
    <row r="1266">
      <c r="A1266" s="30">
        <v>1249.0</v>
      </c>
      <c r="B1266" s="60">
        <v>7278484.0</v>
      </c>
      <c r="C1266" s="32">
        <v>43317.0</v>
      </c>
      <c r="D1266" s="33" t="s">
        <v>12</v>
      </c>
      <c r="E1266" s="34" t="s">
        <v>74</v>
      </c>
      <c r="F1266" s="34">
        <v>2965.0</v>
      </c>
      <c r="G1266" s="33" t="s">
        <v>14</v>
      </c>
      <c r="H1266" s="34">
        <v>8.0</v>
      </c>
      <c r="I1266" s="34">
        <v>9.0</v>
      </c>
      <c r="J1266" s="35" t="s">
        <v>15</v>
      </c>
      <c r="K1266" s="35" t="s">
        <v>16</v>
      </c>
      <c r="L1266" s="35" t="s">
        <v>15</v>
      </c>
    </row>
    <row r="1267">
      <c r="A1267" s="30">
        <v>1250.0</v>
      </c>
      <c r="B1267" s="60">
        <v>7280471.0</v>
      </c>
      <c r="C1267" s="32">
        <v>43320.0</v>
      </c>
      <c r="D1267" s="33" t="s">
        <v>17</v>
      </c>
      <c r="E1267" s="34" t="s">
        <v>28</v>
      </c>
      <c r="F1267" s="34">
        <v>1365.0</v>
      </c>
      <c r="G1267" s="33" t="s">
        <v>20</v>
      </c>
      <c r="H1267" s="34">
        <v>9.0</v>
      </c>
      <c r="I1267" s="34">
        <v>10.0</v>
      </c>
      <c r="J1267" s="35" t="s">
        <v>15</v>
      </c>
      <c r="K1267" s="35" t="s">
        <v>16</v>
      </c>
      <c r="L1267" s="35" t="s">
        <v>15</v>
      </c>
    </row>
    <row r="1268">
      <c r="A1268" s="30">
        <v>1251.0</v>
      </c>
      <c r="B1268" s="60">
        <v>7282631.0</v>
      </c>
      <c r="C1268" s="32">
        <v>43324.0</v>
      </c>
      <c r="D1268" s="33" t="s">
        <v>12</v>
      </c>
      <c r="E1268" s="34" t="s">
        <v>19</v>
      </c>
      <c r="F1268" s="34">
        <v>1885.0</v>
      </c>
      <c r="G1268" s="33" t="s">
        <v>20</v>
      </c>
      <c r="H1268" s="34">
        <v>8.0</v>
      </c>
      <c r="I1268" s="34">
        <v>8.0</v>
      </c>
      <c r="J1268" s="35" t="s">
        <v>15</v>
      </c>
      <c r="K1268" s="35" t="s">
        <v>16</v>
      </c>
      <c r="L1268" s="35" t="s">
        <v>15</v>
      </c>
    </row>
    <row r="1269">
      <c r="A1269" s="30">
        <v>1252.0</v>
      </c>
      <c r="B1269" s="60">
        <v>7282881.0</v>
      </c>
      <c r="C1269" s="32">
        <v>43324.0</v>
      </c>
      <c r="D1269" s="33" t="s">
        <v>17</v>
      </c>
      <c r="E1269" s="34">
        <v>33.0</v>
      </c>
      <c r="F1269" s="34">
        <v>1500.0</v>
      </c>
      <c r="G1269" s="33" t="s">
        <v>20</v>
      </c>
      <c r="H1269" s="34">
        <v>7.0</v>
      </c>
      <c r="I1269" s="34">
        <v>8.0</v>
      </c>
      <c r="J1269" s="35" t="s">
        <v>16</v>
      </c>
      <c r="K1269" s="35" t="s">
        <v>16</v>
      </c>
      <c r="L1269" s="35" t="s">
        <v>15</v>
      </c>
    </row>
    <row r="1270">
      <c r="A1270" s="30">
        <v>1253.0</v>
      </c>
      <c r="B1270" s="60">
        <v>7285833.0</v>
      </c>
      <c r="C1270" s="32">
        <v>43328.0</v>
      </c>
      <c r="D1270" s="33" t="s">
        <v>12</v>
      </c>
      <c r="E1270" s="34">
        <v>34.0</v>
      </c>
      <c r="F1270" s="34">
        <v>2060.0</v>
      </c>
      <c r="G1270" s="33" t="s">
        <v>14</v>
      </c>
      <c r="H1270" s="34">
        <v>7.0</v>
      </c>
      <c r="I1270" s="34">
        <v>8.0</v>
      </c>
      <c r="J1270" s="35" t="s">
        <v>15</v>
      </c>
      <c r="K1270" s="35" t="s">
        <v>16</v>
      </c>
      <c r="L1270" s="35" t="s">
        <v>15</v>
      </c>
    </row>
    <row r="1271">
      <c r="A1271" s="30">
        <v>1254.0</v>
      </c>
      <c r="B1271" s="60">
        <v>7288319.0</v>
      </c>
      <c r="C1271" s="32">
        <v>43333.0</v>
      </c>
      <c r="D1271" s="34" t="s">
        <v>17</v>
      </c>
      <c r="E1271" s="34" t="s">
        <v>21</v>
      </c>
      <c r="F1271" s="34">
        <v>1795.0</v>
      </c>
      <c r="G1271" s="34" t="s">
        <v>14</v>
      </c>
      <c r="H1271" s="34">
        <v>7.0</v>
      </c>
      <c r="I1271" s="34">
        <v>8.0</v>
      </c>
      <c r="J1271" s="35" t="s">
        <v>15</v>
      </c>
      <c r="K1271" s="35" t="s">
        <v>16</v>
      </c>
      <c r="L1271" s="35" t="s">
        <v>15</v>
      </c>
    </row>
    <row r="1272">
      <c r="A1272" s="30">
        <v>1255.0</v>
      </c>
      <c r="B1272" s="60">
        <v>7289511.0</v>
      </c>
      <c r="C1272" s="32">
        <v>43334.0</v>
      </c>
      <c r="D1272" s="34" t="s">
        <v>17</v>
      </c>
      <c r="E1272" s="34" t="s">
        <v>41</v>
      </c>
      <c r="F1272" s="34">
        <v>1630.0</v>
      </c>
      <c r="G1272" s="34" t="s">
        <v>20</v>
      </c>
      <c r="H1272" s="34">
        <v>8.0</v>
      </c>
      <c r="I1272" s="34">
        <v>9.0</v>
      </c>
      <c r="J1272" s="35" t="s">
        <v>15</v>
      </c>
      <c r="K1272" s="35" t="s">
        <v>16</v>
      </c>
      <c r="L1272" s="35" t="s">
        <v>15</v>
      </c>
    </row>
    <row r="1273">
      <c r="A1273" s="30">
        <v>1256.0</v>
      </c>
      <c r="B1273" s="60">
        <v>7290386.0</v>
      </c>
      <c r="C1273" s="32">
        <v>43336.0</v>
      </c>
      <c r="D1273" s="34" t="s">
        <v>12</v>
      </c>
      <c r="E1273" s="34" t="s">
        <v>57</v>
      </c>
      <c r="F1273" s="34">
        <v>995.0</v>
      </c>
      <c r="G1273" s="34" t="s">
        <v>14</v>
      </c>
      <c r="H1273" s="34">
        <v>8.0</v>
      </c>
      <c r="I1273" s="34">
        <v>9.0</v>
      </c>
      <c r="J1273" s="35" t="s">
        <v>15</v>
      </c>
      <c r="K1273" s="35" t="s">
        <v>16</v>
      </c>
      <c r="L1273" s="35" t="s">
        <v>15</v>
      </c>
    </row>
    <row r="1274">
      <c r="A1274" s="30">
        <v>1257.0</v>
      </c>
      <c r="B1274" s="60">
        <v>7290326.0</v>
      </c>
      <c r="C1274" s="32">
        <v>43335.0</v>
      </c>
      <c r="D1274" s="33" t="s">
        <v>17</v>
      </c>
      <c r="E1274" s="34" t="s">
        <v>44</v>
      </c>
      <c r="F1274" s="34">
        <v>1905.0</v>
      </c>
      <c r="G1274" s="33" t="s">
        <v>14</v>
      </c>
      <c r="H1274" s="34">
        <v>9.0</v>
      </c>
      <c r="I1274" s="34">
        <v>9.0</v>
      </c>
      <c r="J1274" s="35" t="s">
        <v>15</v>
      </c>
      <c r="K1274" s="35" t="s">
        <v>16</v>
      </c>
      <c r="L1274" s="35" t="s">
        <v>15</v>
      </c>
    </row>
    <row r="1275">
      <c r="A1275" s="30">
        <v>1258.0</v>
      </c>
      <c r="B1275" s="60">
        <v>7291679.0</v>
      </c>
      <c r="C1275" s="32">
        <v>43339.0</v>
      </c>
      <c r="D1275" s="34" t="s">
        <v>12</v>
      </c>
      <c r="E1275" s="34" t="s">
        <v>67</v>
      </c>
      <c r="F1275" s="34">
        <v>1020.0</v>
      </c>
      <c r="G1275" s="34" t="s">
        <v>14</v>
      </c>
      <c r="H1275" s="34">
        <v>5.0</v>
      </c>
      <c r="I1275" s="34">
        <v>8.0</v>
      </c>
      <c r="J1275" s="35" t="s">
        <v>16</v>
      </c>
      <c r="K1275" s="35" t="s">
        <v>16</v>
      </c>
      <c r="L1275" s="35" t="s">
        <v>15</v>
      </c>
    </row>
    <row r="1276">
      <c r="A1276" s="30">
        <v>1259.0</v>
      </c>
      <c r="B1276" s="60">
        <v>7292953.0</v>
      </c>
      <c r="C1276" s="32">
        <v>43340.0</v>
      </c>
      <c r="D1276" s="34" t="s">
        <v>17</v>
      </c>
      <c r="E1276" s="34">
        <v>32.0</v>
      </c>
      <c r="F1276" s="34">
        <v>1920.0</v>
      </c>
      <c r="G1276" s="34" t="s">
        <v>20</v>
      </c>
      <c r="H1276" s="34">
        <v>8.0</v>
      </c>
      <c r="I1276" s="34">
        <v>7.0</v>
      </c>
      <c r="J1276" s="35" t="s">
        <v>15</v>
      </c>
      <c r="K1276" s="35" t="s">
        <v>16</v>
      </c>
      <c r="L1276" s="35" t="s">
        <v>15</v>
      </c>
    </row>
    <row r="1277">
      <c r="A1277" s="30">
        <v>1260.0</v>
      </c>
      <c r="B1277" s="60">
        <v>7293326.0</v>
      </c>
      <c r="C1277" s="32">
        <v>43341.0</v>
      </c>
      <c r="D1277" s="34" t="s">
        <v>17</v>
      </c>
      <c r="E1277" s="34" t="s">
        <v>44</v>
      </c>
      <c r="F1277" s="34">
        <v>1595.0</v>
      </c>
      <c r="G1277" s="34" t="s">
        <v>20</v>
      </c>
      <c r="H1277" s="34">
        <v>7.0</v>
      </c>
      <c r="I1277" s="34">
        <v>8.0</v>
      </c>
      <c r="J1277" s="35" t="s">
        <v>15</v>
      </c>
      <c r="K1277" s="35" t="s">
        <v>16</v>
      </c>
      <c r="L1277" s="35" t="s">
        <v>15</v>
      </c>
    </row>
    <row r="1278">
      <c r="A1278" s="30">
        <v>1261.0</v>
      </c>
      <c r="B1278" s="60">
        <v>7293174.0</v>
      </c>
      <c r="C1278" s="32">
        <v>43341.0</v>
      </c>
      <c r="D1278" s="34" t="s">
        <v>12</v>
      </c>
      <c r="E1278" s="34" t="s">
        <v>81</v>
      </c>
      <c r="F1278" s="34">
        <v>1580.0</v>
      </c>
      <c r="G1278" s="34" t="s">
        <v>14</v>
      </c>
      <c r="H1278" s="34">
        <v>8.0</v>
      </c>
      <c r="I1278" s="34">
        <v>9.0</v>
      </c>
      <c r="J1278" s="35" t="s">
        <v>15</v>
      </c>
      <c r="K1278" s="35" t="s">
        <v>16</v>
      </c>
      <c r="L1278" s="35" t="s">
        <v>15</v>
      </c>
    </row>
    <row r="1279">
      <c r="A1279" s="30">
        <v>1262.0</v>
      </c>
      <c r="B1279" s="60">
        <v>7293845.0</v>
      </c>
      <c r="C1279" s="32">
        <v>43341.0</v>
      </c>
      <c r="D1279" s="33" t="s">
        <v>12</v>
      </c>
      <c r="E1279" s="34" t="s">
        <v>29</v>
      </c>
      <c r="F1279" s="34">
        <v>1880.0</v>
      </c>
      <c r="G1279" s="33" t="s">
        <v>14</v>
      </c>
      <c r="H1279" s="34">
        <v>7.0</v>
      </c>
      <c r="I1279" s="34">
        <v>9.0</v>
      </c>
      <c r="J1279" s="35" t="s">
        <v>15</v>
      </c>
      <c r="K1279" s="35" t="s">
        <v>16</v>
      </c>
      <c r="L1279" s="35" t="s">
        <v>15</v>
      </c>
    </row>
    <row r="1280">
      <c r="A1280" s="30">
        <v>1263.0</v>
      </c>
      <c r="B1280" s="60">
        <v>7292668.0</v>
      </c>
      <c r="C1280" s="32">
        <v>43340.0</v>
      </c>
      <c r="D1280" s="34" t="s">
        <v>17</v>
      </c>
      <c r="E1280" s="34" t="s">
        <v>44</v>
      </c>
      <c r="F1280" s="34">
        <v>1250.0</v>
      </c>
      <c r="G1280" s="34" t="s">
        <v>14</v>
      </c>
      <c r="H1280" s="34">
        <v>9.0</v>
      </c>
      <c r="I1280" s="34">
        <v>9.0</v>
      </c>
      <c r="J1280" s="35" t="s">
        <v>15</v>
      </c>
      <c r="K1280" s="35" t="s">
        <v>16</v>
      </c>
      <c r="L1280" s="35" t="s">
        <v>15</v>
      </c>
    </row>
    <row r="1281">
      <c r="A1281" s="30">
        <v>1264.0</v>
      </c>
      <c r="B1281" s="60">
        <v>7296700.0</v>
      </c>
      <c r="C1281" s="32">
        <v>43347.0</v>
      </c>
      <c r="D1281" s="34" t="s">
        <v>17</v>
      </c>
      <c r="E1281" s="34" t="s">
        <v>93</v>
      </c>
      <c r="F1281" s="34">
        <v>885.0</v>
      </c>
      <c r="G1281" s="34" t="s">
        <v>20</v>
      </c>
      <c r="H1281" s="34">
        <v>9.0</v>
      </c>
      <c r="I1281" s="34">
        <v>9.0</v>
      </c>
      <c r="J1281" s="35" t="s">
        <v>15</v>
      </c>
      <c r="K1281" s="35" t="s">
        <v>16</v>
      </c>
      <c r="L1281" s="35" t="s">
        <v>15</v>
      </c>
    </row>
    <row r="1282">
      <c r="A1282" s="30">
        <v>1265.0</v>
      </c>
      <c r="B1282" s="30">
        <v>7303612.0</v>
      </c>
      <c r="C1282" s="32">
        <v>43361.0</v>
      </c>
      <c r="D1282" s="33" t="s">
        <v>17</v>
      </c>
      <c r="E1282" s="34">
        <v>33.0</v>
      </c>
      <c r="F1282" s="34">
        <v>2460.0</v>
      </c>
      <c r="G1282" s="33" t="s">
        <v>14</v>
      </c>
      <c r="H1282" s="34">
        <v>8.0</v>
      </c>
      <c r="I1282" s="34">
        <v>9.0</v>
      </c>
      <c r="J1282" s="35" t="s">
        <v>15</v>
      </c>
      <c r="K1282" s="35" t="s">
        <v>16</v>
      </c>
      <c r="L1282" s="35" t="s">
        <v>15</v>
      </c>
    </row>
    <row r="1283">
      <c r="A1283" s="30">
        <v>1266.0</v>
      </c>
      <c r="B1283" s="30">
        <v>7305285.0</v>
      </c>
      <c r="C1283" s="32">
        <v>43361.0</v>
      </c>
      <c r="D1283" s="33" t="s">
        <v>17</v>
      </c>
      <c r="E1283" s="34" t="s">
        <v>50</v>
      </c>
      <c r="F1283" s="34">
        <v>1545.0</v>
      </c>
      <c r="G1283" s="33" t="s">
        <v>14</v>
      </c>
      <c r="H1283" s="34">
        <v>9.0</v>
      </c>
      <c r="I1283" s="34">
        <v>9.0</v>
      </c>
      <c r="J1283" s="35" t="s">
        <v>15</v>
      </c>
      <c r="K1283" s="35" t="s">
        <v>16</v>
      </c>
      <c r="L1283" s="35" t="s">
        <v>15</v>
      </c>
    </row>
    <row r="1284">
      <c r="A1284" s="30">
        <v>1267.0</v>
      </c>
      <c r="B1284" s="30">
        <v>7298885.0</v>
      </c>
      <c r="C1284" s="32">
        <v>43350.0</v>
      </c>
      <c r="D1284" s="33" t="s">
        <v>17</v>
      </c>
      <c r="E1284" s="34">
        <v>31.0</v>
      </c>
      <c r="F1284" s="34">
        <v>1180.0</v>
      </c>
      <c r="G1284" s="33" t="s">
        <v>20</v>
      </c>
      <c r="H1284" s="34">
        <v>8.0</v>
      </c>
      <c r="I1284" s="34">
        <v>8.0</v>
      </c>
      <c r="J1284" s="35" t="s">
        <v>15</v>
      </c>
      <c r="K1284" s="35" t="s">
        <v>16</v>
      </c>
      <c r="L1284" s="35" t="s">
        <v>15</v>
      </c>
    </row>
    <row r="1285">
      <c r="A1285" s="30">
        <v>1268.0</v>
      </c>
      <c r="B1285" s="30">
        <v>7308256.0</v>
      </c>
      <c r="C1285" s="32">
        <v>43366.0</v>
      </c>
      <c r="D1285" s="33" t="s">
        <v>17</v>
      </c>
      <c r="E1285" s="34">
        <v>26.0</v>
      </c>
      <c r="F1285" s="34">
        <v>845.0</v>
      </c>
      <c r="G1285" s="33" t="s">
        <v>14</v>
      </c>
      <c r="H1285" s="73"/>
      <c r="I1285" s="73"/>
      <c r="J1285" s="35" t="s">
        <v>15</v>
      </c>
      <c r="K1285" s="35" t="s">
        <v>15</v>
      </c>
      <c r="L1285" s="35" t="s">
        <v>15</v>
      </c>
    </row>
    <row r="1286">
      <c r="A1286" s="30">
        <v>1269.0</v>
      </c>
      <c r="B1286" s="30">
        <v>7309705.0</v>
      </c>
      <c r="C1286" s="32">
        <v>43368.0</v>
      </c>
      <c r="D1286" s="33" t="s">
        <v>12</v>
      </c>
      <c r="E1286" s="34" t="s">
        <v>179</v>
      </c>
      <c r="F1286" s="34">
        <v>550.0</v>
      </c>
      <c r="G1286" s="33" t="s">
        <v>14</v>
      </c>
      <c r="H1286" s="34">
        <v>6.0</v>
      </c>
      <c r="I1286" s="34">
        <v>8.0</v>
      </c>
      <c r="J1286" s="35" t="s">
        <v>16</v>
      </c>
      <c r="K1286" s="35" t="s">
        <v>16</v>
      </c>
      <c r="L1286" s="35" t="s">
        <v>15</v>
      </c>
    </row>
    <row r="1287">
      <c r="A1287" s="30">
        <v>1270.0</v>
      </c>
      <c r="B1287" s="30">
        <v>7310323.0</v>
      </c>
      <c r="C1287" s="32">
        <v>43369.0</v>
      </c>
      <c r="D1287" s="33" t="s">
        <v>12</v>
      </c>
      <c r="E1287" s="34">
        <v>27.0</v>
      </c>
      <c r="F1287" s="34">
        <v>905.0</v>
      </c>
      <c r="G1287" s="33" t="s">
        <v>20</v>
      </c>
      <c r="H1287" s="73"/>
      <c r="I1287" s="73"/>
      <c r="J1287" s="35" t="s">
        <v>16</v>
      </c>
      <c r="K1287" s="35" t="s">
        <v>15</v>
      </c>
      <c r="L1287" s="35" t="s">
        <v>15</v>
      </c>
    </row>
    <row r="1288">
      <c r="A1288" s="30">
        <v>1271.0</v>
      </c>
      <c r="B1288" s="30">
        <v>7308445.0</v>
      </c>
      <c r="C1288" s="32">
        <v>43366.0</v>
      </c>
      <c r="D1288" s="33" t="s">
        <v>17</v>
      </c>
      <c r="E1288" s="34" t="s">
        <v>52</v>
      </c>
      <c r="F1288" s="34">
        <v>2520.0</v>
      </c>
      <c r="G1288" s="33" t="s">
        <v>20</v>
      </c>
      <c r="H1288" s="34">
        <v>8.0</v>
      </c>
      <c r="I1288" s="34">
        <v>9.0</v>
      </c>
      <c r="J1288" s="35" t="s">
        <v>15</v>
      </c>
      <c r="K1288" s="35" t="s">
        <v>16</v>
      </c>
      <c r="L1288" s="35" t="s">
        <v>15</v>
      </c>
    </row>
    <row r="1289">
      <c r="A1289" s="30">
        <v>1272.0</v>
      </c>
      <c r="B1289" s="30">
        <v>7311056.0</v>
      </c>
      <c r="C1289" s="32">
        <v>43369.0</v>
      </c>
      <c r="D1289" s="33" t="s">
        <v>17</v>
      </c>
      <c r="E1289" s="34" t="s">
        <v>27</v>
      </c>
      <c r="F1289" s="34">
        <v>3230.0</v>
      </c>
      <c r="G1289" s="33" t="s">
        <v>20</v>
      </c>
      <c r="H1289" s="34">
        <v>9.0</v>
      </c>
      <c r="I1289" s="34">
        <v>9.0</v>
      </c>
      <c r="J1289" s="35" t="s">
        <v>15</v>
      </c>
      <c r="K1289" s="35" t="s">
        <v>15</v>
      </c>
      <c r="L1289" s="35" t="s">
        <v>15</v>
      </c>
    </row>
    <row r="1290">
      <c r="A1290" s="30">
        <v>1273.0</v>
      </c>
      <c r="B1290" s="30">
        <v>7312890.0</v>
      </c>
      <c r="C1290" s="32">
        <v>43373.0</v>
      </c>
      <c r="D1290" s="33" t="s">
        <v>17</v>
      </c>
      <c r="E1290" s="34" t="s">
        <v>24</v>
      </c>
      <c r="F1290" s="34">
        <v>1200.0</v>
      </c>
      <c r="G1290" s="33" t="s">
        <v>14</v>
      </c>
      <c r="H1290" s="34">
        <v>9.0</v>
      </c>
      <c r="I1290" s="34">
        <v>9.0</v>
      </c>
      <c r="J1290" s="35" t="s">
        <v>15</v>
      </c>
      <c r="K1290" s="35" t="s">
        <v>16</v>
      </c>
      <c r="L1290" s="35" t="s">
        <v>15</v>
      </c>
    </row>
    <row r="1291">
      <c r="A1291" s="30">
        <v>1274.0</v>
      </c>
      <c r="B1291" s="30">
        <v>7316707.0</v>
      </c>
      <c r="C1291" s="32">
        <v>43378.0</v>
      </c>
      <c r="D1291" s="33" t="s">
        <v>17</v>
      </c>
      <c r="E1291" s="34">
        <v>28.0</v>
      </c>
      <c r="F1291" s="34">
        <v>525.0</v>
      </c>
      <c r="G1291" s="33" t="s">
        <v>20</v>
      </c>
      <c r="H1291" s="34">
        <v>8.0</v>
      </c>
      <c r="I1291" s="34">
        <v>9.0</v>
      </c>
      <c r="J1291" s="35" t="s">
        <v>15</v>
      </c>
      <c r="K1291" s="35" t="s">
        <v>16</v>
      </c>
      <c r="L1291" s="35" t="s">
        <v>16</v>
      </c>
    </row>
    <row r="1292">
      <c r="A1292" s="30">
        <v>1275.0</v>
      </c>
      <c r="B1292" s="30">
        <v>7316717.0</v>
      </c>
      <c r="C1292" s="32">
        <v>43378.0</v>
      </c>
      <c r="D1292" s="33" t="s">
        <v>17</v>
      </c>
      <c r="E1292" s="34">
        <v>28.0</v>
      </c>
      <c r="F1292" s="34">
        <v>915.0</v>
      </c>
      <c r="G1292" s="33" t="s">
        <v>20</v>
      </c>
      <c r="H1292" s="34">
        <v>8.0</v>
      </c>
      <c r="I1292" s="34">
        <v>9.0</v>
      </c>
      <c r="J1292" s="35" t="s">
        <v>15</v>
      </c>
      <c r="K1292" s="35" t="s">
        <v>16</v>
      </c>
      <c r="L1292" s="35" t="s">
        <v>16</v>
      </c>
    </row>
    <row r="1293">
      <c r="A1293" s="30">
        <v>1276.0</v>
      </c>
      <c r="B1293" s="30">
        <v>7316610.0</v>
      </c>
      <c r="C1293" s="32">
        <v>43381.0</v>
      </c>
      <c r="D1293" s="33" t="s">
        <v>17</v>
      </c>
      <c r="E1293" s="34" t="s">
        <v>38</v>
      </c>
      <c r="F1293" s="34">
        <v>1480.0</v>
      </c>
      <c r="G1293" s="33" t="s">
        <v>20</v>
      </c>
      <c r="H1293" s="34">
        <v>9.0</v>
      </c>
      <c r="I1293" s="34">
        <v>9.0</v>
      </c>
      <c r="J1293" s="35" t="s">
        <v>15</v>
      </c>
      <c r="K1293" s="35" t="s">
        <v>16</v>
      </c>
      <c r="L1293" s="35" t="s">
        <v>15</v>
      </c>
    </row>
    <row r="1294">
      <c r="A1294" s="30">
        <v>1277.0</v>
      </c>
      <c r="B1294" s="30">
        <v>7318613.0</v>
      </c>
      <c r="C1294" s="32">
        <v>43384.0</v>
      </c>
      <c r="D1294" s="33" t="s">
        <v>17</v>
      </c>
      <c r="E1294" s="34" t="s">
        <v>22</v>
      </c>
      <c r="F1294" s="34">
        <v>710.0</v>
      </c>
      <c r="G1294" s="33" t="s">
        <v>20</v>
      </c>
      <c r="H1294" s="34">
        <v>8.0</v>
      </c>
      <c r="I1294" s="34">
        <v>9.0</v>
      </c>
      <c r="J1294" s="35" t="s">
        <v>15</v>
      </c>
      <c r="K1294" s="35" t="s">
        <v>16</v>
      </c>
      <c r="L1294" s="35" t="s">
        <v>15</v>
      </c>
    </row>
    <row r="1295">
      <c r="A1295" s="30">
        <v>1278.0</v>
      </c>
      <c r="B1295" s="60">
        <v>7318564.0</v>
      </c>
      <c r="C1295" s="32">
        <v>43384.0</v>
      </c>
      <c r="D1295" s="33" t="s">
        <v>17</v>
      </c>
      <c r="E1295" s="34" t="s">
        <v>81</v>
      </c>
      <c r="F1295" s="34">
        <v>1940.0</v>
      </c>
      <c r="G1295" s="33" t="s">
        <v>20</v>
      </c>
      <c r="H1295" s="34">
        <v>8.0</v>
      </c>
      <c r="I1295" s="34">
        <v>9.0</v>
      </c>
      <c r="J1295" s="35" t="s">
        <v>15</v>
      </c>
      <c r="K1295" s="35" t="s">
        <v>16</v>
      </c>
      <c r="L1295" s="35" t="s">
        <v>15</v>
      </c>
    </row>
    <row r="1296">
      <c r="A1296" s="30">
        <v>1279.0</v>
      </c>
      <c r="B1296" s="60">
        <v>7318466.0</v>
      </c>
      <c r="C1296" s="32">
        <v>43384.0</v>
      </c>
      <c r="D1296" s="33" t="s">
        <v>17</v>
      </c>
      <c r="E1296" s="34" t="s">
        <v>60</v>
      </c>
      <c r="F1296" s="34">
        <v>1555.0</v>
      </c>
      <c r="G1296" s="33" t="s">
        <v>14</v>
      </c>
      <c r="H1296" s="34">
        <v>8.0</v>
      </c>
      <c r="I1296" s="34">
        <v>9.0</v>
      </c>
      <c r="J1296" s="35" t="s">
        <v>15</v>
      </c>
      <c r="K1296" s="35" t="s">
        <v>16</v>
      </c>
      <c r="L1296" s="35" t="s">
        <v>15</v>
      </c>
    </row>
    <row r="1297">
      <c r="A1297" s="30">
        <v>1280.0</v>
      </c>
      <c r="B1297" s="60">
        <v>7319015.0</v>
      </c>
      <c r="C1297" s="32">
        <v>43385.0</v>
      </c>
      <c r="D1297" s="33" t="s">
        <v>17</v>
      </c>
      <c r="E1297" s="34" t="s">
        <v>32</v>
      </c>
      <c r="F1297" s="34">
        <v>3935.0</v>
      </c>
      <c r="G1297" s="33" t="s">
        <v>14</v>
      </c>
      <c r="H1297" s="34">
        <v>6.0</v>
      </c>
      <c r="I1297" s="34">
        <v>7.0</v>
      </c>
      <c r="J1297" s="35" t="s">
        <v>15</v>
      </c>
      <c r="K1297" s="35" t="s">
        <v>16</v>
      </c>
      <c r="L1297" s="35" t="s">
        <v>15</v>
      </c>
    </row>
    <row r="1298">
      <c r="A1298" s="30">
        <v>1281.0</v>
      </c>
      <c r="B1298" s="60">
        <v>7318815.0</v>
      </c>
      <c r="C1298" s="32">
        <v>43385.0</v>
      </c>
      <c r="D1298" s="33" t="s">
        <v>17</v>
      </c>
      <c r="E1298" s="34" t="s">
        <v>90</v>
      </c>
      <c r="F1298" s="34">
        <v>770.0</v>
      </c>
      <c r="G1298" s="33" t="s">
        <v>14</v>
      </c>
      <c r="H1298" s="34">
        <v>6.0</v>
      </c>
      <c r="I1298" s="34">
        <v>8.0</v>
      </c>
      <c r="J1298" s="35" t="s">
        <v>15</v>
      </c>
      <c r="K1298" s="35" t="s">
        <v>16</v>
      </c>
      <c r="L1298" s="35" t="s">
        <v>15</v>
      </c>
    </row>
    <row r="1299">
      <c r="A1299" s="30">
        <v>1282.0</v>
      </c>
      <c r="B1299" s="60">
        <v>7319135.0</v>
      </c>
      <c r="C1299" s="32">
        <v>43385.0</v>
      </c>
      <c r="D1299" s="33" t="s">
        <v>17</v>
      </c>
      <c r="E1299" s="34">
        <v>30.0</v>
      </c>
      <c r="F1299" s="34">
        <v>1060.0</v>
      </c>
      <c r="G1299" s="33" t="s">
        <v>20</v>
      </c>
      <c r="H1299" s="34">
        <v>7.0</v>
      </c>
      <c r="I1299" s="34">
        <v>8.0</v>
      </c>
      <c r="J1299" s="35" t="s">
        <v>16</v>
      </c>
      <c r="K1299" s="35" t="s">
        <v>16</v>
      </c>
      <c r="L1299" s="35" t="s">
        <v>15</v>
      </c>
    </row>
    <row r="1300">
      <c r="A1300" s="30">
        <v>1283.0</v>
      </c>
      <c r="B1300" s="60">
        <v>7319504.0</v>
      </c>
      <c r="C1300" s="32">
        <v>43386.0</v>
      </c>
      <c r="D1300" s="33" t="s">
        <v>17</v>
      </c>
      <c r="E1300" s="34" t="s">
        <v>31</v>
      </c>
      <c r="F1300" s="34">
        <v>2755.0</v>
      </c>
      <c r="G1300" s="33" t="s">
        <v>14</v>
      </c>
      <c r="H1300" s="34">
        <v>8.0</v>
      </c>
      <c r="I1300" s="34">
        <v>9.0</v>
      </c>
      <c r="J1300" s="35" t="s">
        <v>15</v>
      </c>
      <c r="K1300" s="35" t="s">
        <v>16</v>
      </c>
      <c r="L1300" s="35" t="s">
        <v>15</v>
      </c>
    </row>
    <row r="1301">
      <c r="A1301" s="30">
        <v>1284.0</v>
      </c>
      <c r="B1301" s="60">
        <v>7320663.0</v>
      </c>
      <c r="C1301" s="32">
        <v>43389.0</v>
      </c>
      <c r="D1301" s="33" t="s">
        <v>12</v>
      </c>
      <c r="E1301" s="34">
        <v>28.0</v>
      </c>
      <c r="F1301" s="34">
        <v>1245.0</v>
      </c>
      <c r="G1301" s="33" t="s">
        <v>14</v>
      </c>
      <c r="H1301" s="34">
        <v>7.0</v>
      </c>
      <c r="I1301" s="34">
        <v>8.0</v>
      </c>
      <c r="J1301" s="35" t="s">
        <v>16</v>
      </c>
      <c r="K1301" s="35" t="s">
        <v>16</v>
      </c>
      <c r="L1301" s="35" t="s">
        <v>15</v>
      </c>
    </row>
    <row r="1302">
      <c r="A1302" s="30">
        <v>1285.0</v>
      </c>
      <c r="B1302" s="60">
        <v>7321955.0</v>
      </c>
      <c r="C1302" s="32">
        <v>43390.0</v>
      </c>
      <c r="D1302" s="33" t="s">
        <v>17</v>
      </c>
      <c r="E1302" s="34" t="s">
        <v>60</v>
      </c>
      <c r="F1302" s="34">
        <v>2630.0</v>
      </c>
      <c r="G1302" s="33" t="s">
        <v>20</v>
      </c>
      <c r="H1302" s="34">
        <v>9.0</v>
      </c>
      <c r="I1302" s="34">
        <v>10.0</v>
      </c>
      <c r="J1302" s="35" t="s">
        <v>15</v>
      </c>
      <c r="K1302" s="35" t="s">
        <v>16</v>
      </c>
      <c r="L1302" s="35" t="s">
        <v>15</v>
      </c>
    </row>
    <row r="1303">
      <c r="A1303" s="30">
        <v>1286.0</v>
      </c>
      <c r="B1303" s="60">
        <v>7322886.0</v>
      </c>
      <c r="C1303" s="32">
        <v>43391.0</v>
      </c>
      <c r="D1303" s="33" t="s">
        <v>17</v>
      </c>
      <c r="E1303" s="34">
        <v>32.0</v>
      </c>
      <c r="F1303" s="34">
        <v>2100.0</v>
      </c>
      <c r="G1303" s="33" t="s">
        <v>14</v>
      </c>
      <c r="H1303" s="34">
        <v>6.0</v>
      </c>
      <c r="I1303" s="34">
        <v>8.0</v>
      </c>
      <c r="J1303" s="35" t="s">
        <v>15</v>
      </c>
      <c r="K1303" s="35" t="s">
        <v>16</v>
      </c>
      <c r="L1303" s="35" t="s">
        <v>15</v>
      </c>
    </row>
    <row r="1304">
      <c r="A1304" s="30">
        <v>1287.0</v>
      </c>
      <c r="B1304" s="60">
        <v>7322779.0</v>
      </c>
      <c r="C1304" s="32">
        <v>43391.0</v>
      </c>
      <c r="D1304" s="33" t="s">
        <v>17</v>
      </c>
      <c r="E1304" s="34">
        <v>35.0</v>
      </c>
      <c r="F1304" s="34">
        <v>1765.0</v>
      </c>
      <c r="G1304" s="33" t="s">
        <v>14</v>
      </c>
      <c r="H1304" s="34">
        <v>5.0</v>
      </c>
      <c r="I1304" s="34">
        <v>7.0</v>
      </c>
      <c r="J1304" s="35" t="s">
        <v>15</v>
      </c>
      <c r="K1304" s="35" t="s">
        <v>16</v>
      </c>
      <c r="L1304" s="35" t="s">
        <v>15</v>
      </c>
    </row>
    <row r="1305">
      <c r="A1305" s="30">
        <v>1288.0</v>
      </c>
      <c r="B1305" s="60">
        <v>7273291.0</v>
      </c>
      <c r="C1305" s="72">
        <v>43307.0</v>
      </c>
      <c r="D1305" s="33" t="s">
        <v>12</v>
      </c>
      <c r="E1305" s="34" t="s">
        <v>51</v>
      </c>
      <c r="F1305" s="34">
        <v>955.0</v>
      </c>
      <c r="G1305" s="33" t="s">
        <v>14</v>
      </c>
      <c r="H1305" s="34">
        <v>8.0</v>
      </c>
      <c r="I1305" s="34">
        <v>9.0</v>
      </c>
      <c r="J1305" s="35" t="s">
        <v>15</v>
      </c>
      <c r="K1305" s="35" t="s">
        <v>16</v>
      </c>
      <c r="L1305" s="35" t="s">
        <v>15</v>
      </c>
    </row>
    <row r="1306">
      <c r="A1306" s="30">
        <v>1289.0</v>
      </c>
      <c r="B1306" s="60">
        <v>7275005.0</v>
      </c>
      <c r="C1306" s="32">
        <v>43310.0</v>
      </c>
      <c r="D1306" s="33" t="s">
        <v>17</v>
      </c>
      <c r="E1306" s="34" t="s">
        <v>19</v>
      </c>
      <c r="F1306" s="34">
        <v>1520.0</v>
      </c>
      <c r="G1306" s="33" t="s">
        <v>14</v>
      </c>
      <c r="H1306" s="34">
        <v>8.0</v>
      </c>
      <c r="I1306" s="34">
        <v>8.0</v>
      </c>
      <c r="J1306" s="35" t="s">
        <v>16</v>
      </c>
      <c r="K1306" s="35" t="s">
        <v>16</v>
      </c>
      <c r="L1306" s="35" t="s">
        <v>16</v>
      </c>
    </row>
    <row r="1307">
      <c r="A1307" s="30">
        <v>1290.0</v>
      </c>
      <c r="B1307" s="60">
        <v>7275001.0</v>
      </c>
      <c r="C1307" s="32">
        <v>43310.0</v>
      </c>
      <c r="D1307" s="33" t="s">
        <v>17</v>
      </c>
      <c r="E1307" s="34" t="s">
        <v>19</v>
      </c>
      <c r="F1307" s="34">
        <v>1710.0</v>
      </c>
      <c r="G1307" s="33" t="s">
        <v>20</v>
      </c>
      <c r="H1307" s="34">
        <v>7.0</v>
      </c>
      <c r="I1307" s="34">
        <v>8.0</v>
      </c>
      <c r="J1307" s="35" t="s">
        <v>16</v>
      </c>
      <c r="K1307" s="35" t="s">
        <v>16</v>
      </c>
      <c r="L1307" s="35" t="s">
        <v>16</v>
      </c>
    </row>
    <row r="1308">
      <c r="A1308" s="30">
        <v>1291.0</v>
      </c>
      <c r="B1308" s="60">
        <v>7307424.0</v>
      </c>
      <c r="C1308" s="32">
        <v>43364.0</v>
      </c>
      <c r="D1308" s="33" t="s">
        <v>17</v>
      </c>
      <c r="E1308" s="34" t="s">
        <v>49</v>
      </c>
      <c r="F1308" s="34">
        <v>1375.0</v>
      </c>
      <c r="G1308" s="33" t="s">
        <v>14</v>
      </c>
      <c r="H1308" s="34">
        <v>8.0</v>
      </c>
      <c r="I1308" s="34">
        <v>9.0</v>
      </c>
      <c r="J1308" s="35" t="s">
        <v>16</v>
      </c>
      <c r="K1308" s="35" t="s">
        <v>16</v>
      </c>
      <c r="L1308" s="35" t="s">
        <v>15</v>
      </c>
    </row>
    <row r="1309">
      <c r="A1309" s="30">
        <v>1292.0</v>
      </c>
      <c r="B1309" s="60">
        <v>7323661.0</v>
      </c>
      <c r="C1309" s="32">
        <v>43393.0</v>
      </c>
      <c r="D1309" s="33" t="s">
        <v>17</v>
      </c>
      <c r="E1309" s="34" t="s">
        <v>18</v>
      </c>
      <c r="F1309" s="34">
        <v>1820.0</v>
      </c>
      <c r="G1309" s="33" t="s">
        <v>20</v>
      </c>
      <c r="H1309" s="34">
        <v>7.0</v>
      </c>
      <c r="I1309" s="34">
        <v>8.0</v>
      </c>
      <c r="J1309" s="35" t="s">
        <v>15</v>
      </c>
      <c r="K1309" s="35" t="s">
        <v>16</v>
      </c>
      <c r="L1309" s="35" t="s">
        <v>15</v>
      </c>
    </row>
    <row r="1310">
      <c r="A1310" s="30">
        <v>1293.0</v>
      </c>
      <c r="B1310" s="60">
        <v>7326655.0</v>
      </c>
      <c r="C1310" s="32">
        <v>43398.0</v>
      </c>
      <c r="D1310" s="33" t="s">
        <v>17</v>
      </c>
      <c r="E1310" s="34" t="s">
        <v>140</v>
      </c>
      <c r="F1310" s="34">
        <v>810.0</v>
      </c>
      <c r="G1310" s="33" t="s">
        <v>14</v>
      </c>
      <c r="H1310" s="34">
        <v>4.0</v>
      </c>
      <c r="I1310" s="34">
        <v>7.0</v>
      </c>
      <c r="J1310" s="35" t="s">
        <v>16</v>
      </c>
      <c r="K1310" s="35" t="s">
        <v>16</v>
      </c>
      <c r="L1310" s="35" t="s">
        <v>16</v>
      </c>
    </row>
    <row r="1311">
      <c r="A1311" s="30">
        <v>1294.0</v>
      </c>
      <c r="B1311" s="60">
        <v>7326656.0</v>
      </c>
      <c r="C1311" s="32">
        <v>43398.0</v>
      </c>
      <c r="D1311" s="33" t="s">
        <v>17</v>
      </c>
      <c r="E1311" s="34" t="s">
        <v>140</v>
      </c>
      <c r="F1311" s="34">
        <v>585.0</v>
      </c>
      <c r="G1311" s="33" t="s">
        <v>14</v>
      </c>
      <c r="H1311" s="34">
        <v>7.0</v>
      </c>
      <c r="I1311" s="34">
        <v>8.0</v>
      </c>
      <c r="J1311" s="35" t="s">
        <v>16</v>
      </c>
      <c r="K1311" s="35" t="s">
        <v>16</v>
      </c>
      <c r="L1311" s="35" t="s">
        <v>16</v>
      </c>
    </row>
    <row r="1312">
      <c r="A1312" s="30">
        <v>1295.0</v>
      </c>
      <c r="B1312" s="60">
        <v>7327267.0</v>
      </c>
      <c r="C1312" s="32">
        <v>43399.0</v>
      </c>
      <c r="D1312" s="33" t="s">
        <v>12</v>
      </c>
      <c r="E1312" s="34">
        <v>26.0</v>
      </c>
      <c r="F1312" s="34">
        <v>770.0</v>
      </c>
      <c r="G1312" s="33" t="s">
        <v>14</v>
      </c>
      <c r="H1312" s="34">
        <v>3.0</v>
      </c>
      <c r="I1312" s="34">
        <v>7.0</v>
      </c>
      <c r="J1312" s="35" t="s">
        <v>16</v>
      </c>
      <c r="K1312" s="35" t="s">
        <v>16</v>
      </c>
      <c r="L1312" s="35" t="s">
        <v>15</v>
      </c>
    </row>
    <row r="1313">
      <c r="A1313" s="30">
        <v>1296.0</v>
      </c>
      <c r="B1313" s="60">
        <v>7303354.0</v>
      </c>
      <c r="C1313" s="32">
        <v>43357.0</v>
      </c>
      <c r="D1313" s="33" t="s">
        <v>17</v>
      </c>
      <c r="E1313" s="34">
        <v>28.0</v>
      </c>
      <c r="F1313" s="34">
        <v>830.0</v>
      </c>
      <c r="G1313" s="33" t="s">
        <v>20</v>
      </c>
      <c r="H1313" s="34">
        <v>8.0</v>
      </c>
      <c r="I1313" s="34">
        <v>9.0</v>
      </c>
      <c r="J1313" s="35" t="s">
        <v>15</v>
      </c>
      <c r="K1313" s="35" t="s">
        <v>15</v>
      </c>
      <c r="L1313" s="35" t="s">
        <v>15</v>
      </c>
    </row>
    <row r="1314">
      <c r="A1314" s="30">
        <v>1297.0</v>
      </c>
      <c r="B1314" s="60">
        <v>7328110.0</v>
      </c>
      <c r="C1314" s="32">
        <v>43401.0</v>
      </c>
      <c r="D1314" s="33" t="s">
        <v>12</v>
      </c>
      <c r="E1314" s="34" t="s">
        <v>28</v>
      </c>
      <c r="F1314" s="34">
        <v>1610.0</v>
      </c>
      <c r="G1314" s="33" t="s">
        <v>20</v>
      </c>
      <c r="H1314" s="34" t="s">
        <v>86</v>
      </c>
      <c r="I1314" s="34" t="s">
        <v>86</v>
      </c>
      <c r="J1314" s="35" t="s">
        <v>16</v>
      </c>
      <c r="K1314" s="35" t="s">
        <v>15</v>
      </c>
      <c r="L1314" s="35" t="s">
        <v>15</v>
      </c>
    </row>
    <row r="1315">
      <c r="A1315" s="30">
        <v>1298.0</v>
      </c>
      <c r="B1315" s="60">
        <v>7328792.0</v>
      </c>
      <c r="C1315" s="32">
        <v>43402.0</v>
      </c>
      <c r="D1315" s="33" t="s">
        <v>17</v>
      </c>
      <c r="E1315" s="34" t="s">
        <v>28</v>
      </c>
      <c r="F1315" s="34">
        <v>1295.0</v>
      </c>
      <c r="G1315" s="33" t="s">
        <v>20</v>
      </c>
      <c r="H1315" s="34">
        <v>9.0</v>
      </c>
      <c r="I1315" s="34">
        <v>9.0</v>
      </c>
      <c r="J1315" s="35" t="s">
        <v>15</v>
      </c>
      <c r="K1315" s="35" t="s">
        <v>16</v>
      </c>
      <c r="L1315" s="35" t="s">
        <v>15</v>
      </c>
    </row>
    <row r="1316">
      <c r="A1316" s="30">
        <v>1299.0</v>
      </c>
      <c r="B1316" s="60">
        <v>7328143.0</v>
      </c>
      <c r="C1316" s="72">
        <v>43402.0</v>
      </c>
      <c r="D1316" s="33" t="s">
        <v>12</v>
      </c>
      <c r="E1316" s="34" t="s">
        <v>52</v>
      </c>
      <c r="F1316" s="34">
        <v>1740.0</v>
      </c>
      <c r="G1316" s="33" t="s">
        <v>20</v>
      </c>
      <c r="H1316" s="34">
        <v>2.0</v>
      </c>
      <c r="I1316" s="34">
        <v>4.0</v>
      </c>
      <c r="J1316" s="35" t="s">
        <v>16</v>
      </c>
      <c r="K1316" s="35" t="s">
        <v>15</v>
      </c>
      <c r="L1316" s="35" t="s">
        <v>15</v>
      </c>
    </row>
    <row r="1317">
      <c r="A1317" s="30">
        <v>1300.0</v>
      </c>
      <c r="B1317" s="60">
        <v>7323856.0</v>
      </c>
      <c r="C1317" s="32">
        <v>43394.0</v>
      </c>
      <c r="D1317" s="33" t="s">
        <v>17</v>
      </c>
      <c r="E1317" s="34" t="s">
        <v>48</v>
      </c>
      <c r="F1317" s="34">
        <v>1660.0</v>
      </c>
      <c r="G1317" s="33" t="s">
        <v>20</v>
      </c>
      <c r="H1317" s="34">
        <v>5.0</v>
      </c>
      <c r="I1317" s="34">
        <v>7.0</v>
      </c>
      <c r="J1317" s="35" t="s">
        <v>16</v>
      </c>
      <c r="K1317" s="35" t="s">
        <v>15</v>
      </c>
      <c r="L1317" s="35" t="s">
        <v>16</v>
      </c>
    </row>
    <row r="1318">
      <c r="A1318" s="59">
        <v>1301.0</v>
      </c>
      <c r="B1318" s="60">
        <v>7322886.0</v>
      </c>
      <c r="C1318" s="32">
        <v>43391.0</v>
      </c>
      <c r="D1318" s="33" t="s">
        <v>17</v>
      </c>
      <c r="E1318" s="34" t="s">
        <v>28</v>
      </c>
      <c r="F1318" s="34">
        <v>2100.0</v>
      </c>
      <c r="G1318" s="33" t="s">
        <v>14</v>
      </c>
      <c r="H1318" s="34">
        <v>6.0</v>
      </c>
      <c r="I1318" s="34">
        <v>8.0</v>
      </c>
      <c r="J1318" s="35" t="s">
        <v>16</v>
      </c>
      <c r="K1318" s="35" t="s">
        <v>16</v>
      </c>
      <c r="L1318" s="35" t="s">
        <v>15</v>
      </c>
    </row>
    <row r="1319">
      <c r="A1319" s="59">
        <v>1302.0</v>
      </c>
      <c r="B1319" s="61">
        <v>7331889.0</v>
      </c>
      <c r="C1319" s="70">
        <v>43409.0</v>
      </c>
      <c r="D1319" s="33" t="s">
        <v>12</v>
      </c>
      <c r="E1319" s="59" t="s">
        <v>60</v>
      </c>
      <c r="F1319" s="33">
        <v>2110.0</v>
      </c>
      <c r="G1319" s="33" t="s">
        <v>20</v>
      </c>
      <c r="H1319" s="33">
        <v>7.0</v>
      </c>
      <c r="I1319" s="33">
        <v>8.0</v>
      </c>
      <c r="J1319" s="71" t="s">
        <v>15</v>
      </c>
      <c r="K1319" s="71" t="s">
        <v>16</v>
      </c>
      <c r="L1319" s="71" t="s">
        <v>15</v>
      </c>
    </row>
    <row r="1320">
      <c r="A1320" s="30">
        <v>1303.0</v>
      </c>
      <c r="B1320" s="61">
        <v>7333116.0</v>
      </c>
      <c r="C1320" s="74">
        <v>43410.0</v>
      </c>
      <c r="D1320" s="33" t="s">
        <v>12</v>
      </c>
      <c r="E1320" s="33" t="s">
        <v>36</v>
      </c>
      <c r="F1320" s="33">
        <v>2205.0</v>
      </c>
      <c r="G1320" s="33" t="s">
        <v>14</v>
      </c>
      <c r="H1320" s="33">
        <v>8.0</v>
      </c>
      <c r="I1320" s="33">
        <v>9.0</v>
      </c>
      <c r="J1320" s="71" t="s">
        <v>15</v>
      </c>
      <c r="K1320" s="71" t="s">
        <v>16</v>
      </c>
      <c r="L1320" s="71" t="s">
        <v>15</v>
      </c>
    </row>
    <row r="1321">
      <c r="A1321" s="30">
        <v>1304.0</v>
      </c>
      <c r="B1321" s="60">
        <v>7332857.0</v>
      </c>
      <c r="C1321" s="32">
        <v>43410.0</v>
      </c>
      <c r="D1321" s="34" t="s">
        <v>12</v>
      </c>
      <c r="E1321" s="34" t="s">
        <v>93</v>
      </c>
      <c r="F1321" s="34">
        <v>810.0</v>
      </c>
      <c r="G1321" s="34" t="s">
        <v>20</v>
      </c>
      <c r="H1321" s="34">
        <v>3.0</v>
      </c>
      <c r="I1321" s="34">
        <v>5.0</v>
      </c>
      <c r="J1321" s="35" t="s">
        <v>16</v>
      </c>
      <c r="K1321" s="35" t="s">
        <v>15</v>
      </c>
      <c r="L1321" s="35" t="s">
        <v>16</v>
      </c>
    </row>
    <row r="1322">
      <c r="A1322" s="30">
        <v>1305.0</v>
      </c>
      <c r="B1322" s="60">
        <v>7333276.0</v>
      </c>
      <c r="C1322" s="32">
        <v>43410.0</v>
      </c>
      <c r="D1322" s="33" t="s">
        <v>17</v>
      </c>
      <c r="E1322" s="34" t="s">
        <v>18</v>
      </c>
      <c r="F1322" s="34">
        <v>1100.0</v>
      </c>
      <c r="G1322" s="33" t="s">
        <v>20</v>
      </c>
      <c r="H1322" s="34">
        <v>8.0</v>
      </c>
      <c r="I1322" s="34">
        <v>9.0</v>
      </c>
      <c r="J1322" s="35" t="s">
        <v>15</v>
      </c>
      <c r="K1322" s="35" t="s">
        <v>16</v>
      </c>
      <c r="L1322" s="35" t="s">
        <v>15</v>
      </c>
    </row>
    <row r="1323">
      <c r="A1323" s="75">
        <v>1306.0</v>
      </c>
      <c r="B1323" s="60">
        <v>7334140.0</v>
      </c>
      <c r="C1323" s="32">
        <v>43412.0</v>
      </c>
      <c r="D1323" s="34" t="s">
        <v>17</v>
      </c>
      <c r="E1323" s="34" t="s">
        <v>30</v>
      </c>
      <c r="F1323" s="34">
        <v>935.0</v>
      </c>
      <c r="G1323" s="34" t="s">
        <v>20</v>
      </c>
      <c r="H1323" s="34">
        <v>7.0</v>
      </c>
      <c r="I1323" s="34">
        <v>9.0</v>
      </c>
      <c r="J1323" s="35" t="s">
        <v>15</v>
      </c>
      <c r="K1323" s="35" t="s">
        <v>15</v>
      </c>
      <c r="L1323" s="35" t="s">
        <v>16</v>
      </c>
    </row>
    <row r="1324">
      <c r="A1324" s="30">
        <v>1307.0</v>
      </c>
      <c r="B1324" s="75">
        <v>7339106.0</v>
      </c>
      <c r="C1324" s="32">
        <v>43421.0</v>
      </c>
      <c r="D1324" s="34" t="s">
        <v>12</v>
      </c>
      <c r="E1324" s="34">
        <v>27.0</v>
      </c>
      <c r="F1324" s="34">
        <v>940.0</v>
      </c>
      <c r="G1324" s="34" t="s">
        <v>14</v>
      </c>
      <c r="H1324" s="34">
        <v>5.0</v>
      </c>
      <c r="I1324" s="34">
        <v>7.0</v>
      </c>
      <c r="J1324" s="35" t="s">
        <v>16</v>
      </c>
      <c r="K1324" s="35" t="s">
        <v>16</v>
      </c>
      <c r="L1324" s="35" t="s">
        <v>15</v>
      </c>
    </row>
    <row r="1325">
      <c r="A1325" s="30">
        <v>1308.0</v>
      </c>
      <c r="B1325" s="30">
        <v>7341628.0</v>
      </c>
      <c r="C1325" s="32">
        <v>43426.0</v>
      </c>
      <c r="D1325" s="34" t="s">
        <v>17</v>
      </c>
      <c r="E1325" s="34">
        <v>32.0</v>
      </c>
      <c r="F1325" s="34">
        <v>1815.0</v>
      </c>
      <c r="G1325" s="34" t="s">
        <v>14</v>
      </c>
      <c r="H1325" s="34">
        <v>8.0</v>
      </c>
      <c r="I1325" s="34">
        <v>9.0</v>
      </c>
      <c r="J1325" s="35" t="s">
        <v>15</v>
      </c>
      <c r="K1325" s="35" t="s">
        <v>16</v>
      </c>
      <c r="L1325" s="35" t="s">
        <v>16</v>
      </c>
    </row>
    <row r="1326">
      <c r="A1326" s="76">
        <v>1309.0</v>
      </c>
      <c r="B1326" s="30">
        <v>7343367.0</v>
      </c>
      <c r="C1326" s="32">
        <v>43429.0</v>
      </c>
      <c r="D1326" s="34" t="s">
        <v>17</v>
      </c>
      <c r="E1326" s="34">
        <v>35.0</v>
      </c>
      <c r="F1326" s="34">
        <v>3405.0</v>
      </c>
      <c r="G1326" s="34" t="s">
        <v>20</v>
      </c>
      <c r="H1326" s="34">
        <v>7.0</v>
      </c>
      <c r="I1326" s="34">
        <v>8.0</v>
      </c>
      <c r="J1326" s="35" t="s">
        <v>16</v>
      </c>
      <c r="K1326" s="35" t="s">
        <v>16</v>
      </c>
      <c r="L1326" s="35" t="s">
        <v>15</v>
      </c>
    </row>
    <row r="1327">
      <c r="A1327" s="30">
        <v>1310.0</v>
      </c>
      <c r="B1327" s="76">
        <v>7343495.0</v>
      </c>
      <c r="C1327" s="32">
        <v>43429.0</v>
      </c>
      <c r="D1327" s="34" t="s">
        <v>12</v>
      </c>
      <c r="E1327" s="34">
        <v>34.0</v>
      </c>
      <c r="F1327" s="34">
        <v>2245.0</v>
      </c>
      <c r="G1327" s="34" t="s">
        <v>20</v>
      </c>
      <c r="H1327" s="34">
        <v>8.0</v>
      </c>
      <c r="I1327" s="34">
        <v>8.0</v>
      </c>
      <c r="J1327" s="35" t="s">
        <v>15</v>
      </c>
      <c r="K1327" s="35" t="s">
        <v>16</v>
      </c>
      <c r="L1327" s="35" t="s">
        <v>15</v>
      </c>
    </row>
    <row r="1328">
      <c r="A1328" s="30">
        <v>1311.0</v>
      </c>
      <c r="B1328" s="30">
        <v>7320657.0</v>
      </c>
      <c r="C1328" s="32">
        <v>43388.0</v>
      </c>
      <c r="D1328" s="34" t="s">
        <v>12</v>
      </c>
      <c r="E1328" s="34">
        <v>27.0</v>
      </c>
      <c r="F1328" s="34">
        <v>1200.0</v>
      </c>
      <c r="G1328" s="34" t="s">
        <v>14</v>
      </c>
      <c r="H1328" s="34">
        <v>2.0</v>
      </c>
      <c r="I1328" s="34">
        <v>7.0</v>
      </c>
      <c r="J1328" s="35" t="s">
        <v>15</v>
      </c>
      <c r="K1328" s="35" t="s">
        <v>15</v>
      </c>
      <c r="L1328" s="35" t="s">
        <v>15</v>
      </c>
    </row>
    <row r="1329">
      <c r="A1329" s="30">
        <v>1312.0</v>
      </c>
      <c r="B1329" s="30">
        <v>7346675.0</v>
      </c>
      <c r="C1329" s="32">
        <v>43435.0</v>
      </c>
      <c r="D1329" s="34" t="s">
        <v>17</v>
      </c>
      <c r="E1329" s="34" t="s">
        <v>61</v>
      </c>
      <c r="F1329" s="34">
        <v>1310.0</v>
      </c>
      <c r="G1329" s="34" t="s">
        <v>20</v>
      </c>
      <c r="H1329" s="34">
        <v>9.0</v>
      </c>
      <c r="I1329" s="34">
        <v>9.0</v>
      </c>
      <c r="J1329" s="35" t="s">
        <v>15</v>
      </c>
      <c r="K1329" s="35" t="s">
        <v>16</v>
      </c>
      <c r="L1329" s="35" t="s">
        <v>15</v>
      </c>
    </row>
    <row r="1330">
      <c r="A1330" s="30">
        <v>1313.0</v>
      </c>
      <c r="B1330" s="30">
        <v>7348047.0</v>
      </c>
      <c r="C1330" s="32">
        <v>43438.0</v>
      </c>
      <c r="D1330" s="34" t="s">
        <v>17</v>
      </c>
      <c r="E1330" s="34" t="s">
        <v>46</v>
      </c>
      <c r="F1330" s="34">
        <v>1020.0</v>
      </c>
      <c r="G1330" s="34" t="s">
        <v>14</v>
      </c>
      <c r="H1330" s="34">
        <v>4.0</v>
      </c>
      <c r="I1330" s="34">
        <v>7.0</v>
      </c>
      <c r="J1330" s="35" t="s">
        <v>16</v>
      </c>
      <c r="K1330" s="35" t="s">
        <v>16</v>
      </c>
      <c r="L1330" s="35" t="s">
        <v>15</v>
      </c>
    </row>
    <row r="1331">
      <c r="A1331" s="30">
        <v>1314.0</v>
      </c>
      <c r="B1331" s="30">
        <v>7348037.0</v>
      </c>
      <c r="C1331" s="32">
        <v>43437.0</v>
      </c>
      <c r="D1331" s="34" t="s">
        <v>12</v>
      </c>
      <c r="E1331" s="34">
        <v>28.0</v>
      </c>
      <c r="F1331" s="34">
        <v>1290.0</v>
      </c>
      <c r="G1331" s="34" t="s">
        <v>14</v>
      </c>
      <c r="H1331" s="34">
        <v>7.0</v>
      </c>
      <c r="I1331" s="34">
        <v>8.0</v>
      </c>
      <c r="J1331" s="35" t="s">
        <v>16</v>
      </c>
      <c r="K1331" s="35" t="s">
        <v>16</v>
      </c>
      <c r="L1331" s="35" t="s">
        <v>15</v>
      </c>
    </row>
    <row r="1332">
      <c r="A1332" s="30">
        <v>1315.0</v>
      </c>
      <c r="B1332" s="30">
        <v>7347934.0</v>
      </c>
      <c r="C1332" s="32">
        <v>43437.0</v>
      </c>
      <c r="D1332" s="33" t="s">
        <v>17</v>
      </c>
      <c r="E1332" s="34">
        <v>35.0</v>
      </c>
      <c r="F1332" s="34">
        <v>3470.0</v>
      </c>
      <c r="G1332" s="33" t="s">
        <v>20</v>
      </c>
      <c r="H1332" s="34">
        <v>6.0</v>
      </c>
      <c r="I1332" s="34">
        <v>8.0</v>
      </c>
      <c r="J1332" s="35" t="s">
        <v>16</v>
      </c>
      <c r="K1332" s="35" t="s">
        <v>16</v>
      </c>
      <c r="L1332" s="35" t="s">
        <v>15</v>
      </c>
    </row>
    <row r="1333">
      <c r="A1333" s="30">
        <v>1316.0</v>
      </c>
      <c r="B1333" s="30">
        <v>7347750.0</v>
      </c>
      <c r="C1333" s="32">
        <v>43437.0</v>
      </c>
      <c r="D1333" s="33" t="s">
        <v>12</v>
      </c>
      <c r="E1333" s="34" t="s">
        <v>21</v>
      </c>
      <c r="F1333" s="34">
        <v>2415.0</v>
      </c>
      <c r="G1333" s="33" t="s">
        <v>14</v>
      </c>
      <c r="H1333" s="34">
        <v>7.0</v>
      </c>
      <c r="I1333" s="34">
        <v>7.0</v>
      </c>
      <c r="J1333" s="35" t="s">
        <v>15</v>
      </c>
      <c r="K1333" s="35" t="s">
        <v>16</v>
      </c>
      <c r="L1333" s="35" t="s">
        <v>15</v>
      </c>
    </row>
    <row r="1334">
      <c r="A1334" s="30">
        <v>1317.0</v>
      </c>
      <c r="B1334" s="30">
        <v>7348064.0</v>
      </c>
      <c r="C1334" s="32">
        <v>43438.0</v>
      </c>
      <c r="D1334" s="33" t="s">
        <v>17</v>
      </c>
      <c r="E1334" s="34">
        <v>35.0</v>
      </c>
      <c r="F1334" s="34">
        <v>2365.0</v>
      </c>
      <c r="G1334" s="33" t="s">
        <v>14</v>
      </c>
      <c r="H1334" s="34">
        <v>9.0</v>
      </c>
      <c r="I1334" s="34">
        <v>10.0</v>
      </c>
      <c r="J1334" s="35" t="s">
        <v>15</v>
      </c>
      <c r="K1334" s="35" t="s">
        <v>16</v>
      </c>
      <c r="L1334" s="35" t="s">
        <v>15</v>
      </c>
    </row>
    <row r="1335">
      <c r="A1335" s="30">
        <v>1318.0</v>
      </c>
      <c r="B1335" s="30">
        <v>7351217.0</v>
      </c>
      <c r="C1335" s="32">
        <v>43443.0</v>
      </c>
      <c r="D1335" s="33" t="s">
        <v>17</v>
      </c>
      <c r="E1335" s="34" t="s">
        <v>45</v>
      </c>
      <c r="F1335" s="34">
        <v>1195.0</v>
      </c>
      <c r="G1335" s="33" t="s">
        <v>20</v>
      </c>
      <c r="H1335" s="34">
        <v>8.0</v>
      </c>
      <c r="I1335" s="34">
        <v>9.0</v>
      </c>
      <c r="J1335" s="35" t="s">
        <v>15</v>
      </c>
      <c r="K1335" s="35" t="s">
        <v>16</v>
      </c>
      <c r="L1335" s="35" t="s">
        <v>16</v>
      </c>
    </row>
    <row r="1336">
      <c r="A1336" s="30">
        <v>1319.0</v>
      </c>
      <c r="B1336" s="30">
        <v>7351218.0</v>
      </c>
      <c r="C1336" s="32">
        <v>43443.0</v>
      </c>
      <c r="D1336" s="33" t="s">
        <v>17</v>
      </c>
      <c r="E1336" s="34" t="s">
        <v>45</v>
      </c>
      <c r="F1336" s="34">
        <v>860.0</v>
      </c>
      <c r="G1336" s="33" t="s">
        <v>14</v>
      </c>
      <c r="H1336" s="34">
        <v>8.0</v>
      </c>
      <c r="I1336" s="34">
        <v>9.0</v>
      </c>
      <c r="J1336" s="35" t="s">
        <v>15</v>
      </c>
      <c r="K1336" s="35" t="s">
        <v>16</v>
      </c>
      <c r="L1336" s="35" t="s">
        <v>16</v>
      </c>
    </row>
    <row r="1337">
      <c r="A1337" s="30">
        <v>1320.0</v>
      </c>
      <c r="B1337" s="30">
        <v>7351287.0</v>
      </c>
      <c r="C1337" s="32">
        <v>43444.0</v>
      </c>
      <c r="D1337" s="33" t="s">
        <v>12</v>
      </c>
      <c r="E1337" s="34">
        <v>35.0</v>
      </c>
      <c r="F1337" s="34">
        <v>2350.0</v>
      </c>
      <c r="G1337" s="33" t="s">
        <v>20</v>
      </c>
      <c r="H1337" s="34">
        <v>9.0</v>
      </c>
      <c r="I1337" s="34">
        <v>10.0</v>
      </c>
      <c r="J1337" s="35" t="s">
        <v>16</v>
      </c>
      <c r="K1337" s="35" t="s">
        <v>16</v>
      </c>
      <c r="L1337" s="35" t="s">
        <v>15</v>
      </c>
    </row>
    <row r="1338">
      <c r="A1338" s="30">
        <v>1321.0</v>
      </c>
      <c r="B1338" s="30">
        <v>7353534.0</v>
      </c>
      <c r="C1338" s="32">
        <v>43447.0</v>
      </c>
      <c r="D1338" s="33" t="s">
        <v>12</v>
      </c>
      <c r="E1338" s="34" t="s">
        <v>59</v>
      </c>
      <c r="F1338" s="34">
        <v>2180.0</v>
      </c>
      <c r="G1338" s="33" t="s">
        <v>20</v>
      </c>
      <c r="H1338" s="34">
        <v>9.0</v>
      </c>
      <c r="I1338" s="34">
        <v>9.0</v>
      </c>
      <c r="J1338" s="35" t="s">
        <v>15</v>
      </c>
      <c r="K1338" s="35" t="s">
        <v>16</v>
      </c>
      <c r="L1338" s="35" t="s">
        <v>15</v>
      </c>
    </row>
    <row r="1339">
      <c r="A1339" s="30">
        <v>1322.0</v>
      </c>
      <c r="B1339" s="30">
        <v>7353284.0</v>
      </c>
      <c r="C1339" s="32">
        <v>43447.0</v>
      </c>
      <c r="D1339" s="33" t="s">
        <v>17</v>
      </c>
      <c r="E1339" s="34" t="s">
        <v>18</v>
      </c>
      <c r="F1339" s="34">
        <v>1800.0</v>
      </c>
      <c r="G1339" s="33" t="s">
        <v>20</v>
      </c>
      <c r="H1339" s="34">
        <v>7.0</v>
      </c>
      <c r="I1339" s="34">
        <v>9.0</v>
      </c>
      <c r="J1339" s="35" t="s">
        <v>16</v>
      </c>
      <c r="K1339" s="35" t="s">
        <v>15</v>
      </c>
      <c r="L1339" s="35" t="s">
        <v>15</v>
      </c>
    </row>
    <row r="1340">
      <c r="A1340" s="30">
        <v>1323.0</v>
      </c>
      <c r="B1340" s="30">
        <v>7355719.0</v>
      </c>
      <c r="C1340" s="32">
        <v>43452.0</v>
      </c>
      <c r="D1340" s="33" t="s">
        <v>12</v>
      </c>
      <c r="E1340" s="34" t="s">
        <v>27</v>
      </c>
      <c r="F1340" s="34">
        <v>2435.0</v>
      </c>
      <c r="G1340" s="33" t="s">
        <v>14</v>
      </c>
      <c r="H1340" s="34">
        <v>4.0</v>
      </c>
      <c r="I1340" s="34">
        <v>7.0</v>
      </c>
      <c r="J1340" s="35" t="s">
        <v>16</v>
      </c>
      <c r="K1340" s="35" t="s">
        <v>16</v>
      </c>
      <c r="L1340" s="35" t="s">
        <v>15</v>
      </c>
    </row>
    <row r="1341">
      <c r="A1341" s="30">
        <v>1324.0</v>
      </c>
      <c r="B1341" s="30">
        <v>7356281.0</v>
      </c>
      <c r="C1341" s="32">
        <v>43452.0</v>
      </c>
      <c r="D1341" s="33" t="s">
        <v>17</v>
      </c>
      <c r="E1341" s="34" t="s">
        <v>18</v>
      </c>
      <c r="F1341" s="34">
        <v>2035.0</v>
      </c>
      <c r="G1341" s="33" t="s">
        <v>20</v>
      </c>
      <c r="H1341" s="34">
        <v>8.0</v>
      </c>
      <c r="I1341" s="34">
        <v>9.0</v>
      </c>
      <c r="J1341" s="35" t="s">
        <v>15</v>
      </c>
      <c r="K1341" s="35" t="s">
        <v>16</v>
      </c>
      <c r="L1341" s="35" t="s">
        <v>16</v>
      </c>
    </row>
    <row r="1342">
      <c r="A1342" s="59">
        <v>1325.0</v>
      </c>
      <c r="B1342" s="30">
        <v>7356283.0</v>
      </c>
      <c r="C1342" s="32">
        <v>43452.0</v>
      </c>
      <c r="D1342" s="33" t="s">
        <v>17</v>
      </c>
      <c r="E1342" s="34" t="s">
        <v>18</v>
      </c>
      <c r="F1342" s="34">
        <v>1845.0</v>
      </c>
      <c r="G1342" s="33" t="s">
        <v>20</v>
      </c>
      <c r="H1342" s="34">
        <v>8.0</v>
      </c>
      <c r="I1342" s="34">
        <v>9.0</v>
      </c>
      <c r="J1342" s="35" t="s">
        <v>15</v>
      </c>
      <c r="K1342" s="35" t="s">
        <v>16</v>
      </c>
      <c r="L1342" s="35" t="s">
        <v>16</v>
      </c>
    </row>
    <row r="1343">
      <c r="A1343" s="30">
        <v>1326.0</v>
      </c>
      <c r="B1343" s="59">
        <v>7359587.0</v>
      </c>
      <c r="C1343" s="70">
        <v>43459.0</v>
      </c>
      <c r="D1343" s="33" t="s">
        <v>12</v>
      </c>
      <c r="E1343" s="33" t="s">
        <v>140</v>
      </c>
      <c r="F1343" s="33">
        <v>1005.0</v>
      </c>
      <c r="G1343" s="33" t="s">
        <v>14</v>
      </c>
      <c r="H1343" s="33">
        <v>6.0</v>
      </c>
      <c r="I1343" s="33">
        <v>7.0</v>
      </c>
      <c r="J1343" s="71" t="s">
        <v>16</v>
      </c>
      <c r="K1343" s="71" t="s">
        <v>16</v>
      </c>
      <c r="L1343" s="71" t="s">
        <v>15</v>
      </c>
    </row>
    <row r="1344">
      <c r="A1344" s="30">
        <v>1327.0</v>
      </c>
      <c r="B1344" s="30">
        <v>7359778.0</v>
      </c>
      <c r="C1344" s="32">
        <v>43459.0</v>
      </c>
      <c r="D1344" s="33" t="s">
        <v>12</v>
      </c>
      <c r="E1344" s="34" t="s">
        <v>140</v>
      </c>
      <c r="F1344" s="34">
        <v>1150.0</v>
      </c>
      <c r="G1344" s="33" t="s">
        <v>20</v>
      </c>
      <c r="H1344" s="34">
        <v>5.0</v>
      </c>
      <c r="I1344" s="34">
        <v>7.0</v>
      </c>
      <c r="J1344" s="35" t="s">
        <v>16</v>
      </c>
      <c r="K1344" s="35" t="s">
        <v>16</v>
      </c>
      <c r="L1344" s="35" t="s">
        <v>15</v>
      </c>
    </row>
    <row r="1345">
      <c r="A1345" s="30">
        <v>1328.0</v>
      </c>
      <c r="B1345" s="60">
        <v>7360851.0</v>
      </c>
      <c r="C1345" s="32">
        <v>43461.0</v>
      </c>
      <c r="D1345" s="34" t="s">
        <v>12</v>
      </c>
      <c r="E1345" s="34" t="s">
        <v>179</v>
      </c>
      <c r="F1345" s="34">
        <v>849.0</v>
      </c>
      <c r="G1345" s="34" t="s">
        <v>14</v>
      </c>
      <c r="H1345" s="34">
        <v>4.0</v>
      </c>
      <c r="I1345" s="34">
        <v>7.0</v>
      </c>
      <c r="J1345" s="35" t="s">
        <v>16</v>
      </c>
      <c r="K1345" s="35" t="s">
        <v>15</v>
      </c>
      <c r="L1345" s="35" t="s">
        <v>15</v>
      </c>
    </row>
    <row r="1346">
      <c r="A1346" s="30">
        <v>1329.0</v>
      </c>
      <c r="B1346" s="30">
        <v>7444223.0</v>
      </c>
      <c r="C1346" s="32">
        <v>43592.0</v>
      </c>
      <c r="D1346" s="33" t="s">
        <v>17</v>
      </c>
      <c r="E1346" s="34" t="s">
        <v>31</v>
      </c>
      <c r="F1346" s="34">
        <v>1910.0</v>
      </c>
      <c r="G1346" s="33" t="s">
        <v>14</v>
      </c>
      <c r="H1346" s="34">
        <v>8.0</v>
      </c>
      <c r="I1346" s="34">
        <v>8.0</v>
      </c>
      <c r="J1346" s="35" t="s">
        <v>15</v>
      </c>
      <c r="K1346" s="35" t="s">
        <v>16</v>
      </c>
      <c r="L1346" s="35" t="s">
        <v>15</v>
      </c>
    </row>
    <row r="1347">
      <c r="A1347" s="30">
        <v>1330.0</v>
      </c>
      <c r="B1347" s="30">
        <v>7446899.0</v>
      </c>
      <c r="C1347" s="32">
        <v>43596.0</v>
      </c>
      <c r="D1347" s="33" t="s">
        <v>17</v>
      </c>
      <c r="E1347" s="34">
        <v>36.0</v>
      </c>
      <c r="F1347" s="34">
        <v>2715.0</v>
      </c>
      <c r="G1347" s="33" t="s">
        <v>14</v>
      </c>
      <c r="H1347" s="34">
        <v>7.0</v>
      </c>
      <c r="I1347" s="34">
        <v>8.0</v>
      </c>
      <c r="J1347" s="35" t="s">
        <v>15</v>
      </c>
      <c r="K1347" s="35" t="s">
        <v>16</v>
      </c>
      <c r="L1347" s="35" t="s">
        <v>15</v>
      </c>
    </row>
    <row r="1348">
      <c r="A1348" s="30">
        <v>1331.0</v>
      </c>
      <c r="B1348" s="30">
        <v>7465599.0</v>
      </c>
      <c r="C1348" s="32">
        <v>43623.0</v>
      </c>
      <c r="D1348" s="33" t="s">
        <v>17</v>
      </c>
      <c r="E1348" s="34" t="s">
        <v>47</v>
      </c>
      <c r="F1348" s="34">
        <v>1950.0</v>
      </c>
      <c r="G1348" s="33" t="s">
        <v>14</v>
      </c>
      <c r="H1348" s="34">
        <v>9.0</v>
      </c>
      <c r="I1348" s="34">
        <v>10.0</v>
      </c>
      <c r="J1348" s="35" t="s">
        <v>16</v>
      </c>
      <c r="K1348" s="35" t="s">
        <v>16</v>
      </c>
      <c r="L1348" s="35" t="s">
        <v>15</v>
      </c>
    </row>
    <row r="1349">
      <c r="A1349" s="30">
        <v>1332.0</v>
      </c>
      <c r="B1349" s="30">
        <v>7470313.0</v>
      </c>
      <c r="C1349" s="32">
        <v>43631.0</v>
      </c>
      <c r="D1349" s="33" t="s">
        <v>12</v>
      </c>
      <c r="E1349" s="34">
        <v>32.0</v>
      </c>
      <c r="F1349" s="34">
        <v>1795.0</v>
      </c>
      <c r="G1349" s="33" t="s">
        <v>20</v>
      </c>
      <c r="H1349" s="34">
        <v>8.0</v>
      </c>
      <c r="I1349" s="34">
        <v>9.0</v>
      </c>
      <c r="J1349" s="35" t="s">
        <v>15</v>
      </c>
      <c r="K1349" s="35" t="s">
        <v>16</v>
      </c>
      <c r="L1349" s="35" t="s">
        <v>15</v>
      </c>
    </row>
    <row r="1350">
      <c r="A1350" s="30">
        <v>1333.0</v>
      </c>
      <c r="B1350" s="30">
        <v>7487869.0</v>
      </c>
      <c r="C1350" s="32">
        <v>43662.0</v>
      </c>
      <c r="D1350" s="33" t="s">
        <v>17</v>
      </c>
      <c r="E1350" s="34" t="s">
        <v>47</v>
      </c>
      <c r="F1350" s="34">
        <v>2340.0</v>
      </c>
      <c r="G1350" s="33" t="s">
        <v>20</v>
      </c>
      <c r="H1350" s="34">
        <v>9.0</v>
      </c>
      <c r="I1350" s="34">
        <v>10.0</v>
      </c>
      <c r="J1350" s="35" t="s">
        <v>15</v>
      </c>
      <c r="K1350" s="35" t="s">
        <v>16</v>
      </c>
      <c r="L1350" s="35" t="s">
        <v>16</v>
      </c>
    </row>
    <row r="1351">
      <c r="A1351" s="30">
        <v>1334.0</v>
      </c>
      <c r="B1351" s="30">
        <v>7487881.0</v>
      </c>
      <c r="C1351" s="32">
        <v>43662.0</v>
      </c>
      <c r="D1351" s="33" t="s">
        <v>17</v>
      </c>
      <c r="E1351" s="34" t="s">
        <v>47</v>
      </c>
      <c r="F1351" s="34">
        <v>2415.0</v>
      </c>
      <c r="G1351" s="33" t="s">
        <v>14</v>
      </c>
      <c r="H1351" s="34">
        <v>9.0</v>
      </c>
      <c r="I1351" s="34">
        <v>10.0</v>
      </c>
      <c r="J1351" s="35" t="s">
        <v>15</v>
      </c>
      <c r="K1351" s="35" t="s">
        <v>16</v>
      </c>
      <c r="L1351" s="35" t="s">
        <v>16</v>
      </c>
    </row>
    <row r="1352">
      <c r="A1352" s="30">
        <v>1335.0</v>
      </c>
      <c r="B1352" s="30">
        <v>7490779.0</v>
      </c>
      <c r="C1352" s="32">
        <v>43667.0</v>
      </c>
      <c r="D1352" s="33" t="s">
        <v>17</v>
      </c>
      <c r="E1352" s="34" t="s">
        <v>27</v>
      </c>
      <c r="F1352" s="34">
        <v>2100.0</v>
      </c>
      <c r="G1352" s="33" t="s">
        <v>14</v>
      </c>
      <c r="H1352" s="34">
        <v>8.0</v>
      </c>
      <c r="I1352" s="34">
        <v>9.0</v>
      </c>
      <c r="J1352" s="35" t="s">
        <v>15</v>
      </c>
      <c r="K1352" s="35" t="s">
        <v>16</v>
      </c>
      <c r="L1352" s="35" t="s">
        <v>15</v>
      </c>
    </row>
    <row r="1353">
      <c r="A1353" s="30">
        <v>1336.0</v>
      </c>
      <c r="B1353" s="30">
        <v>7491812.0</v>
      </c>
      <c r="C1353" s="32">
        <v>43669.0</v>
      </c>
      <c r="D1353" s="33" t="s">
        <v>17</v>
      </c>
      <c r="E1353" s="34" t="s">
        <v>60</v>
      </c>
      <c r="F1353" s="34">
        <v>3575.0</v>
      </c>
      <c r="G1353" s="33" t="s">
        <v>20</v>
      </c>
      <c r="H1353" s="34">
        <v>9.0</v>
      </c>
      <c r="I1353" s="34">
        <v>10.0</v>
      </c>
      <c r="J1353" s="35" t="s">
        <v>15</v>
      </c>
      <c r="K1353" s="35" t="s">
        <v>16</v>
      </c>
      <c r="L1353" s="35" t="s">
        <v>15</v>
      </c>
    </row>
    <row r="1354">
      <c r="A1354" s="30">
        <v>1337.0</v>
      </c>
      <c r="B1354" s="30">
        <v>7495758.0</v>
      </c>
      <c r="C1354" s="32">
        <v>43676.0</v>
      </c>
      <c r="D1354" s="33" t="s">
        <v>12</v>
      </c>
      <c r="E1354" s="34">
        <v>34.0</v>
      </c>
      <c r="F1354" s="34">
        <v>1940.0</v>
      </c>
      <c r="G1354" s="33" t="s">
        <v>14</v>
      </c>
      <c r="H1354" s="34">
        <v>7.0</v>
      </c>
      <c r="I1354" s="34">
        <v>9.0</v>
      </c>
      <c r="J1354" s="35" t="s">
        <v>16</v>
      </c>
      <c r="K1354" s="35" t="s">
        <v>16</v>
      </c>
      <c r="L1354" s="35" t="s">
        <v>15</v>
      </c>
    </row>
    <row r="1355">
      <c r="A1355" s="30">
        <v>1338.0</v>
      </c>
      <c r="B1355" s="30">
        <v>7509236.0</v>
      </c>
      <c r="C1355" s="32">
        <v>43697.0</v>
      </c>
      <c r="D1355" s="33" t="s">
        <v>17</v>
      </c>
      <c r="E1355" s="34">
        <v>26.0</v>
      </c>
      <c r="F1355" s="34">
        <v>370.0</v>
      </c>
      <c r="G1355" s="33" t="s">
        <v>20</v>
      </c>
      <c r="H1355" s="34">
        <v>3.0</v>
      </c>
      <c r="I1355" s="34">
        <v>5.0</v>
      </c>
      <c r="J1355" s="35" t="s">
        <v>16</v>
      </c>
      <c r="K1355" s="35" t="s">
        <v>16</v>
      </c>
      <c r="L1355" s="35" t="s">
        <v>15</v>
      </c>
    </row>
    <row r="1356">
      <c r="A1356" s="30">
        <v>1339.0</v>
      </c>
      <c r="B1356" s="30">
        <v>7522076.0</v>
      </c>
      <c r="C1356" s="32">
        <v>43718.0</v>
      </c>
      <c r="D1356" s="33" t="s">
        <v>17</v>
      </c>
      <c r="E1356" s="34" t="s">
        <v>48</v>
      </c>
      <c r="F1356" s="34">
        <v>2050.0</v>
      </c>
      <c r="G1356" s="33" t="s">
        <v>20</v>
      </c>
      <c r="H1356" s="34">
        <v>6.0</v>
      </c>
      <c r="I1356" s="34">
        <v>7.0</v>
      </c>
      <c r="J1356" s="35" t="s">
        <v>15</v>
      </c>
      <c r="K1356" s="35" t="s">
        <v>16</v>
      </c>
      <c r="L1356" s="35" t="s">
        <v>15</v>
      </c>
    </row>
    <row r="1357">
      <c r="A1357" s="30">
        <v>1340.0</v>
      </c>
      <c r="B1357" s="30">
        <v>7526207.0</v>
      </c>
      <c r="C1357" s="32">
        <v>43725.0</v>
      </c>
      <c r="D1357" s="33" t="s">
        <v>17</v>
      </c>
      <c r="E1357" s="34" t="s">
        <v>75</v>
      </c>
      <c r="F1357" s="34">
        <v>790.0</v>
      </c>
      <c r="G1357" s="33" t="s">
        <v>14</v>
      </c>
      <c r="H1357" s="34">
        <v>7.0</v>
      </c>
      <c r="I1357" s="34">
        <v>9.0</v>
      </c>
      <c r="J1357" s="35" t="s">
        <v>16</v>
      </c>
      <c r="K1357" s="35" t="s">
        <v>16</v>
      </c>
      <c r="L1357" s="35" t="s">
        <v>15</v>
      </c>
    </row>
    <row r="1358">
      <c r="A1358" s="30">
        <v>1341.0</v>
      </c>
      <c r="B1358" s="30">
        <v>7233686.0</v>
      </c>
      <c r="C1358" s="32">
        <v>43236.0</v>
      </c>
      <c r="D1358" s="33" t="s">
        <v>17</v>
      </c>
      <c r="E1358" s="34">
        <v>25.0</v>
      </c>
      <c r="F1358" s="34">
        <v>490.0</v>
      </c>
      <c r="G1358" s="33" t="s">
        <v>14</v>
      </c>
      <c r="H1358" s="34">
        <v>2.0</v>
      </c>
      <c r="I1358" s="34">
        <v>6.0</v>
      </c>
      <c r="J1358" s="35" t="s">
        <v>16</v>
      </c>
      <c r="K1358" s="35" t="s">
        <v>16</v>
      </c>
      <c r="L1358" s="35" t="s">
        <v>15</v>
      </c>
    </row>
    <row r="1359">
      <c r="A1359" s="30">
        <v>1342.0</v>
      </c>
      <c r="B1359" s="30">
        <v>7239657.0</v>
      </c>
      <c r="C1359" s="32">
        <v>43246.0</v>
      </c>
      <c r="D1359" s="33" t="s">
        <v>17</v>
      </c>
      <c r="E1359" s="34" t="s">
        <v>28</v>
      </c>
      <c r="F1359" s="34">
        <v>1835.0</v>
      </c>
      <c r="G1359" s="33" t="s">
        <v>20</v>
      </c>
      <c r="H1359" s="34">
        <v>8.0</v>
      </c>
      <c r="I1359" s="34">
        <v>9.0</v>
      </c>
      <c r="J1359" s="35" t="s">
        <v>15</v>
      </c>
      <c r="K1359" s="35" t="s">
        <v>16</v>
      </c>
      <c r="L1359" s="35" t="s">
        <v>15</v>
      </c>
    </row>
    <row r="1360">
      <c r="A1360" s="30">
        <v>1343.0</v>
      </c>
      <c r="B1360" s="30">
        <v>7566838.0</v>
      </c>
      <c r="C1360" s="32">
        <v>43798.0</v>
      </c>
      <c r="D1360" s="33" t="s">
        <v>17</v>
      </c>
      <c r="E1360" s="34" t="s">
        <v>44</v>
      </c>
      <c r="F1360" s="34">
        <v>2130.0</v>
      </c>
      <c r="G1360" s="33" t="s">
        <v>14</v>
      </c>
      <c r="H1360" s="34">
        <v>7.0</v>
      </c>
      <c r="I1360" s="34">
        <v>8.0</v>
      </c>
      <c r="J1360" s="35" t="s">
        <v>15</v>
      </c>
      <c r="K1360" s="35" t="s">
        <v>16</v>
      </c>
      <c r="L1360" s="35" t="s">
        <v>16</v>
      </c>
    </row>
    <row r="1361">
      <c r="A1361" s="30">
        <v>1344.0</v>
      </c>
      <c r="B1361" s="30">
        <v>7566840.0</v>
      </c>
      <c r="C1361" s="32">
        <v>43798.0</v>
      </c>
      <c r="D1361" s="33" t="s">
        <v>17</v>
      </c>
      <c r="E1361" s="34" t="s">
        <v>44</v>
      </c>
      <c r="F1361" s="34">
        <v>2170.0</v>
      </c>
      <c r="G1361" s="33" t="s">
        <v>14</v>
      </c>
      <c r="H1361" s="34">
        <v>8.0</v>
      </c>
      <c r="I1361" s="34">
        <v>8.0</v>
      </c>
      <c r="J1361" s="35" t="s">
        <v>16</v>
      </c>
      <c r="K1361" s="35" t="s">
        <v>16</v>
      </c>
      <c r="L1361" s="35" t="s">
        <v>16</v>
      </c>
    </row>
    <row r="1362">
      <c r="A1362" s="59">
        <v>1345.0</v>
      </c>
      <c r="B1362" s="30">
        <v>7576772.0</v>
      </c>
      <c r="C1362" s="32">
        <v>43818.0</v>
      </c>
      <c r="D1362" s="33" t="s">
        <v>12</v>
      </c>
      <c r="E1362" s="34" t="s">
        <v>46</v>
      </c>
      <c r="F1362" s="34">
        <v>870.0</v>
      </c>
      <c r="G1362" s="33" t="s">
        <v>20</v>
      </c>
      <c r="H1362" s="34">
        <v>8.0</v>
      </c>
      <c r="I1362" s="34">
        <v>9.0</v>
      </c>
      <c r="J1362" s="35" t="s">
        <v>15</v>
      </c>
      <c r="K1362" s="35" t="s">
        <v>16</v>
      </c>
      <c r="L1362" s="35" t="s">
        <v>15</v>
      </c>
    </row>
    <row r="1363">
      <c r="A1363" s="30">
        <v>1346.0</v>
      </c>
      <c r="B1363" s="59">
        <v>7182402.0</v>
      </c>
      <c r="C1363" s="70">
        <v>43158.0</v>
      </c>
      <c r="D1363" s="33" t="s">
        <v>12</v>
      </c>
      <c r="E1363" s="33">
        <v>27.0</v>
      </c>
      <c r="F1363" s="33">
        <v>760.0</v>
      </c>
      <c r="G1363" s="33" t="s">
        <v>20</v>
      </c>
      <c r="H1363" s="33">
        <v>5.0</v>
      </c>
      <c r="I1363" s="33">
        <v>9.0</v>
      </c>
      <c r="J1363" s="71" t="s">
        <v>16</v>
      </c>
      <c r="K1363" s="71" t="s">
        <v>16</v>
      </c>
      <c r="L1363" s="71" t="s">
        <v>15</v>
      </c>
    </row>
    <row r="1364">
      <c r="A1364" s="30">
        <v>1347.0</v>
      </c>
      <c r="B1364" s="30">
        <v>7185854.0</v>
      </c>
      <c r="C1364" s="32">
        <v>43163.0</v>
      </c>
      <c r="D1364" s="33" t="s">
        <v>17</v>
      </c>
      <c r="E1364" s="34">
        <v>27.0</v>
      </c>
      <c r="F1364" s="34">
        <v>830.0</v>
      </c>
      <c r="G1364" s="33" t="s">
        <v>14</v>
      </c>
      <c r="H1364" s="34">
        <v>2.0</v>
      </c>
      <c r="I1364" s="34">
        <v>5.0</v>
      </c>
      <c r="J1364" s="35" t="s">
        <v>16</v>
      </c>
      <c r="K1364" s="35" t="s">
        <v>16</v>
      </c>
      <c r="L1364" s="35" t="s">
        <v>15</v>
      </c>
    </row>
    <row r="1365">
      <c r="A1365" s="30">
        <v>1348.0</v>
      </c>
      <c r="B1365" s="30">
        <v>7219666.0</v>
      </c>
      <c r="C1365" s="32">
        <v>43214.0</v>
      </c>
      <c r="D1365" s="33" t="s">
        <v>12</v>
      </c>
      <c r="E1365" s="34" t="s">
        <v>158</v>
      </c>
      <c r="F1365" s="34">
        <v>825.0</v>
      </c>
      <c r="G1365" s="33" t="s">
        <v>20</v>
      </c>
      <c r="H1365" s="34">
        <v>4.0</v>
      </c>
      <c r="I1365" s="34">
        <v>6.0</v>
      </c>
      <c r="J1365" s="35" t="s">
        <v>16</v>
      </c>
      <c r="K1365" s="35" t="s">
        <v>15</v>
      </c>
      <c r="L1365" s="35" t="s">
        <v>16</v>
      </c>
    </row>
    <row r="1366">
      <c r="A1366" s="30">
        <v>1349.0</v>
      </c>
      <c r="B1366" s="30">
        <v>7528359.0</v>
      </c>
      <c r="C1366" s="32">
        <v>43729.0</v>
      </c>
      <c r="D1366" s="33" t="s">
        <v>17</v>
      </c>
      <c r="E1366" s="34" t="s">
        <v>63</v>
      </c>
      <c r="F1366" s="34">
        <v>1415.0</v>
      </c>
      <c r="G1366" s="33" t="s">
        <v>20</v>
      </c>
      <c r="H1366" s="34">
        <v>7.0</v>
      </c>
      <c r="I1366" s="34">
        <v>8.0</v>
      </c>
      <c r="J1366" s="35" t="s">
        <v>15</v>
      </c>
      <c r="K1366" s="35" t="s">
        <v>16</v>
      </c>
      <c r="L1366" s="35" t="s">
        <v>15</v>
      </c>
    </row>
    <row r="1367">
      <c r="A1367" s="30">
        <v>1350.0</v>
      </c>
      <c r="B1367" s="77">
        <v>7359140.0</v>
      </c>
      <c r="C1367" s="32">
        <v>43458.0</v>
      </c>
      <c r="D1367" s="33" t="s">
        <v>12</v>
      </c>
      <c r="E1367" s="34">
        <v>35.0</v>
      </c>
      <c r="F1367" s="34">
        <v>2430.0</v>
      </c>
      <c r="G1367" s="33" t="s">
        <v>14</v>
      </c>
      <c r="H1367" s="34">
        <v>8.0</v>
      </c>
      <c r="I1367" s="34">
        <v>9.0</v>
      </c>
      <c r="J1367" s="35" t="s">
        <v>15</v>
      </c>
      <c r="K1367" s="35" t="s">
        <v>16</v>
      </c>
      <c r="L1367" s="35" t="s">
        <v>15</v>
      </c>
    </row>
    <row r="1368">
      <c r="A1368" s="30">
        <v>1351.0</v>
      </c>
      <c r="B1368" s="30">
        <v>7195128.0</v>
      </c>
      <c r="C1368" s="32">
        <v>43177.0</v>
      </c>
      <c r="D1368" s="33" t="s">
        <v>12</v>
      </c>
      <c r="E1368" s="34">
        <v>25.0</v>
      </c>
      <c r="F1368" s="34">
        <v>925.0</v>
      </c>
      <c r="G1368" s="33" t="s">
        <v>14</v>
      </c>
      <c r="H1368" s="34">
        <v>4.0</v>
      </c>
      <c r="I1368" s="34">
        <v>6.0</v>
      </c>
      <c r="J1368" s="35" t="s">
        <v>16</v>
      </c>
      <c r="K1368" s="35" t="s">
        <v>16</v>
      </c>
      <c r="L1368" s="35" t="s">
        <v>15</v>
      </c>
    </row>
    <row r="1369">
      <c r="A1369" s="30">
        <v>1352.0</v>
      </c>
      <c r="B1369" s="30">
        <v>7232623.0</v>
      </c>
      <c r="C1369" s="32">
        <v>43235.0</v>
      </c>
      <c r="D1369" s="33" t="s">
        <v>12</v>
      </c>
      <c r="E1369" s="34">
        <v>36.0</v>
      </c>
      <c r="F1369" s="34">
        <v>2395.0</v>
      </c>
      <c r="G1369" s="33" t="s">
        <v>20</v>
      </c>
      <c r="H1369" s="34">
        <v>7.0</v>
      </c>
      <c r="I1369" s="34">
        <v>8.0</v>
      </c>
      <c r="J1369" s="35" t="s">
        <v>15</v>
      </c>
      <c r="K1369" s="35" t="s">
        <v>16</v>
      </c>
      <c r="L1369" s="35" t="s">
        <v>15</v>
      </c>
    </row>
    <row r="1370">
      <c r="A1370" s="30">
        <v>1353.0</v>
      </c>
      <c r="B1370" s="30">
        <v>7251156.0</v>
      </c>
      <c r="C1370" s="32">
        <v>43268.0</v>
      </c>
      <c r="D1370" s="33" t="s">
        <v>17</v>
      </c>
      <c r="E1370" s="34" t="s">
        <v>61</v>
      </c>
      <c r="F1370" s="34">
        <v>1230.0</v>
      </c>
      <c r="G1370" s="33" t="s">
        <v>20</v>
      </c>
      <c r="H1370" s="34">
        <v>7.0</v>
      </c>
      <c r="I1370" s="34">
        <v>8.0</v>
      </c>
      <c r="J1370" s="35" t="s">
        <v>16</v>
      </c>
      <c r="K1370" s="35" t="s">
        <v>16</v>
      </c>
      <c r="L1370" s="35" t="s">
        <v>15</v>
      </c>
    </row>
    <row r="1371">
      <c r="A1371" s="30">
        <v>1354.0</v>
      </c>
      <c r="B1371" s="30">
        <v>7299653.0</v>
      </c>
      <c r="C1371" s="32">
        <v>43352.0</v>
      </c>
      <c r="D1371" s="33" t="s">
        <v>17</v>
      </c>
      <c r="E1371" s="34" t="s">
        <v>32</v>
      </c>
      <c r="F1371" s="34">
        <v>2735.0</v>
      </c>
      <c r="G1371" s="33" t="s">
        <v>20</v>
      </c>
      <c r="H1371" s="34">
        <v>7.0</v>
      </c>
      <c r="I1371" s="34">
        <v>8.0</v>
      </c>
      <c r="J1371" s="35" t="s">
        <v>16</v>
      </c>
      <c r="K1371" s="35" t="s">
        <v>16</v>
      </c>
      <c r="L1371" s="35" t="s">
        <v>15</v>
      </c>
    </row>
    <row r="1372">
      <c r="A1372" s="30">
        <v>1355.0</v>
      </c>
      <c r="B1372" s="30">
        <v>7295765.0</v>
      </c>
      <c r="C1372" s="32">
        <v>43345.0</v>
      </c>
      <c r="D1372" s="34" t="s">
        <v>17</v>
      </c>
      <c r="E1372" s="34" t="s">
        <v>62</v>
      </c>
      <c r="F1372" s="34">
        <v>1450.0</v>
      </c>
      <c r="G1372" s="34" t="s">
        <v>14</v>
      </c>
      <c r="H1372" s="34">
        <v>7.0</v>
      </c>
      <c r="I1372" s="34">
        <v>8.0</v>
      </c>
      <c r="J1372" s="35" t="s">
        <v>16</v>
      </c>
      <c r="K1372" s="35" t="s">
        <v>15</v>
      </c>
      <c r="L1372" s="35" t="s">
        <v>15</v>
      </c>
    </row>
    <row r="1373">
      <c r="A1373" s="30">
        <v>1356.0</v>
      </c>
      <c r="B1373" s="30">
        <v>7305285.0</v>
      </c>
      <c r="C1373" s="72">
        <v>43361.0</v>
      </c>
      <c r="D1373" s="33" t="s">
        <v>17</v>
      </c>
      <c r="E1373" s="34" t="s">
        <v>50</v>
      </c>
      <c r="F1373" s="34">
        <v>1545.0</v>
      </c>
      <c r="G1373" s="33" t="s">
        <v>14</v>
      </c>
      <c r="H1373" s="34">
        <v>9.0</v>
      </c>
      <c r="I1373" s="34">
        <v>9.0</v>
      </c>
      <c r="J1373" s="35" t="s">
        <v>15</v>
      </c>
      <c r="K1373" s="35" t="s">
        <v>16</v>
      </c>
      <c r="L1373" s="35" t="s">
        <v>15</v>
      </c>
    </row>
    <row r="1374">
      <c r="A1374" s="30">
        <v>1357.0</v>
      </c>
      <c r="B1374" s="30">
        <v>7374619.0</v>
      </c>
      <c r="C1374" s="30" t="s">
        <v>260</v>
      </c>
      <c r="D1374" s="33" t="s">
        <v>17</v>
      </c>
      <c r="E1374" s="34" t="s">
        <v>18</v>
      </c>
      <c r="F1374" s="34">
        <v>2440.0</v>
      </c>
      <c r="G1374" s="33" t="s">
        <v>14</v>
      </c>
      <c r="H1374" s="34">
        <v>5.0</v>
      </c>
      <c r="I1374" s="34">
        <v>8.0</v>
      </c>
      <c r="J1374" s="35" t="s">
        <v>16</v>
      </c>
      <c r="K1374" s="35" t="s">
        <v>16</v>
      </c>
      <c r="L1374" s="35" t="s">
        <v>15</v>
      </c>
    </row>
    <row r="1375">
      <c r="A1375" s="30">
        <v>1358.0</v>
      </c>
      <c r="B1375" s="61">
        <v>7386899.0</v>
      </c>
      <c r="C1375" s="32">
        <v>43504.0</v>
      </c>
      <c r="D1375" s="33" t="s">
        <v>12</v>
      </c>
      <c r="E1375" s="34" t="s">
        <v>18</v>
      </c>
      <c r="F1375" s="34">
        <v>2300.0</v>
      </c>
      <c r="G1375" s="33" t="s">
        <v>14</v>
      </c>
      <c r="H1375" s="34">
        <v>9.0</v>
      </c>
      <c r="I1375" s="34">
        <v>9.0</v>
      </c>
      <c r="J1375" s="35" t="s">
        <v>15</v>
      </c>
      <c r="K1375" s="35" t="s">
        <v>16</v>
      </c>
      <c r="L1375" s="35" t="s">
        <v>15</v>
      </c>
    </row>
    <row r="1376">
      <c r="A1376" s="30">
        <v>1359.0</v>
      </c>
      <c r="B1376" s="61">
        <v>7407694.0</v>
      </c>
      <c r="C1376" s="32">
        <v>43509.0</v>
      </c>
      <c r="D1376" s="33" t="s">
        <v>17</v>
      </c>
      <c r="E1376" s="34" t="s">
        <v>31</v>
      </c>
      <c r="F1376" s="34">
        <v>1785.0</v>
      </c>
      <c r="G1376" s="33" t="s">
        <v>20</v>
      </c>
      <c r="H1376" s="34">
        <v>8.0</v>
      </c>
      <c r="I1376" s="34">
        <v>9.0</v>
      </c>
      <c r="J1376" s="35" t="s">
        <v>15</v>
      </c>
      <c r="K1376" s="35" t="s">
        <v>16</v>
      </c>
      <c r="L1376" s="35" t="s">
        <v>15</v>
      </c>
    </row>
    <row r="1377">
      <c r="A1377" s="30">
        <v>1360.0</v>
      </c>
      <c r="B1377" s="60">
        <v>7409952.0</v>
      </c>
      <c r="C1377" s="32">
        <v>43511.0</v>
      </c>
      <c r="D1377" s="33" t="s">
        <v>17</v>
      </c>
      <c r="E1377" s="34" t="s">
        <v>41</v>
      </c>
      <c r="F1377" s="34">
        <v>2055.0</v>
      </c>
      <c r="G1377" s="33" t="s">
        <v>14</v>
      </c>
      <c r="H1377" s="34">
        <v>8.0</v>
      </c>
      <c r="I1377" s="34">
        <v>9.0</v>
      </c>
      <c r="J1377" s="35" t="s">
        <v>15</v>
      </c>
      <c r="K1377" s="35" t="s">
        <v>16</v>
      </c>
      <c r="L1377" s="35" t="s">
        <v>15</v>
      </c>
    </row>
    <row r="1378">
      <c r="A1378" s="30">
        <v>1361.0</v>
      </c>
      <c r="B1378" s="61">
        <v>7419609.0</v>
      </c>
      <c r="C1378" s="32">
        <v>43556.0</v>
      </c>
      <c r="D1378" s="33" t="s">
        <v>17</v>
      </c>
      <c r="E1378" s="34" t="s">
        <v>44</v>
      </c>
      <c r="F1378" s="34">
        <v>1710.0</v>
      </c>
      <c r="G1378" s="33" t="s">
        <v>20</v>
      </c>
      <c r="H1378" s="34">
        <v>9.0</v>
      </c>
      <c r="I1378" s="34">
        <v>9.0</v>
      </c>
      <c r="J1378" s="35" t="s">
        <v>15</v>
      </c>
      <c r="K1378" s="35" t="s">
        <v>16</v>
      </c>
      <c r="L1378" s="35" t="s">
        <v>15</v>
      </c>
    </row>
    <row r="1379">
      <c r="A1379" s="30">
        <v>1362.0</v>
      </c>
      <c r="B1379" s="61">
        <v>7445101.0</v>
      </c>
      <c r="C1379" s="32">
        <v>43594.0</v>
      </c>
      <c r="D1379" s="33" t="s">
        <v>12</v>
      </c>
      <c r="E1379" s="34">
        <v>34.0</v>
      </c>
      <c r="F1379" s="34">
        <v>1985.0</v>
      </c>
      <c r="G1379" s="33" t="s">
        <v>14</v>
      </c>
      <c r="H1379" s="34">
        <v>9.0</v>
      </c>
      <c r="I1379" s="34">
        <v>9.0</v>
      </c>
      <c r="J1379" s="35" t="s">
        <v>15</v>
      </c>
      <c r="K1379" s="35" t="s">
        <v>16</v>
      </c>
      <c r="L1379" s="35" t="s">
        <v>15</v>
      </c>
    </row>
    <row r="1380">
      <c r="A1380" s="30">
        <v>1363.0</v>
      </c>
      <c r="B1380" s="60">
        <v>7426470.0</v>
      </c>
      <c r="C1380" s="32">
        <v>43565.0</v>
      </c>
      <c r="D1380" s="33" t="s">
        <v>12</v>
      </c>
      <c r="E1380" s="34" t="s">
        <v>27</v>
      </c>
      <c r="F1380" s="34">
        <v>2700.0</v>
      </c>
      <c r="G1380" s="33" t="s">
        <v>14</v>
      </c>
      <c r="H1380" s="34">
        <v>9.0</v>
      </c>
      <c r="I1380" s="34">
        <v>10.0</v>
      </c>
      <c r="J1380" s="35" t="s">
        <v>15</v>
      </c>
      <c r="K1380" s="35" t="s">
        <v>16</v>
      </c>
      <c r="L1380" s="35" t="s">
        <v>15</v>
      </c>
    </row>
    <row r="1381">
      <c r="A1381" s="30">
        <v>1364.0</v>
      </c>
      <c r="B1381" s="62">
        <v>7546644.0</v>
      </c>
      <c r="C1381" s="32">
        <v>43760.0</v>
      </c>
      <c r="D1381" s="33" t="s">
        <v>17</v>
      </c>
      <c r="E1381" s="34" t="s">
        <v>50</v>
      </c>
      <c r="F1381" s="34">
        <v>1610.0</v>
      </c>
      <c r="G1381" s="33" t="s">
        <v>14</v>
      </c>
      <c r="H1381" s="34">
        <v>8.0</v>
      </c>
      <c r="I1381" s="34">
        <v>9.0</v>
      </c>
      <c r="J1381" s="35" t="s">
        <v>15</v>
      </c>
      <c r="K1381" s="35" t="s">
        <v>16</v>
      </c>
      <c r="L1381" s="35" t="s">
        <v>16</v>
      </c>
    </row>
    <row r="1382">
      <c r="A1382" s="30">
        <v>1365.0</v>
      </c>
      <c r="B1382" s="62">
        <v>7546061.0</v>
      </c>
      <c r="C1382" s="32">
        <v>43759.0</v>
      </c>
      <c r="D1382" s="33" t="s">
        <v>17</v>
      </c>
      <c r="E1382" s="34">
        <v>34.0</v>
      </c>
      <c r="F1382" s="34">
        <v>1775.0</v>
      </c>
      <c r="G1382" s="33" t="s">
        <v>20</v>
      </c>
      <c r="H1382" s="34">
        <v>4.0</v>
      </c>
      <c r="I1382" s="34">
        <v>7.0</v>
      </c>
      <c r="J1382" s="35" t="s">
        <v>16</v>
      </c>
      <c r="K1382" s="35" t="s">
        <v>16</v>
      </c>
      <c r="L1382" s="35" t="s">
        <v>16</v>
      </c>
    </row>
    <row r="1383">
      <c r="A1383" s="30">
        <v>1366.0</v>
      </c>
      <c r="B1383" s="30">
        <v>7338093.0</v>
      </c>
      <c r="C1383" s="32">
        <v>43419.0</v>
      </c>
      <c r="D1383" s="33" t="s">
        <v>12</v>
      </c>
      <c r="E1383" s="34" t="s">
        <v>29</v>
      </c>
      <c r="F1383" s="34">
        <v>1610.0</v>
      </c>
      <c r="G1383" s="33" t="s">
        <v>14</v>
      </c>
      <c r="H1383" s="34">
        <v>6.0</v>
      </c>
      <c r="I1383" s="34">
        <v>8.0</v>
      </c>
      <c r="J1383" s="35" t="s">
        <v>16</v>
      </c>
      <c r="K1383" s="35" t="s">
        <v>16</v>
      </c>
      <c r="L1383" s="35" t="s">
        <v>15</v>
      </c>
    </row>
    <row r="1384">
      <c r="A1384" s="30">
        <v>1377.0</v>
      </c>
      <c r="B1384" s="31">
        <v>8061581.0</v>
      </c>
      <c r="C1384" s="32">
        <v>44828.0</v>
      </c>
      <c r="D1384" s="33" t="s">
        <v>17</v>
      </c>
      <c r="E1384" s="34" t="s">
        <v>27</v>
      </c>
      <c r="F1384" s="34">
        <v>1960.0</v>
      </c>
      <c r="G1384" s="33" t="s">
        <v>14</v>
      </c>
      <c r="H1384" s="34">
        <v>8.0</v>
      </c>
      <c r="I1384" s="34">
        <v>9.0</v>
      </c>
      <c r="J1384" s="35" t="s">
        <v>15</v>
      </c>
      <c r="K1384" s="35" t="s">
        <v>16</v>
      </c>
      <c r="L1384" s="35" t="s">
        <v>16</v>
      </c>
    </row>
  </sheetData>
  <mergeCells count="6">
    <mergeCell ref="A2:L2"/>
    <mergeCell ref="A234:L234"/>
    <mergeCell ref="A411:L411"/>
    <mergeCell ref="A679:L679"/>
    <mergeCell ref="A886:L886"/>
    <mergeCell ref="A1117:L1117"/>
  </mergeCells>
  <dataValidations>
    <dataValidation type="list" allowBlank="1" showErrorMessage="1" sqref="D3:D233 D235:D410 D412:D678 D680:D885 D887:D1116 D1118:D1384">
      <formula1>"VAGINAL,CESÁRIA"</formula1>
    </dataValidation>
    <dataValidation type="list" allowBlank="1" showErrorMessage="1" sqref="G3:G233 G235:G410 G412:G678 G680:G885 G887:G1116 G1118:G1384">
      <formula1>"FEMININO,MASCULINO"</formula1>
    </dataValidation>
    <dataValidation type="list" allowBlank="1" showErrorMessage="1" sqref="J3:L233 J235:L410 J412:L678 J680:L885 J887:L1116 J1118:L1384">
      <formula1>"SIM,NÃO"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5.5"/>
    <col customWidth="1" min="2" max="2" width="9.0"/>
    <col customWidth="1" min="3" max="3" width="5.63"/>
    <col customWidth="1" min="4" max="4" width="19.13"/>
    <col customWidth="1" min="5" max="5" width="23.63"/>
    <col customWidth="1" min="6" max="6" width="8.38"/>
    <col customWidth="1" min="7" max="7" width="5.38"/>
    <col customWidth="1" min="8" max="8" width="11.88"/>
    <col customWidth="1" min="9" max="10" width="12.0"/>
    <col customWidth="1" min="11" max="11" width="24.88"/>
    <col customWidth="1" min="12" max="12" width="33.38"/>
  </cols>
  <sheetData>
    <row r="1">
      <c r="A1" s="1" t="s">
        <v>0</v>
      </c>
      <c r="B1" s="78" t="s">
        <v>1</v>
      </c>
      <c r="C1" s="79" t="s">
        <v>261</v>
      </c>
      <c r="D1" s="80" t="s">
        <v>262</v>
      </c>
      <c r="E1" s="80" t="s">
        <v>263</v>
      </c>
      <c r="F1" s="80" t="s">
        <v>264</v>
      </c>
      <c r="G1" s="80" t="s">
        <v>265</v>
      </c>
      <c r="H1" s="80" t="s">
        <v>266</v>
      </c>
      <c r="I1" s="80" t="s">
        <v>267</v>
      </c>
      <c r="J1" s="81" t="s">
        <v>268</v>
      </c>
      <c r="K1" s="82" t="s">
        <v>269</v>
      </c>
      <c r="L1" s="80" t="s">
        <v>270</v>
      </c>
    </row>
    <row r="2">
      <c r="A2" s="83">
        <v>2023.0</v>
      </c>
      <c r="B2" s="5"/>
      <c r="C2" s="5"/>
      <c r="D2" s="5"/>
      <c r="E2" s="5"/>
      <c r="F2" s="5"/>
      <c r="G2" s="5"/>
      <c r="H2" s="5"/>
      <c r="I2" s="5"/>
      <c r="J2" s="5"/>
      <c r="K2" s="5"/>
      <c r="L2" s="6"/>
    </row>
    <row r="3">
      <c r="A3" s="7">
        <v>1.0</v>
      </c>
      <c r="B3" s="7">
        <v>8101080.0</v>
      </c>
      <c r="C3" s="7">
        <v>20.0</v>
      </c>
      <c r="D3" s="50" t="s">
        <v>271</v>
      </c>
      <c r="E3" s="50" t="s">
        <v>272</v>
      </c>
      <c r="F3" s="50" t="s">
        <v>273</v>
      </c>
      <c r="G3" s="50" t="s">
        <v>86</v>
      </c>
      <c r="H3" s="50" t="s">
        <v>15</v>
      </c>
      <c r="I3" s="50" t="s">
        <v>15</v>
      </c>
      <c r="J3" s="84" t="s">
        <v>15</v>
      </c>
      <c r="K3" s="85" t="s">
        <v>274</v>
      </c>
      <c r="L3" s="86"/>
    </row>
    <row r="4">
      <c r="A4" s="7">
        <v>2.0</v>
      </c>
      <c r="B4" s="7">
        <v>8101388.0</v>
      </c>
      <c r="C4" s="7">
        <v>26.0</v>
      </c>
      <c r="D4" s="50" t="s">
        <v>275</v>
      </c>
      <c r="E4" s="50" t="s">
        <v>276</v>
      </c>
      <c r="F4" s="50" t="s">
        <v>273</v>
      </c>
      <c r="G4" s="50">
        <v>8.0</v>
      </c>
      <c r="H4" s="50" t="s">
        <v>15</v>
      </c>
      <c r="I4" s="50" t="s">
        <v>15</v>
      </c>
      <c r="J4" s="84" t="s">
        <v>15</v>
      </c>
      <c r="K4" s="87"/>
      <c r="L4" s="86"/>
    </row>
    <row r="5">
      <c r="A5" s="7">
        <v>3.0</v>
      </c>
      <c r="B5" s="10">
        <v>8101390.0</v>
      </c>
      <c r="C5" s="7">
        <v>26.0</v>
      </c>
      <c r="D5" s="50" t="s">
        <v>275</v>
      </c>
      <c r="E5" s="50" t="s">
        <v>276</v>
      </c>
      <c r="F5" s="50" t="s">
        <v>277</v>
      </c>
      <c r="G5" s="50">
        <v>8.0</v>
      </c>
      <c r="H5" s="50" t="s">
        <v>15</v>
      </c>
      <c r="I5" s="50" t="s">
        <v>15</v>
      </c>
      <c r="J5" s="84" t="s">
        <v>15</v>
      </c>
      <c r="K5" s="87"/>
      <c r="L5" s="86"/>
    </row>
    <row r="6">
      <c r="A6" s="7">
        <v>4.0</v>
      </c>
      <c r="B6" s="7">
        <v>8103515.0</v>
      </c>
      <c r="C6" s="7">
        <v>29.0</v>
      </c>
      <c r="D6" s="50" t="s">
        <v>275</v>
      </c>
      <c r="E6" s="50" t="s">
        <v>278</v>
      </c>
      <c r="F6" s="50" t="s">
        <v>273</v>
      </c>
      <c r="G6" s="50">
        <v>10.0</v>
      </c>
      <c r="H6" s="50" t="s">
        <v>15</v>
      </c>
      <c r="I6" s="50" t="s">
        <v>15</v>
      </c>
      <c r="J6" s="84" t="s">
        <v>15</v>
      </c>
      <c r="K6" s="87"/>
      <c r="L6" s="86"/>
    </row>
    <row r="7">
      <c r="A7" s="7">
        <v>5.0</v>
      </c>
      <c r="B7" s="7">
        <v>8103519.0</v>
      </c>
      <c r="C7" s="7">
        <v>29.0</v>
      </c>
      <c r="D7" s="50" t="s">
        <v>275</v>
      </c>
      <c r="E7" s="50" t="s">
        <v>278</v>
      </c>
      <c r="F7" s="50" t="s">
        <v>277</v>
      </c>
      <c r="G7" s="50">
        <v>10.0</v>
      </c>
      <c r="H7" s="50" t="s">
        <v>15</v>
      </c>
      <c r="I7" s="50" t="s">
        <v>15</v>
      </c>
      <c r="J7" s="84" t="s">
        <v>15</v>
      </c>
      <c r="K7" s="87"/>
      <c r="L7" s="86"/>
    </row>
    <row r="8">
      <c r="A8" s="7">
        <v>6.0</v>
      </c>
      <c r="B8" s="7">
        <v>8104397.0</v>
      </c>
      <c r="C8" s="7">
        <v>26.0</v>
      </c>
      <c r="D8" s="50" t="s">
        <v>279</v>
      </c>
      <c r="E8" s="50" t="s">
        <v>276</v>
      </c>
      <c r="F8" s="50" t="s">
        <v>280</v>
      </c>
      <c r="G8" s="50">
        <v>11.0</v>
      </c>
      <c r="H8" s="50" t="s">
        <v>16</v>
      </c>
      <c r="I8" s="50" t="s">
        <v>16</v>
      </c>
      <c r="J8" s="84" t="s">
        <v>15</v>
      </c>
      <c r="K8" s="87"/>
      <c r="L8" s="50" t="s">
        <v>281</v>
      </c>
    </row>
    <row r="9">
      <c r="A9" s="7">
        <v>7.0</v>
      </c>
      <c r="B9" s="7">
        <v>8104683.0</v>
      </c>
      <c r="C9" s="7">
        <v>33.0</v>
      </c>
      <c r="D9" s="50" t="s">
        <v>275</v>
      </c>
      <c r="E9" s="50" t="s">
        <v>276</v>
      </c>
      <c r="F9" s="50" t="s">
        <v>273</v>
      </c>
      <c r="G9" s="50">
        <v>9.0</v>
      </c>
      <c r="H9" s="50" t="s">
        <v>15</v>
      </c>
      <c r="I9" s="50" t="s">
        <v>15</v>
      </c>
      <c r="J9" s="84" t="s">
        <v>15</v>
      </c>
      <c r="K9" s="85" t="s">
        <v>282</v>
      </c>
      <c r="L9" s="86"/>
    </row>
    <row r="10">
      <c r="A10" s="7">
        <v>8.0</v>
      </c>
      <c r="B10" s="7">
        <v>8104515.0</v>
      </c>
      <c r="C10" s="7">
        <v>17.0</v>
      </c>
      <c r="D10" s="50" t="s">
        <v>279</v>
      </c>
      <c r="E10" s="50" t="s">
        <v>272</v>
      </c>
      <c r="F10" s="50" t="s">
        <v>273</v>
      </c>
      <c r="G10" s="50">
        <v>2.0</v>
      </c>
      <c r="H10" s="50" t="s">
        <v>15</v>
      </c>
      <c r="I10" s="50" t="s">
        <v>16</v>
      </c>
      <c r="J10" s="84" t="s">
        <v>16</v>
      </c>
      <c r="K10" s="87"/>
      <c r="L10" s="50" t="s">
        <v>283</v>
      </c>
    </row>
    <row r="11">
      <c r="A11" s="7">
        <v>9.0</v>
      </c>
      <c r="B11" s="7">
        <v>8105419.0</v>
      </c>
      <c r="C11" s="7">
        <v>30.0</v>
      </c>
      <c r="D11" s="50" t="s">
        <v>275</v>
      </c>
      <c r="E11" s="50" t="s">
        <v>284</v>
      </c>
      <c r="F11" s="50" t="s">
        <v>285</v>
      </c>
      <c r="G11" s="50">
        <v>8.0</v>
      </c>
      <c r="H11" s="50" t="s">
        <v>15</v>
      </c>
      <c r="I11" s="50" t="s">
        <v>15</v>
      </c>
      <c r="J11" s="84" t="s">
        <v>15</v>
      </c>
      <c r="K11" s="87"/>
      <c r="L11" s="86"/>
    </row>
    <row r="12">
      <c r="A12" s="7">
        <v>10.0</v>
      </c>
      <c r="B12" s="7">
        <v>8106395.0</v>
      </c>
      <c r="C12" s="7">
        <v>24.0</v>
      </c>
      <c r="D12" s="50" t="s">
        <v>275</v>
      </c>
      <c r="E12" s="50" t="s">
        <v>276</v>
      </c>
      <c r="F12" s="50" t="s">
        <v>286</v>
      </c>
      <c r="G12" s="50">
        <v>2.0</v>
      </c>
      <c r="H12" s="50" t="s">
        <v>15</v>
      </c>
      <c r="I12" s="50" t="s">
        <v>15</v>
      </c>
      <c r="J12" s="84" t="s">
        <v>15</v>
      </c>
      <c r="K12" s="85" t="s">
        <v>287</v>
      </c>
      <c r="L12" s="88" t="s">
        <v>288</v>
      </c>
    </row>
    <row r="13">
      <c r="A13" s="7">
        <v>11.0</v>
      </c>
      <c r="B13" s="7">
        <v>8107717.0</v>
      </c>
      <c r="C13" s="7">
        <v>19.0</v>
      </c>
      <c r="D13" s="50" t="s">
        <v>279</v>
      </c>
      <c r="E13" s="50" t="s">
        <v>276</v>
      </c>
      <c r="F13" s="50" t="s">
        <v>289</v>
      </c>
      <c r="G13" s="50">
        <v>3.0</v>
      </c>
      <c r="H13" s="50" t="s">
        <v>15</v>
      </c>
      <c r="I13" s="50" t="s">
        <v>15</v>
      </c>
      <c r="J13" s="84" t="s">
        <v>15</v>
      </c>
      <c r="K13" s="85" t="s">
        <v>290</v>
      </c>
      <c r="L13" s="86"/>
    </row>
    <row r="14">
      <c r="A14" s="7">
        <v>12.0</v>
      </c>
      <c r="B14" s="7">
        <v>8110589.0</v>
      </c>
      <c r="C14" s="7">
        <v>23.0</v>
      </c>
      <c r="D14" s="50" t="s">
        <v>291</v>
      </c>
      <c r="E14" s="50" t="s">
        <v>292</v>
      </c>
      <c r="F14" s="40" t="s">
        <v>273</v>
      </c>
      <c r="G14" s="50">
        <v>7.0</v>
      </c>
      <c r="H14" s="50" t="s">
        <v>16</v>
      </c>
      <c r="I14" s="50" t="s">
        <v>16</v>
      </c>
      <c r="J14" s="84" t="s">
        <v>15</v>
      </c>
      <c r="K14" s="87"/>
      <c r="L14" s="86"/>
    </row>
    <row r="15">
      <c r="A15" s="7">
        <v>13.0</v>
      </c>
      <c r="B15" s="7">
        <v>8109913.0</v>
      </c>
      <c r="C15" s="7">
        <v>25.0</v>
      </c>
      <c r="D15" s="50" t="s">
        <v>275</v>
      </c>
      <c r="E15" s="50" t="s">
        <v>293</v>
      </c>
      <c r="F15" s="50" t="s">
        <v>273</v>
      </c>
      <c r="G15" s="50">
        <v>10.0</v>
      </c>
      <c r="H15" s="50" t="s">
        <v>15</v>
      </c>
      <c r="I15" s="50" t="s">
        <v>15</v>
      </c>
      <c r="J15" s="84" t="s">
        <v>15</v>
      </c>
      <c r="K15" s="87"/>
      <c r="L15" s="86"/>
    </row>
    <row r="16">
      <c r="A16" s="7">
        <v>14.0</v>
      </c>
      <c r="B16" s="7">
        <v>8098313.0</v>
      </c>
      <c r="C16" s="7">
        <v>26.0</v>
      </c>
      <c r="D16" s="50" t="s">
        <v>275</v>
      </c>
      <c r="E16" s="50" t="s">
        <v>294</v>
      </c>
      <c r="F16" s="50" t="s">
        <v>273</v>
      </c>
      <c r="G16" s="50">
        <v>5.0</v>
      </c>
      <c r="H16" s="50" t="s">
        <v>15</v>
      </c>
      <c r="I16" s="50" t="s">
        <v>15</v>
      </c>
      <c r="J16" s="84" t="s">
        <v>15</v>
      </c>
      <c r="K16" s="85" t="s">
        <v>295</v>
      </c>
      <c r="L16" s="88" t="s">
        <v>296</v>
      </c>
    </row>
    <row r="17">
      <c r="A17" s="7">
        <v>15.0</v>
      </c>
      <c r="B17" s="7">
        <v>8083030.0</v>
      </c>
      <c r="C17" s="7">
        <v>17.0</v>
      </c>
      <c r="D17" s="50" t="s">
        <v>279</v>
      </c>
      <c r="E17" s="50" t="s">
        <v>272</v>
      </c>
      <c r="F17" s="50" t="s">
        <v>286</v>
      </c>
      <c r="G17" s="50">
        <v>2.0</v>
      </c>
      <c r="H17" s="50" t="s">
        <v>15</v>
      </c>
      <c r="I17" s="50" t="s">
        <v>15</v>
      </c>
      <c r="J17" s="84" t="s">
        <v>15</v>
      </c>
      <c r="K17" s="87"/>
      <c r="L17" s="50" t="s">
        <v>297</v>
      </c>
    </row>
    <row r="18">
      <c r="A18" s="7">
        <v>16.0</v>
      </c>
      <c r="B18" s="7">
        <v>8114593.0</v>
      </c>
      <c r="C18" s="7">
        <v>31.0</v>
      </c>
      <c r="D18" s="50" t="s">
        <v>279</v>
      </c>
      <c r="E18" s="50" t="s">
        <v>276</v>
      </c>
      <c r="F18" s="50" t="s">
        <v>298</v>
      </c>
      <c r="G18" s="50">
        <v>9.0</v>
      </c>
      <c r="H18" s="50" t="s">
        <v>15</v>
      </c>
      <c r="I18" s="50" t="s">
        <v>15</v>
      </c>
      <c r="J18" s="84" t="s">
        <v>15</v>
      </c>
      <c r="K18" s="85" t="s">
        <v>299</v>
      </c>
      <c r="L18" s="86"/>
    </row>
    <row r="19">
      <c r="A19" s="7">
        <v>17.0</v>
      </c>
      <c r="B19" s="7">
        <v>8113528.0</v>
      </c>
      <c r="C19" s="7">
        <v>32.0</v>
      </c>
      <c r="D19" s="50" t="s">
        <v>279</v>
      </c>
      <c r="E19" s="50" t="s">
        <v>276</v>
      </c>
      <c r="F19" s="50" t="s">
        <v>298</v>
      </c>
      <c r="G19" s="50">
        <v>9.0</v>
      </c>
      <c r="H19" s="50" t="s">
        <v>15</v>
      </c>
      <c r="I19" s="50" t="s">
        <v>15</v>
      </c>
      <c r="J19" s="84" t="s">
        <v>15</v>
      </c>
      <c r="K19" s="85" t="s">
        <v>300</v>
      </c>
      <c r="L19" s="86"/>
    </row>
    <row r="20">
      <c r="A20" s="7">
        <v>18.0</v>
      </c>
      <c r="B20" s="7">
        <v>8111129.0</v>
      </c>
      <c r="C20" s="7">
        <v>21.0</v>
      </c>
      <c r="D20" s="50" t="s">
        <v>275</v>
      </c>
      <c r="E20" s="50" t="s">
        <v>301</v>
      </c>
      <c r="F20" s="50" t="s">
        <v>273</v>
      </c>
      <c r="G20" s="50">
        <v>4.0</v>
      </c>
      <c r="H20" s="50" t="s">
        <v>15</v>
      </c>
      <c r="I20" s="50" t="s">
        <v>15</v>
      </c>
      <c r="J20" s="84" t="s">
        <v>15</v>
      </c>
      <c r="K20" s="87"/>
      <c r="L20" s="86"/>
    </row>
    <row r="21">
      <c r="A21" s="7">
        <v>19.0</v>
      </c>
      <c r="B21" s="7">
        <v>8117762.0</v>
      </c>
      <c r="C21" s="7">
        <v>24.0</v>
      </c>
      <c r="D21" s="50" t="s">
        <v>279</v>
      </c>
      <c r="E21" s="50" t="s">
        <v>302</v>
      </c>
      <c r="F21" s="50" t="s">
        <v>273</v>
      </c>
      <c r="G21" s="50">
        <v>5.0</v>
      </c>
      <c r="H21" s="50" t="s">
        <v>15</v>
      </c>
      <c r="I21" s="50" t="s">
        <v>15</v>
      </c>
      <c r="J21" s="84" t="s">
        <v>15</v>
      </c>
      <c r="K21" s="85" t="s">
        <v>303</v>
      </c>
      <c r="L21" s="86"/>
    </row>
    <row r="22">
      <c r="A22" s="7">
        <v>20.0</v>
      </c>
      <c r="B22" s="7">
        <v>8118914.0</v>
      </c>
      <c r="C22" s="7">
        <v>37.0</v>
      </c>
      <c r="D22" s="50" t="s">
        <v>304</v>
      </c>
      <c r="E22" s="50" t="s">
        <v>301</v>
      </c>
      <c r="F22" s="50" t="s">
        <v>285</v>
      </c>
      <c r="G22" s="50">
        <v>8.0</v>
      </c>
      <c r="H22" s="50" t="s">
        <v>16</v>
      </c>
      <c r="I22" s="50" t="s">
        <v>15</v>
      </c>
      <c r="J22" s="84" t="s">
        <v>15</v>
      </c>
      <c r="K22" s="87"/>
      <c r="L22" s="86"/>
    </row>
    <row r="23">
      <c r="A23" s="7">
        <v>21.0</v>
      </c>
      <c r="B23" s="7">
        <v>8119396.0</v>
      </c>
      <c r="C23" s="7">
        <v>28.0</v>
      </c>
      <c r="D23" s="50" t="s">
        <v>275</v>
      </c>
      <c r="E23" s="50" t="s">
        <v>276</v>
      </c>
      <c r="F23" s="50" t="s">
        <v>305</v>
      </c>
      <c r="G23" s="50">
        <v>11.0</v>
      </c>
      <c r="H23" s="50" t="s">
        <v>15</v>
      </c>
      <c r="I23" s="50" t="s">
        <v>16</v>
      </c>
      <c r="J23" s="84" t="s">
        <v>15</v>
      </c>
      <c r="K23" s="85" t="s">
        <v>306</v>
      </c>
      <c r="L23" s="88" t="s">
        <v>307</v>
      </c>
    </row>
    <row r="24">
      <c r="A24" s="7">
        <v>22.0</v>
      </c>
      <c r="B24" s="7">
        <v>8119518.0</v>
      </c>
      <c r="C24" s="7">
        <v>31.0</v>
      </c>
      <c r="D24" s="50" t="s">
        <v>275</v>
      </c>
      <c r="E24" s="50" t="s">
        <v>86</v>
      </c>
      <c r="F24" s="50" t="s">
        <v>289</v>
      </c>
      <c r="G24" s="50" t="s">
        <v>86</v>
      </c>
      <c r="H24" s="50" t="s">
        <v>15</v>
      </c>
      <c r="I24" s="50" t="s">
        <v>15</v>
      </c>
      <c r="J24" s="84" t="s">
        <v>15</v>
      </c>
      <c r="K24" s="85" t="s">
        <v>308</v>
      </c>
      <c r="L24" s="86"/>
    </row>
    <row r="25">
      <c r="A25" s="7">
        <v>23.0</v>
      </c>
      <c r="B25" s="7">
        <v>8119272.0</v>
      </c>
      <c r="C25" s="7">
        <v>26.0</v>
      </c>
      <c r="D25" s="50" t="s">
        <v>309</v>
      </c>
      <c r="E25" s="50" t="s">
        <v>276</v>
      </c>
      <c r="F25" s="50" t="s">
        <v>310</v>
      </c>
      <c r="G25" s="50">
        <v>3.0</v>
      </c>
      <c r="H25" s="50" t="s">
        <v>16</v>
      </c>
      <c r="I25" s="50" t="s">
        <v>16</v>
      </c>
      <c r="J25" s="84" t="s">
        <v>15</v>
      </c>
      <c r="K25" s="87"/>
      <c r="L25" s="50" t="s">
        <v>311</v>
      </c>
    </row>
    <row r="26">
      <c r="A26" s="7">
        <v>24.0</v>
      </c>
      <c r="B26" s="7">
        <v>8117038.0</v>
      </c>
      <c r="C26" s="7">
        <v>36.0</v>
      </c>
      <c r="D26" s="50" t="s">
        <v>291</v>
      </c>
      <c r="E26" s="50" t="s">
        <v>312</v>
      </c>
      <c r="F26" s="50" t="s">
        <v>313</v>
      </c>
      <c r="G26" s="50">
        <v>4.0</v>
      </c>
      <c r="H26" s="50" t="s">
        <v>15</v>
      </c>
      <c r="I26" s="50" t="s">
        <v>15</v>
      </c>
      <c r="J26" s="84" t="s">
        <v>15</v>
      </c>
      <c r="K26" s="85" t="s">
        <v>314</v>
      </c>
      <c r="L26" s="88" t="s">
        <v>315</v>
      </c>
    </row>
    <row r="27">
      <c r="A27" s="7">
        <v>25.0</v>
      </c>
      <c r="B27" s="7">
        <v>8120589.0</v>
      </c>
      <c r="C27" s="7">
        <v>36.0</v>
      </c>
      <c r="D27" s="50" t="s">
        <v>279</v>
      </c>
      <c r="E27" s="50" t="s">
        <v>276</v>
      </c>
      <c r="F27" s="50" t="s">
        <v>316</v>
      </c>
      <c r="G27" s="50">
        <v>8.0</v>
      </c>
      <c r="H27" s="50" t="s">
        <v>15</v>
      </c>
      <c r="I27" s="50" t="s">
        <v>15</v>
      </c>
      <c r="J27" s="84" t="s">
        <v>15</v>
      </c>
      <c r="K27" s="85" t="s">
        <v>317</v>
      </c>
      <c r="L27" s="88" t="s">
        <v>318</v>
      </c>
    </row>
    <row r="28">
      <c r="A28" s="7">
        <v>26.0</v>
      </c>
      <c r="B28" s="7">
        <v>8121779.0</v>
      </c>
      <c r="C28" s="7">
        <v>37.0</v>
      </c>
      <c r="D28" s="50" t="s">
        <v>279</v>
      </c>
      <c r="E28" s="50" t="s">
        <v>319</v>
      </c>
      <c r="F28" s="50" t="s">
        <v>320</v>
      </c>
      <c r="G28" s="50">
        <v>4.0</v>
      </c>
      <c r="H28" s="50" t="s">
        <v>15</v>
      </c>
      <c r="I28" s="50" t="s">
        <v>15</v>
      </c>
      <c r="J28" s="84" t="s">
        <v>15</v>
      </c>
      <c r="K28" s="85" t="s">
        <v>308</v>
      </c>
      <c r="L28" s="86"/>
    </row>
    <row r="29">
      <c r="A29" s="7">
        <v>27.0</v>
      </c>
      <c r="B29" s="7">
        <v>8122966.0</v>
      </c>
      <c r="C29" s="7">
        <v>19.0</v>
      </c>
      <c r="D29" s="50" t="s">
        <v>275</v>
      </c>
      <c r="E29" s="50" t="s">
        <v>284</v>
      </c>
      <c r="F29" s="50" t="s">
        <v>273</v>
      </c>
      <c r="G29" s="50">
        <v>8.0</v>
      </c>
      <c r="H29" s="50" t="s">
        <v>15</v>
      </c>
      <c r="I29" s="50" t="s">
        <v>15</v>
      </c>
      <c r="J29" s="84" t="s">
        <v>15</v>
      </c>
      <c r="K29" s="85" t="s">
        <v>321</v>
      </c>
      <c r="L29" s="86"/>
    </row>
    <row r="30">
      <c r="A30" s="7">
        <v>28.0</v>
      </c>
      <c r="B30" s="7">
        <v>8121297.0</v>
      </c>
      <c r="C30" s="7">
        <v>33.0</v>
      </c>
      <c r="D30" s="50" t="s">
        <v>275</v>
      </c>
      <c r="E30" s="50" t="s">
        <v>276</v>
      </c>
      <c r="F30" s="50" t="s">
        <v>305</v>
      </c>
      <c r="G30" s="50">
        <v>7.0</v>
      </c>
      <c r="H30" s="50" t="s">
        <v>15</v>
      </c>
      <c r="I30" s="50" t="s">
        <v>15</v>
      </c>
      <c r="J30" s="84" t="s">
        <v>15</v>
      </c>
      <c r="K30" s="87"/>
      <c r="L30" s="86"/>
    </row>
    <row r="31">
      <c r="A31" s="7">
        <v>29.0</v>
      </c>
      <c r="B31" s="7">
        <v>8123782.0</v>
      </c>
      <c r="C31" s="7">
        <v>18.0</v>
      </c>
      <c r="D31" s="50" t="s">
        <v>275</v>
      </c>
      <c r="E31" s="50" t="s">
        <v>272</v>
      </c>
      <c r="F31" s="50" t="s">
        <v>273</v>
      </c>
      <c r="G31" s="50">
        <v>0.0</v>
      </c>
      <c r="H31" s="50" t="s">
        <v>15</v>
      </c>
      <c r="I31" s="50" t="s">
        <v>15</v>
      </c>
      <c r="J31" s="84" t="s">
        <v>15</v>
      </c>
      <c r="K31" s="87"/>
      <c r="L31" s="86"/>
    </row>
    <row r="32">
      <c r="A32" s="7">
        <v>30.0</v>
      </c>
      <c r="B32" s="7">
        <v>8125292.0</v>
      </c>
      <c r="C32" s="7">
        <v>26.0</v>
      </c>
      <c r="D32" s="50" t="s">
        <v>275</v>
      </c>
      <c r="E32" s="50" t="s">
        <v>276</v>
      </c>
      <c r="F32" s="50" t="s">
        <v>280</v>
      </c>
      <c r="G32" s="50">
        <v>10.0</v>
      </c>
      <c r="H32" s="50" t="s">
        <v>15</v>
      </c>
      <c r="I32" s="50" t="s">
        <v>16</v>
      </c>
      <c r="J32" s="84" t="s">
        <v>15</v>
      </c>
      <c r="K32" s="87"/>
      <c r="L32" s="50" t="s">
        <v>322</v>
      </c>
    </row>
    <row r="33">
      <c r="A33" s="7">
        <v>31.0</v>
      </c>
      <c r="B33" s="7">
        <v>8127949.0</v>
      </c>
      <c r="C33" s="7">
        <v>36.0</v>
      </c>
      <c r="D33" s="50" t="s">
        <v>275</v>
      </c>
      <c r="E33" s="50" t="s">
        <v>323</v>
      </c>
      <c r="F33" s="50" t="s">
        <v>324</v>
      </c>
      <c r="G33" s="50">
        <v>9.0</v>
      </c>
      <c r="H33" s="50" t="s">
        <v>15</v>
      </c>
      <c r="I33" s="50" t="s">
        <v>15</v>
      </c>
      <c r="J33" s="84" t="s">
        <v>15</v>
      </c>
      <c r="K33" s="85" t="s">
        <v>325</v>
      </c>
      <c r="L33" s="40" t="s">
        <v>326</v>
      </c>
    </row>
    <row r="34">
      <c r="A34" s="7">
        <v>32.0</v>
      </c>
      <c r="B34" s="7">
        <v>8128176.0</v>
      </c>
      <c r="C34" s="7">
        <v>35.0</v>
      </c>
      <c r="D34" s="50" t="s">
        <v>291</v>
      </c>
      <c r="E34" s="50" t="s">
        <v>327</v>
      </c>
      <c r="F34" s="50" t="s">
        <v>285</v>
      </c>
      <c r="G34" s="50">
        <v>2.0</v>
      </c>
      <c r="H34" s="50" t="s">
        <v>15</v>
      </c>
      <c r="I34" s="50" t="s">
        <v>15</v>
      </c>
      <c r="J34" s="84" t="s">
        <v>15</v>
      </c>
      <c r="K34" s="87"/>
      <c r="L34" s="50" t="s">
        <v>328</v>
      </c>
    </row>
    <row r="35">
      <c r="A35" s="7">
        <v>33.0</v>
      </c>
      <c r="B35" s="7">
        <v>8128853.0</v>
      </c>
      <c r="C35" s="7">
        <v>23.0</v>
      </c>
      <c r="D35" s="50" t="s">
        <v>309</v>
      </c>
      <c r="E35" s="50" t="s">
        <v>276</v>
      </c>
      <c r="F35" s="50" t="s">
        <v>280</v>
      </c>
      <c r="G35" s="50">
        <v>6.0</v>
      </c>
      <c r="H35" s="50" t="s">
        <v>15</v>
      </c>
      <c r="I35" s="50" t="s">
        <v>15</v>
      </c>
      <c r="J35" s="84" t="s">
        <v>15</v>
      </c>
      <c r="K35" s="85" t="s">
        <v>325</v>
      </c>
      <c r="L35" s="88" t="s">
        <v>329</v>
      </c>
    </row>
    <row r="36">
      <c r="A36" s="7">
        <v>34.0</v>
      </c>
      <c r="B36" s="7">
        <v>8128834.0</v>
      </c>
      <c r="C36" s="7">
        <v>25.0</v>
      </c>
      <c r="D36" s="50" t="s">
        <v>275</v>
      </c>
      <c r="E36" s="50" t="s">
        <v>330</v>
      </c>
      <c r="F36" s="50" t="s">
        <v>273</v>
      </c>
      <c r="G36" s="50">
        <v>5.0</v>
      </c>
      <c r="H36" s="50" t="s">
        <v>15</v>
      </c>
      <c r="I36" s="50" t="s">
        <v>15</v>
      </c>
      <c r="J36" s="84" t="s">
        <v>15</v>
      </c>
      <c r="K36" s="85" t="s">
        <v>325</v>
      </c>
      <c r="L36" s="88" t="s">
        <v>331</v>
      </c>
    </row>
    <row r="37">
      <c r="A37" s="7">
        <v>35.0</v>
      </c>
      <c r="B37" s="7">
        <v>8130963.0</v>
      </c>
      <c r="C37" s="7">
        <v>34.0</v>
      </c>
      <c r="D37" s="50" t="s">
        <v>275</v>
      </c>
      <c r="E37" s="50" t="s">
        <v>332</v>
      </c>
      <c r="F37" s="50" t="s">
        <v>285</v>
      </c>
      <c r="G37" s="50">
        <v>7.0</v>
      </c>
      <c r="H37" s="50" t="s">
        <v>15</v>
      </c>
      <c r="I37" s="50" t="s">
        <v>15</v>
      </c>
      <c r="J37" s="84" t="s">
        <v>15</v>
      </c>
      <c r="K37" s="87"/>
      <c r="L37" s="50" t="s">
        <v>333</v>
      </c>
    </row>
    <row r="38">
      <c r="A38" s="7">
        <v>36.0</v>
      </c>
      <c r="B38" s="7">
        <v>8134031.0</v>
      </c>
      <c r="C38" s="7">
        <v>22.0</v>
      </c>
      <c r="D38" s="50" t="s">
        <v>309</v>
      </c>
      <c r="E38" s="50" t="s">
        <v>276</v>
      </c>
      <c r="F38" s="50" t="s">
        <v>289</v>
      </c>
      <c r="G38" s="50">
        <v>4.0</v>
      </c>
      <c r="H38" s="50" t="s">
        <v>16</v>
      </c>
      <c r="I38" s="50" t="s">
        <v>16</v>
      </c>
      <c r="J38" s="84" t="s">
        <v>15</v>
      </c>
      <c r="K38" s="85" t="s">
        <v>334</v>
      </c>
      <c r="L38" s="86"/>
    </row>
    <row r="39">
      <c r="A39" s="7">
        <v>37.0</v>
      </c>
      <c r="B39" s="7">
        <v>8134465.0</v>
      </c>
      <c r="C39" s="7">
        <v>35.0</v>
      </c>
      <c r="D39" s="50" t="s">
        <v>291</v>
      </c>
      <c r="E39" s="50" t="s">
        <v>278</v>
      </c>
      <c r="F39" s="50" t="s">
        <v>320</v>
      </c>
      <c r="G39" s="50">
        <v>7.0</v>
      </c>
      <c r="H39" s="50" t="s">
        <v>86</v>
      </c>
      <c r="I39" s="50" t="s">
        <v>86</v>
      </c>
      <c r="J39" s="89" t="s">
        <v>86</v>
      </c>
      <c r="K39" s="87"/>
      <c r="L39" s="86"/>
    </row>
    <row r="40">
      <c r="A40" s="7">
        <v>38.0</v>
      </c>
      <c r="B40" s="7">
        <v>8135329.0</v>
      </c>
      <c r="C40" s="7">
        <v>33.0</v>
      </c>
      <c r="D40" s="50" t="s">
        <v>309</v>
      </c>
      <c r="E40" s="50" t="s">
        <v>335</v>
      </c>
      <c r="F40" s="50" t="s">
        <v>336</v>
      </c>
      <c r="G40" s="50">
        <v>12.0</v>
      </c>
      <c r="H40" s="50" t="s">
        <v>15</v>
      </c>
      <c r="I40" s="50" t="s">
        <v>15</v>
      </c>
      <c r="J40" s="84" t="s">
        <v>15</v>
      </c>
      <c r="K40" s="85" t="s">
        <v>337</v>
      </c>
      <c r="L40" s="88" t="s">
        <v>338</v>
      </c>
    </row>
    <row r="41">
      <c r="A41" s="7">
        <v>39.0</v>
      </c>
      <c r="B41" s="7">
        <v>8137033.0</v>
      </c>
      <c r="C41" s="7">
        <v>27.0</v>
      </c>
      <c r="D41" s="50" t="s">
        <v>275</v>
      </c>
      <c r="E41" s="50" t="s">
        <v>339</v>
      </c>
      <c r="F41" s="50" t="s">
        <v>305</v>
      </c>
      <c r="G41" s="50">
        <v>8.0</v>
      </c>
      <c r="H41" s="50" t="s">
        <v>15</v>
      </c>
      <c r="I41" s="50" t="s">
        <v>15</v>
      </c>
      <c r="J41" s="84" t="s">
        <v>15</v>
      </c>
      <c r="K41" s="87"/>
      <c r="L41" s="86"/>
    </row>
    <row r="42">
      <c r="A42" s="7">
        <v>40.0</v>
      </c>
      <c r="B42" s="7">
        <v>8121296.0</v>
      </c>
      <c r="C42" s="7">
        <v>33.0</v>
      </c>
      <c r="D42" s="50" t="s">
        <v>275</v>
      </c>
      <c r="E42" s="50" t="s">
        <v>276</v>
      </c>
      <c r="F42" s="50" t="s">
        <v>305</v>
      </c>
      <c r="G42" s="50">
        <v>7.0</v>
      </c>
      <c r="H42" s="50" t="s">
        <v>15</v>
      </c>
      <c r="I42" s="50" t="s">
        <v>15</v>
      </c>
      <c r="J42" s="84" t="s">
        <v>15</v>
      </c>
      <c r="K42" s="87"/>
      <c r="L42" s="86"/>
    </row>
    <row r="43">
      <c r="A43" s="7">
        <v>41.0</v>
      </c>
      <c r="B43" s="7">
        <v>8119396.0</v>
      </c>
      <c r="C43" s="7">
        <v>28.0</v>
      </c>
      <c r="D43" s="50" t="s">
        <v>275</v>
      </c>
      <c r="E43" s="50" t="s">
        <v>276</v>
      </c>
      <c r="F43" s="50" t="s">
        <v>305</v>
      </c>
      <c r="G43" s="50">
        <v>11.0</v>
      </c>
      <c r="H43" s="50" t="s">
        <v>15</v>
      </c>
      <c r="I43" s="50" t="s">
        <v>16</v>
      </c>
      <c r="J43" s="84" t="s">
        <v>15</v>
      </c>
      <c r="K43" s="85" t="s">
        <v>340</v>
      </c>
      <c r="L43" s="88" t="s">
        <v>341</v>
      </c>
    </row>
    <row r="44">
      <c r="A44" s="7">
        <v>42.0</v>
      </c>
      <c r="B44" s="7">
        <v>8139801.0</v>
      </c>
      <c r="C44" s="7">
        <v>24.0</v>
      </c>
      <c r="D44" s="50" t="s">
        <v>275</v>
      </c>
      <c r="E44" s="50" t="s">
        <v>276</v>
      </c>
      <c r="F44" s="50" t="s">
        <v>285</v>
      </c>
      <c r="G44" s="50">
        <v>8.0</v>
      </c>
      <c r="H44" s="50" t="s">
        <v>15</v>
      </c>
      <c r="I44" s="50" t="s">
        <v>15</v>
      </c>
      <c r="J44" s="84" t="s">
        <v>15</v>
      </c>
      <c r="K44" s="85" t="s">
        <v>342</v>
      </c>
      <c r="L44" s="86"/>
    </row>
    <row r="45">
      <c r="A45" s="7">
        <v>43.0</v>
      </c>
      <c r="B45" s="7">
        <v>8139886.0</v>
      </c>
      <c r="C45" s="7">
        <v>22.0</v>
      </c>
      <c r="D45" s="50" t="s">
        <v>275</v>
      </c>
      <c r="E45" s="50" t="s">
        <v>276</v>
      </c>
      <c r="F45" s="50" t="s">
        <v>273</v>
      </c>
      <c r="G45" s="50">
        <v>9.0</v>
      </c>
      <c r="H45" s="50" t="s">
        <v>15</v>
      </c>
      <c r="I45" s="50" t="s">
        <v>15</v>
      </c>
      <c r="J45" s="84" t="s">
        <v>15</v>
      </c>
      <c r="K45" s="87"/>
      <c r="L45" s="50" t="s">
        <v>343</v>
      </c>
    </row>
    <row r="46">
      <c r="A46" s="7">
        <v>44.0</v>
      </c>
      <c r="B46" s="7">
        <v>8140604.0</v>
      </c>
      <c r="C46" s="7">
        <v>25.0</v>
      </c>
      <c r="D46" s="50" t="s">
        <v>275</v>
      </c>
      <c r="E46" s="50" t="s">
        <v>276</v>
      </c>
      <c r="F46" s="50" t="s">
        <v>273</v>
      </c>
      <c r="G46" s="50">
        <v>13.0</v>
      </c>
      <c r="H46" s="50" t="s">
        <v>15</v>
      </c>
      <c r="I46" s="50" t="s">
        <v>15</v>
      </c>
      <c r="J46" s="84" t="s">
        <v>15</v>
      </c>
      <c r="K46" s="85" t="s">
        <v>344</v>
      </c>
      <c r="L46" s="86"/>
    </row>
    <row r="47">
      <c r="A47" s="7">
        <v>45.0</v>
      </c>
      <c r="B47" s="7">
        <v>8139917.0</v>
      </c>
      <c r="C47" s="7">
        <v>18.0</v>
      </c>
      <c r="D47" s="50" t="s">
        <v>309</v>
      </c>
      <c r="E47" s="50" t="s">
        <v>345</v>
      </c>
      <c r="F47" s="50" t="s">
        <v>289</v>
      </c>
      <c r="G47" s="50">
        <v>8.0</v>
      </c>
      <c r="H47" s="50" t="s">
        <v>15</v>
      </c>
      <c r="I47" s="50" t="s">
        <v>15</v>
      </c>
      <c r="J47" s="84" t="s">
        <v>15</v>
      </c>
      <c r="K47" s="87"/>
      <c r="L47" s="50" t="s">
        <v>346</v>
      </c>
    </row>
    <row r="48">
      <c r="A48" s="7">
        <v>46.0</v>
      </c>
      <c r="B48" s="7">
        <v>8139898.0</v>
      </c>
      <c r="C48" s="7">
        <v>33.0</v>
      </c>
      <c r="D48" s="50" t="s">
        <v>309</v>
      </c>
      <c r="E48" s="50" t="s">
        <v>276</v>
      </c>
      <c r="F48" s="50" t="s">
        <v>347</v>
      </c>
      <c r="G48" s="50">
        <v>8.0</v>
      </c>
      <c r="H48" s="50" t="s">
        <v>15</v>
      </c>
      <c r="I48" s="50" t="s">
        <v>15</v>
      </c>
      <c r="J48" s="84" t="s">
        <v>15</v>
      </c>
      <c r="K48" s="87"/>
      <c r="L48" s="9" t="s">
        <v>343</v>
      </c>
    </row>
    <row r="49">
      <c r="A49" s="7">
        <v>47.0</v>
      </c>
      <c r="B49" s="7">
        <v>8141968.0</v>
      </c>
      <c r="C49" s="7">
        <v>27.0</v>
      </c>
      <c r="D49" s="50" t="s">
        <v>275</v>
      </c>
      <c r="E49" s="50" t="s">
        <v>302</v>
      </c>
      <c r="F49" s="50" t="s">
        <v>348</v>
      </c>
      <c r="G49" s="50">
        <v>6.0</v>
      </c>
      <c r="H49" s="50" t="s">
        <v>15</v>
      </c>
      <c r="I49" s="50" t="s">
        <v>15</v>
      </c>
      <c r="J49" s="84" t="s">
        <v>15</v>
      </c>
      <c r="K49" s="87"/>
      <c r="L49" s="9" t="s">
        <v>349</v>
      </c>
    </row>
    <row r="50">
      <c r="A50" s="7">
        <v>48.0</v>
      </c>
      <c r="B50" s="7">
        <v>8142765.0</v>
      </c>
      <c r="C50" s="7">
        <v>40.0</v>
      </c>
      <c r="D50" s="50" t="s">
        <v>275</v>
      </c>
      <c r="E50" s="50" t="s">
        <v>276</v>
      </c>
      <c r="F50" s="50" t="s">
        <v>273</v>
      </c>
      <c r="G50" s="50">
        <v>3.0</v>
      </c>
      <c r="H50" s="50" t="s">
        <v>15</v>
      </c>
      <c r="I50" s="50" t="s">
        <v>15</v>
      </c>
      <c r="J50" s="84" t="s">
        <v>15</v>
      </c>
      <c r="K50" s="90" t="s">
        <v>350</v>
      </c>
      <c r="L50" s="9" t="s">
        <v>351</v>
      </c>
    </row>
    <row r="51">
      <c r="A51" s="7">
        <v>49.0</v>
      </c>
      <c r="B51" s="7">
        <v>8140649.0</v>
      </c>
      <c r="C51" s="7">
        <v>29.0</v>
      </c>
      <c r="D51" s="50" t="s">
        <v>309</v>
      </c>
      <c r="E51" s="50" t="s">
        <v>86</v>
      </c>
      <c r="F51" s="50" t="s">
        <v>352</v>
      </c>
      <c r="G51" s="50">
        <v>5.0</v>
      </c>
      <c r="H51" s="50" t="s">
        <v>15</v>
      </c>
      <c r="I51" s="50" t="s">
        <v>16</v>
      </c>
      <c r="J51" s="84" t="s">
        <v>15</v>
      </c>
      <c r="K51" s="87"/>
      <c r="L51" s="9" t="s">
        <v>353</v>
      </c>
    </row>
    <row r="52">
      <c r="A52" s="7">
        <v>50.0</v>
      </c>
      <c r="B52" s="7">
        <v>8143562.0</v>
      </c>
      <c r="C52" s="7">
        <v>18.0</v>
      </c>
      <c r="D52" s="50" t="s">
        <v>279</v>
      </c>
      <c r="E52" s="50" t="s">
        <v>272</v>
      </c>
      <c r="F52" s="50" t="s">
        <v>273</v>
      </c>
      <c r="G52" s="50">
        <v>1.0</v>
      </c>
      <c r="H52" s="50" t="s">
        <v>15</v>
      </c>
      <c r="I52" s="50" t="s">
        <v>15</v>
      </c>
      <c r="J52" s="84" t="s">
        <v>15</v>
      </c>
      <c r="K52" s="87"/>
      <c r="L52" s="9" t="s">
        <v>354</v>
      </c>
    </row>
    <row r="53">
      <c r="A53" s="7">
        <v>51.0</v>
      </c>
      <c r="B53" s="7">
        <v>8144793.0</v>
      </c>
      <c r="C53" s="7">
        <v>26.0</v>
      </c>
      <c r="D53" s="50" t="s">
        <v>291</v>
      </c>
      <c r="E53" s="50" t="s">
        <v>355</v>
      </c>
      <c r="F53" s="50" t="s">
        <v>273</v>
      </c>
      <c r="G53" s="50">
        <v>6.0</v>
      </c>
      <c r="H53" s="50" t="s">
        <v>15</v>
      </c>
      <c r="I53" s="50" t="s">
        <v>15</v>
      </c>
      <c r="J53" s="84" t="s">
        <v>15</v>
      </c>
      <c r="K53" s="87"/>
      <c r="L53" s="86"/>
    </row>
    <row r="54">
      <c r="A54" s="7">
        <v>52.0</v>
      </c>
      <c r="B54" s="7">
        <v>8145807.0</v>
      </c>
      <c r="C54" s="7">
        <v>36.0</v>
      </c>
      <c r="D54" s="50" t="s">
        <v>279</v>
      </c>
      <c r="E54" s="50" t="s">
        <v>319</v>
      </c>
      <c r="F54" s="50" t="s">
        <v>305</v>
      </c>
      <c r="G54" s="50">
        <v>5.0</v>
      </c>
      <c r="H54" s="50" t="s">
        <v>15</v>
      </c>
      <c r="I54" s="50" t="s">
        <v>15</v>
      </c>
      <c r="J54" s="84" t="s">
        <v>15</v>
      </c>
      <c r="K54" s="90" t="s">
        <v>356</v>
      </c>
      <c r="L54" s="9" t="s">
        <v>357</v>
      </c>
    </row>
    <row r="55">
      <c r="A55" s="7">
        <v>53.0</v>
      </c>
      <c r="B55" s="7">
        <v>8145272.0</v>
      </c>
      <c r="C55" s="7">
        <v>34.0</v>
      </c>
      <c r="D55" s="50" t="s">
        <v>304</v>
      </c>
      <c r="E55" s="50" t="s">
        <v>358</v>
      </c>
      <c r="F55" s="50" t="s">
        <v>298</v>
      </c>
      <c r="G55" s="50">
        <v>5.0</v>
      </c>
      <c r="H55" s="50" t="s">
        <v>15</v>
      </c>
      <c r="I55" s="50" t="s">
        <v>15</v>
      </c>
      <c r="J55" s="84" t="s">
        <v>15</v>
      </c>
      <c r="K55" s="87"/>
      <c r="L55" s="9" t="s">
        <v>359</v>
      </c>
    </row>
    <row r="56">
      <c r="A56" s="7">
        <v>54.0</v>
      </c>
      <c r="B56" s="7">
        <v>8146713.0</v>
      </c>
      <c r="C56" s="7">
        <v>44.0</v>
      </c>
      <c r="D56" s="50" t="s">
        <v>291</v>
      </c>
      <c r="E56" s="50" t="s">
        <v>360</v>
      </c>
      <c r="F56" s="50" t="s">
        <v>285</v>
      </c>
      <c r="G56" s="50">
        <v>11.0</v>
      </c>
      <c r="H56" s="50" t="s">
        <v>15</v>
      </c>
      <c r="I56" s="50" t="s">
        <v>15</v>
      </c>
      <c r="J56" s="84" t="s">
        <v>15</v>
      </c>
      <c r="K56" s="87"/>
      <c r="L56" s="50" t="s">
        <v>361</v>
      </c>
    </row>
    <row r="57">
      <c r="A57" s="7">
        <v>55.0</v>
      </c>
      <c r="B57" s="7">
        <v>8148639.0</v>
      </c>
      <c r="C57" s="7">
        <v>39.0</v>
      </c>
      <c r="D57" s="50" t="s">
        <v>291</v>
      </c>
      <c r="E57" s="50" t="s">
        <v>362</v>
      </c>
      <c r="F57" s="50" t="s">
        <v>273</v>
      </c>
      <c r="G57" s="50">
        <v>8.0</v>
      </c>
      <c r="H57" s="50" t="s">
        <v>86</v>
      </c>
      <c r="I57" s="50" t="s">
        <v>86</v>
      </c>
      <c r="J57" s="50" t="s">
        <v>86</v>
      </c>
      <c r="K57" s="87"/>
      <c r="L57" s="9" t="s">
        <v>363</v>
      </c>
    </row>
    <row r="58">
      <c r="A58" s="7">
        <v>56.0</v>
      </c>
      <c r="B58" s="7">
        <v>8148652.0</v>
      </c>
      <c r="C58" s="7">
        <v>21.0</v>
      </c>
      <c r="D58" s="50" t="s">
        <v>275</v>
      </c>
      <c r="E58" s="50" t="s">
        <v>364</v>
      </c>
      <c r="F58" s="50" t="s">
        <v>305</v>
      </c>
      <c r="G58" s="50">
        <v>9.0</v>
      </c>
      <c r="H58" s="50" t="s">
        <v>15</v>
      </c>
      <c r="I58" s="50" t="s">
        <v>15</v>
      </c>
      <c r="J58" s="84" t="s">
        <v>15</v>
      </c>
      <c r="K58" s="87"/>
      <c r="L58" s="91"/>
    </row>
    <row r="59">
      <c r="A59" s="7">
        <v>57.0</v>
      </c>
      <c r="B59" s="7">
        <v>8148653.0</v>
      </c>
      <c r="C59" s="7">
        <v>21.0</v>
      </c>
      <c r="D59" s="50" t="s">
        <v>275</v>
      </c>
      <c r="E59" s="50" t="s">
        <v>364</v>
      </c>
      <c r="F59" s="50" t="s">
        <v>305</v>
      </c>
      <c r="G59" s="50">
        <v>9.0</v>
      </c>
      <c r="H59" s="50" t="s">
        <v>15</v>
      </c>
      <c r="I59" s="50" t="s">
        <v>15</v>
      </c>
      <c r="J59" s="84" t="s">
        <v>15</v>
      </c>
      <c r="K59" s="87"/>
      <c r="L59" s="86"/>
    </row>
    <row r="60">
      <c r="A60" s="7">
        <v>58.0</v>
      </c>
      <c r="B60" s="7">
        <v>8150026.0</v>
      </c>
      <c r="C60" s="7">
        <v>25.0</v>
      </c>
      <c r="D60" s="50" t="s">
        <v>291</v>
      </c>
      <c r="E60" s="50" t="s">
        <v>365</v>
      </c>
      <c r="F60" s="50" t="s">
        <v>273</v>
      </c>
      <c r="G60" s="50">
        <v>4.0</v>
      </c>
      <c r="H60" s="50" t="s">
        <v>86</v>
      </c>
      <c r="I60" s="50" t="s">
        <v>86</v>
      </c>
      <c r="J60" s="89" t="s">
        <v>86</v>
      </c>
      <c r="K60" s="87"/>
      <c r="L60" s="86"/>
    </row>
    <row r="61">
      <c r="A61" s="7">
        <v>59.0</v>
      </c>
      <c r="B61" s="7">
        <v>8151658.0</v>
      </c>
      <c r="C61" s="7">
        <v>24.0</v>
      </c>
      <c r="D61" s="50" t="s">
        <v>304</v>
      </c>
      <c r="E61" s="50" t="s">
        <v>366</v>
      </c>
      <c r="F61" s="50" t="s">
        <v>305</v>
      </c>
      <c r="G61" s="50">
        <v>3.0</v>
      </c>
      <c r="H61" s="50" t="s">
        <v>16</v>
      </c>
      <c r="I61" s="50" t="s">
        <v>16</v>
      </c>
      <c r="J61" s="84" t="s">
        <v>15</v>
      </c>
      <c r="K61" s="87"/>
      <c r="L61" s="9" t="s">
        <v>367</v>
      </c>
    </row>
    <row r="62">
      <c r="A62" s="7">
        <v>60.0</v>
      </c>
      <c r="B62" s="7">
        <v>8143562.0</v>
      </c>
      <c r="C62" s="7">
        <v>18.0</v>
      </c>
      <c r="D62" s="50" t="s">
        <v>279</v>
      </c>
      <c r="E62" s="50" t="s">
        <v>272</v>
      </c>
      <c r="F62" s="50" t="s">
        <v>273</v>
      </c>
      <c r="G62" s="50">
        <v>1.0</v>
      </c>
      <c r="H62" s="50" t="s">
        <v>15</v>
      </c>
      <c r="I62" s="50" t="s">
        <v>15</v>
      </c>
      <c r="J62" s="84" t="s">
        <v>15</v>
      </c>
      <c r="K62" s="87"/>
      <c r="L62" s="9" t="s">
        <v>368</v>
      </c>
    </row>
    <row r="63">
      <c r="A63" s="7">
        <v>61.0</v>
      </c>
      <c r="B63" s="7">
        <v>8155642.0</v>
      </c>
      <c r="C63" s="7">
        <v>14.0</v>
      </c>
      <c r="D63" s="50" t="s">
        <v>309</v>
      </c>
      <c r="E63" s="50" t="s">
        <v>369</v>
      </c>
      <c r="F63" s="50" t="s">
        <v>273</v>
      </c>
      <c r="G63" s="50">
        <v>2.0</v>
      </c>
      <c r="H63" s="50" t="s">
        <v>15</v>
      </c>
      <c r="I63" s="50" t="s">
        <v>15</v>
      </c>
      <c r="J63" s="84" t="s">
        <v>15</v>
      </c>
      <c r="K63" s="87"/>
      <c r="L63" s="86"/>
    </row>
    <row r="64">
      <c r="A64" s="7">
        <v>62.0</v>
      </c>
      <c r="B64" s="12">
        <v>8155921.0</v>
      </c>
      <c r="C64" s="7">
        <v>26.0</v>
      </c>
      <c r="D64" s="50" t="s">
        <v>275</v>
      </c>
      <c r="E64" s="50" t="s">
        <v>370</v>
      </c>
      <c r="F64" s="50" t="s">
        <v>273</v>
      </c>
      <c r="G64" s="50">
        <v>3.0</v>
      </c>
      <c r="H64" s="50" t="s">
        <v>15</v>
      </c>
      <c r="I64" s="50" t="s">
        <v>15</v>
      </c>
      <c r="J64" s="84" t="s">
        <v>15</v>
      </c>
      <c r="K64" s="87"/>
      <c r="L64" s="86"/>
    </row>
    <row r="65">
      <c r="A65" s="7">
        <v>63.0</v>
      </c>
      <c r="B65" s="12">
        <v>8159480.0</v>
      </c>
      <c r="C65" s="7">
        <v>18.0</v>
      </c>
      <c r="D65" s="50" t="s">
        <v>275</v>
      </c>
      <c r="E65" s="50" t="s">
        <v>369</v>
      </c>
      <c r="F65" s="50" t="s">
        <v>273</v>
      </c>
      <c r="G65" s="50">
        <v>5.0</v>
      </c>
      <c r="H65" s="50" t="s">
        <v>15</v>
      </c>
      <c r="I65" s="50" t="s">
        <v>16</v>
      </c>
      <c r="J65" s="84" t="s">
        <v>16</v>
      </c>
      <c r="K65" s="87"/>
      <c r="L65" s="9" t="s">
        <v>371</v>
      </c>
    </row>
    <row r="66">
      <c r="A66" s="7">
        <v>64.0</v>
      </c>
      <c r="B66" s="7">
        <v>8145807.0</v>
      </c>
      <c r="C66" s="7">
        <v>36.0</v>
      </c>
      <c r="D66" s="50" t="s">
        <v>279</v>
      </c>
      <c r="E66" s="50" t="s">
        <v>319</v>
      </c>
      <c r="F66" s="50" t="s">
        <v>305</v>
      </c>
      <c r="G66" s="50">
        <v>5.0</v>
      </c>
      <c r="H66" s="50" t="s">
        <v>15</v>
      </c>
      <c r="I66" s="50" t="s">
        <v>15</v>
      </c>
      <c r="J66" s="84" t="s">
        <v>15</v>
      </c>
      <c r="K66" s="90" t="s">
        <v>356</v>
      </c>
      <c r="L66" s="9" t="s">
        <v>372</v>
      </c>
    </row>
    <row r="67">
      <c r="A67" s="7">
        <v>65.0</v>
      </c>
      <c r="B67" s="13">
        <v>8159206.0</v>
      </c>
      <c r="C67" s="7">
        <v>25.0</v>
      </c>
      <c r="D67" s="50" t="s">
        <v>275</v>
      </c>
      <c r="E67" s="50" t="s">
        <v>373</v>
      </c>
      <c r="F67" s="50" t="s">
        <v>273</v>
      </c>
      <c r="G67" s="50">
        <v>7.0</v>
      </c>
      <c r="H67" s="50" t="s">
        <v>15</v>
      </c>
      <c r="I67" s="50" t="s">
        <v>15</v>
      </c>
      <c r="J67" s="84" t="s">
        <v>15</v>
      </c>
      <c r="K67" s="87"/>
      <c r="L67" s="50" t="s">
        <v>374</v>
      </c>
    </row>
    <row r="68">
      <c r="A68" s="14">
        <v>66.0</v>
      </c>
      <c r="B68" s="14">
        <v>8159996.0</v>
      </c>
      <c r="C68" s="92">
        <v>31.0</v>
      </c>
      <c r="D68" s="93" t="s">
        <v>275</v>
      </c>
      <c r="E68" s="93" t="s">
        <v>276</v>
      </c>
      <c r="F68" s="93" t="s">
        <v>375</v>
      </c>
      <c r="G68" s="93" t="s">
        <v>86</v>
      </c>
      <c r="H68" s="93" t="s">
        <v>15</v>
      </c>
      <c r="I68" s="93" t="s">
        <v>16</v>
      </c>
      <c r="J68" s="94" t="s">
        <v>16</v>
      </c>
      <c r="K68" s="95"/>
      <c r="L68" s="96" t="s">
        <v>376</v>
      </c>
    </row>
    <row r="69">
      <c r="A69" s="7">
        <v>67.0</v>
      </c>
      <c r="B69" s="13">
        <v>8160259.0</v>
      </c>
      <c r="C69" s="7">
        <v>19.0</v>
      </c>
      <c r="D69" s="50" t="s">
        <v>279</v>
      </c>
      <c r="E69" s="50" t="s">
        <v>276</v>
      </c>
      <c r="F69" s="50" t="s">
        <v>377</v>
      </c>
      <c r="G69" s="50">
        <v>3.0</v>
      </c>
      <c r="H69" s="50" t="s">
        <v>15</v>
      </c>
      <c r="I69" s="50" t="s">
        <v>15</v>
      </c>
      <c r="J69" s="84" t="s">
        <v>15</v>
      </c>
      <c r="K69" s="87"/>
      <c r="L69" s="50" t="s">
        <v>378</v>
      </c>
    </row>
    <row r="70">
      <c r="A70" s="7">
        <v>68.0</v>
      </c>
      <c r="B70" s="13">
        <v>8160415.0</v>
      </c>
      <c r="C70" s="7">
        <v>36.0</v>
      </c>
      <c r="D70" s="50" t="s">
        <v>291</v>
      </c>
      <c r="E70" s="50" t="s">
        <v>379</v>
      </c>
      <c r="F70" s="50" t="s">
        <v>273</v>
      </c>
      <c r="G70" s="50">
        <v>7.0</v>
      </c>
      <c r="H70" s="50" t="s">
        <v>15</v>
      </c>
      <c r="I70" s="50" t="s">
        <v>15</v>
      </c>
      <c r="J70" s="84" t="s">
        <v>15</v>
      </c>
      <c r="K70" s="85" t="s">
        <v>380</v>
      </c>
      <c r="L70" s="86"/>
    </row>
    <row r="71" ht="16.5" customHeight="1">
      <c r="A71" s="7">
        <v>69.0</v>
      </c>
      <c r="B71" s="7">
        <v>8162573.0</v>
      </c>
      <c r="C71" s="7">
        <v>33.0</v>
      </c>
      <c r="D71" s="50" t="s">
        <v>291</v>
      </c>
      <c r="E71" s="50" t="s">
        <v>381</v>
      </c>
      <c r="F71" s="50" t="s">
        <v>277</v>
      </c>
      <c r="G71" s="50">
        <v>7.0</v>
      </c>
      <c r="H71" s="50" t="s">
        <v>15</v>
      </c>
      <c r="I71" s="50" t="s">
        <v>15</v>
      </c>
      <c r="J71" s="84" t="s">
        <v>15</v>
      </c>
      <c r="K71" s="87"/>
      <c r="L71" s="9" t="s">
        <v>382</v>
      </c>
    </row>
    <row r="72">
      <c r="A72" s="7">
        <v>70.0</v>
      </c>
      <c r="B72" s="12">
        <v>8188021.0</v>
      </c>
      <c r="C72" s="7">
        <v>23.0</v>
      </c>
      <c r="D72" s="50" t="s">
        <v>279</v>
      </c>
      <c r="E72" s="50" t="s">
        <v>276</v>
      </c>
      <c r="F72" s="50" t="s">
        <v>273</v>
      </c>
      <c r="G72" s="50">
        <v>11.0</v>
      </c>
      <c r="H72" s="50" t="s">
        <v>15</v>
      </c>
      <c r="I72" s="50" t="s">
        <v>15</v>
      </c>
      <c r="J72" s="84" t="s">
        <v>15</v>
      </c>
      <c r="K72" s="85" t="s">
        <v>383</v>
      </c>
      <c r="L72" s="9" t="s">
        <v>384</v>
      </c>
    </row>
    <row r="73">
      <c r="A73" s="7">
        <v>71.0</v>
      </c>
      <c r="B73" s="12">
        <v>8188967.0</v>
      </c>
      <c r="C73" s="7">
        <v>23.0</v>
      </c>
      <c r="D73" s="50" t="s">
        <v>275</v>
      </c>
      <c r="E73" s="50" t="s">
        <v>385</v>
      </c>
      <c r="F73" s="50" t="s">
        <v>305</v>
      </c>
      <c r="G73" s="50">
        <v>9.0</v>
      </c>
      <c r="H73" s="50" t="s">
        <v>15</v>
      </c>
      <c r="I73" s="50" t="s">
        <v>16</v>
      </c>
      <c r="J73" s="84" t="s">
        <v>15</v>
      </c>
      <c r="K73" s="87"/>
      <c r="L73" s="86"/>
    </row>
    <row r="74">
      <c r="A74" s="7">
        <v>72.0</v>
      </c>
      <c r="B74" s="12">
        <v>8191221.0</v>
      </c>
      <c r="C74" s="7">
        <v>18.0</v>
      </c>
      <c r="D74" s="50" t="s">
        <v>279</v>
      </c>
      <c r="E74" s="50" t="s">
        <v>276</v>
      </c>
      <c r="F74" s="50" t="s">
        <v>348</v>
      </c>
      <c r="G74" s="50">
        <v>6.0</v>
      </c>
      <c r="H74" s="50" t="s">
        <v>15</v>
      </c>
      <c r="I74" s="50" t="s">
        <v>15</v>
      </c>
      <c r="J74" s="84" t="s">
        <v>15</v>
      </c>
      <c r="K74" s="87"/>
      <c r="L74" s="86"/>
    </row>
    <row r="75">
      <c r="A75" s="7">
        <v>73.0</v>
      </c>
      <c r="B75" s="12">
        <v>8191341.0</v>
      </c>
      <c r="C75" s="7">
        <v>17.0</v>
      </c>
      <c r="D75" s="50" t="s">
        <v>279</v>
      </c>
      <c r="E75" s="50" t="s">
        <v>272</v>
      </c>
      <c r="F75" s="50" t="s">
        <v>348</v>
      </c>
      <c r="G75" s="50">
        <v>4.0</v>
      </c>
      <c r="H75" s="50" t="s">
        <v>15</v>
      </c>
      <c r="I75" s="50" t="s">
        <v>15</v>
      </c>
      <c r="J75" s="84" t="s">
        <v>15</v>
      </c>
      <c r="K75" s="87"/>
      <c r="L75" s="86"/>
    </row>
    <row r="76">
      <c r="A76" s="7">
        <v>74.0</v>
      </c>
      <c r="B76" s="12">
        <v>8191707.0</v>
      </c>
      <c r="C76" s="7">
        <v>27.0</v>
      </c>
      <c r="D76" s="50" t="s">
        <v>275</v>
      </c>
      <c r="E76" s="50" t="s">
        <v>276</v>
      </c>
      <c r="F76" s="50" t="s">
        <v>285</v>
      </c>
      <c r="G76" s="50">
        <v>7.0</v>
      </c>
      <c r="H76" s="50" t="s">
        <v>15</v>
      </c>
      <c r="I76" s="50" t="s">
        <v>15</v>
      </c>
      <c r="J76" s="84" t="s">
        <v>15</v>
      </c>
      <c r="K76" s="87"/>
      <c r="L76" s="86"/>
    </row>
    <row r="77">
      <c r="A77" s="7">
        <v>75.0</v>
      </c>
      <c r="B77" s="17">
        <v>8193029.0</v>
      </c>
      <c r="C77" s="7">
        <v>39.0</v>
      </c>
      <c r="D77" s="50" t="s">
        <v>309</v>
      </c>
      <c r="E77" s="50" t="s">
        <v>385</v>
      </c>
      <c r="F77" s="50" t="s">
        <v>324</v>
      </c>
      <c r="G77" s="50">
        <v>10.0</v>
      </c>
      <c r="H77" s="50" t="s">
        <v>15</v>
      </c>
      <c r="I77" s="50" t="s">
        <v>15</v>
      </c>
      <c r="J77" s="84" t="s">
        <v>15</v>
      </c>
      <c r="K77" s="87"/>
      <c r="L77" s="9" t="s">
        <v>386</v>
      </c>
    </row>
    <row r="78">
      <c r="A78" s="7">
        <v>76.0</v>
      </c>
      <c r="B78" s="18">
        <v>8172949.0</v>
      </c>
      <c r="C78" s="7">
        <v>30.0</v>
      </c>
      <c r="D78" s="50" t="s">
        <v>309</v>
      </c>
      <c r="E78" s="50" t="s">
        <v>385</v>
      </c>
      <c r="F78" s="50" t="s">
        <v>387</v>
      </c>
      <c r="G78" s="50">
        <v>7.0</v>
      </c>
      <c r="H78" s="50" t="s">
        <v>15</v>
      </c>
      <c r="I78" s="50" t="s">
        <v>15</v>
      </c>
      <c r="J78" s="84" t="s">
        <v>15</v>
      </c>
      <c r="K78" s="85" t="s">
        <v>388</v>
      </c>
      <c r="L78" s="50" t="s">
        <v>389</v>
      </c>
    </row>
    <row r="79">
      <c r="A79" s="7">
        <v>77.0</v>
      </c>
      <c r="B79" s="12">
        <v>8193119.0</v>
      </c>
      <c r="C79" s="7">
        <v>28.0</v>
      </c>
      <c r="D79" s="50" t="s">
        <v>279</v>
      </c>
      <c r="E79" s="50" t="s">
        <v>276</v>
      </c>
      <c r="F79" s="50" t="s">
        <v>305</v>
      </c>
      <c r="G79" s="50" t="s">
        <v>86</v>
      </c>
      <c r="H79" s="50" t="s">
        <v>15</v>
      </c>
      <c r="I79" s="50" t="s">
        <v>15</v>
      </c>
      <c r="J79" s="84" t="s">
        <v>15</v>
      </c>
      <c r="K79" s="87"/>
      <c r="L79" s="50" t="s">
        <v>390</v>
      </c>
    </row>
    <row r="80">
      <c r="A80" s="7">
        <v>78.0</v>
      </c>
      <c r="B80" s="12">
        <v>8195429.0</v>
      </c>
      <c r="C80" s="7">
        <v>26.0</v>
      </c>
      <c r="D80" s="50" t="s">
        <v>279</v>
      </c>
      <c r="E80" s="50" t="s">
        <v>276</v>
      </c>
      <c r="F80" s="50" t="s">
        <v>305</v>
      </c>
      <c r="G80" s="50">
        <v>8.0</v>
      </c>
      <c r="H80" s="50" t="s">
        <v>15</v>
      </c>
      <c r="I80" s="50" t="s">
        <v>15</v>
      </c>
      <c r="J80" s="84" t="s">
        <v>15</v>
      </c>
      <c r="K80" s="87"/>
      <c r="L80" s="9" t="s">
        <v>391</v>
      </c>
    </row>
    <row r="81">
      <c r="A81" s="7">
        <v>79.0</v>
      </c>
      <c r="B81" s="10">
        <v>8195430.0</v>
      </c>
      <c r="C81" s="7">
        <v>26.0</v>
      </c>
      <c r="D81" s="50" t="s">
        <v>279</v>
      </c>
      <c r="E81" s="50" t="s">
        <v>276</v>
      </c>
      <c r="F81" s="50" t="s">
        <v>305</v>
      </c>
      <c r="G81" s="50">
        <v>8.0</v>
      </c>
      <c r="H81" s="50" t="s">
        <v>15</v>
      </c>
      <c r="I81" s="50" t="s">
        <v>15</v>
      </c>
      <c r="J81" s="84" t="s">
        <v>15</v>
      </c>
      <c r="K81" s="87"/>
      <c r="L81" s="9" t="s">
        <v>391</v>
      </c>
    </row>
    <row r="82">
      <c r="A82" s="7">
        <v>80.0</v>
      </c>
      <c r="B82" s="10">
        <v>8196099.0</v>
      </c>
      <c r="C82" s="7">
        <v>27.0</v>
      </c>
      <c r="D82" s="50" t="s">
        <v>304</v>
      </c>
      <c r="E82" s="50" t="s">
        <v>392</v>
      </c>
      <c r="F82" s="50" t="s">
        <v>305</v>
      </c>
      <c r="G82" s="50">
        <v>6.0</v>
      </c>
      <c r="H82" s="50" t="s">
        <v>16</v>
      </c>
      <c r="I82" s="50" t="s">
        <v>16</v>
      </c>
      <c r="J82" s="84" t="s">
        <v>15</v>
      </c>
      <c r="K82" s="87"/>
      <c r="L82" s="50" t="s">
        <v>393</v>
      </c>
    </row>
    <row r="83">
      <c r="A83" s="7">
        <v>81.0</v>
      </c>
      <c r="B83" s="10">
        <v>8196430.0</v>
      </c>
      <c r="C83" s="7">
        <v>34.0</v>
      </c>
      <c r="D83" s="50" t="s">
        <v>291</v>
      </c>
      <c r="E83" s="50" t="s">
        <v>394</v>
      </c>
      <c r="F83" s="50" t="s">
        <v>348</v>
      </c>
      <c r="G83" s="50">
        <v>11.0</v>
      </c>
      <c r="H83" s="50" t="s">
        <v>15</v>
      </c>
      <c r="I83" s="50" t="s">
        <v>15</v>
      </c>
      <c r="J83" s="84" t="s">
        <v>15</v>
      </c>
      <c r="K83" s="85" t="s">
        <v>308</v>
      </c>
      <c r="L83" s="50" t="s">
        <v>386</v>
      </c>
    </row>
    <row r="84">
      <c r="A84" s="7">
        <v>82.0</v>
      </c>
      <c r="B84" s="7">
        <v>8164466.0</v>
      </c>
      <c r="C84" s="7">
        <v>24.0</v>
      </c>
      <c r="D84" s="50" t="s">
        <v>291</v>
      </c>
      <c r="E84" s="50" t="s">
        <v>276</v>
      </c>
      <c r="F84" s="50" t="s">
        <v>285</v>
      </c>
      <c r="G84" s="50">
        <v>0.0</v>
      </c>
      <c r="H84" s="50" t="s">
        <v>15</v>
      </c>
      <c r="I84" s="50" t="s">
        <v>15</v>
      </c>
      <c r="J84" s="84" t="s">
        <v>15</v>
      </c>
      <c r="K84" s="90" t="s">
        <v>395</v>
      </c>
      <c r="L84" s="50"/>
    </row>
    <row r="85">
      <c r="A85" s="7">
        <v>83.0</v>
      </c>
      <c r="B85" s="7">
        <v>8162432.0</v>
      </c>
      <c r="C85" s="7">
        <v>32.0</v>
      </c>
      <c r="D85" s="50" t="s">
        <v>279</v>
      </c>
      <c r="E85" s="50" t="s">
        <v>276</v>
      </c>
      <c r="F85" s="50" t="s">
        <v>273</v>
      </c>
      <c r="G85" s="50">
        <v>4.0</v>
      </c>
      <c r="H85" s="50" t="s">
        <v>16</v>
      </c>
      <c r="I85" s="50" t="s">
        <v>16</v>
      </c>
      <c r="J85" s="84" t="s">
        <v>16</v>
      </c>
      <c r="K85" s="87"/>
      <c r="L85" s="50" t="s">
        <v>396</v>
      </c>
    </row>
    <row r="86">
      <c r="A86" s="7">
        <v>84.0</v>
      </c>
      <c r="B86" s="10">
        <v>8162640.0</v>
      </c>
      <c r="C86" s="7">
        <v>29.0</v>
      </c>
      <c r="D86" s="50" t="s">
        <v>86</v>
      </c>
      <c r="E86" s="50" t="s">
        <v>86</v>
      </c>
      <c r="F86" s="50" t="s">
        <v>280</v>
      </c>
      <c r="G86" s="50">
        <v>0.0</v>
      </c>
      <c r="H86" s="50" t="s">
        <v>86</v>
      </c>
      <c r="I86" s="50" t="s">
        <v>86</v>
      </c>
      <c r="J86" s="84" t="s">
        <v>16</v>
      </c>
      <c r="K86" s="90" t="s">
        <v>397</v>
      </c>
      <c r="L86" s="86"/>
    </row>
    <row r="87">
      <c r="A87" s="7">
        <v>85.0</v>
      </c>
      <c r="B87" s="7">
        <v>8165542.0</v>
      </c>
      <c r="C87" s="7">
        <v>26.0</v>
      </c>
      <c r="D87" s="50" t="s">
        <v>309</v>
      </c>
      <c r="E87" s="50" t="s">
        <v>276</v>
      </c>
      <c r="F87" s="50" t="s">
        <v>320</v>
      </c>
      <c r="G87" s="50">
        <v>7.0</v>
      </c>
      <c r="H87" s="50" t="s">
        <v>16</v>
      </c>
      <c r="I87" s="50" t="s">
        <v>15</v>
      </c>
      <c r="J87" s="84" t="s">
        <v>15</v>
      </c>
      <c r="K87" s="87"/>
      <c r="L87" s="50" t="s">
        <v>398</v>
      </c>
    </row>
    <row r="88">
      <c r="A88" s="7">
        <v>86.0</v>
      </c>
      <c r="B88" s="7">
        <v>8166720.0</v>
      </c>
      <c r="C88" s="7">
        <v>18.0</v>
      </c>
      <c r="D88" s="50" t="s">
        <v>275</v>
      </c>
      <c r="E88" s="50" t="s">
        <v>276</v>
      </c>
      <c r="F88" s="50" t="s">
        <v>273</v>
      </c>
      <c r="G88" s="50">
        <v>6.0</v>
      </c>
      <c r="H88" s="50" t="s">
        <v>15</v>
      </c>
      <c r="I88" s="50" t="s">
        <v>15</v>
      </c>
      <c r="J88" s="84" t="s">
        <v>15</v>
      </c>
      <c r="K88" s="87"/>
      <c r="L88" s="86"/>
    </row>
    <row r="89">
      <c r="A89" s="7">
        <v>87.0</v>
      </c>
      <c r="B89" s="7">
        <v>8167204.0</v>
      </c>
      <c r="C89" s="7">
        <v>28.0</v>
      </c>
      <c r="D89" s="50" t="s">
        <v>275</v>
      </c>
      <c r="E89" s="50" t="s">
        <v>399</v>
      </c>
      <c r="F89" s="50" t="s">
        <v>285</v>
      </c>
      <c r="G89" s="50">
        <v>5.0</v>
      </c>
      <c r="H89" s="50" t="s">
        <v>15</v>
      </c>
      <c r="I89" s="50" t="s">
        <v>15</v>
      </c>
      <c r="J89" s="84" t="s">
        <v>15</v>
      </c>
      <c r="K89" s="97"/>
      <c r="L89" s="50" t="s">
        <v>400</v>
      </c>
    </row>
    <row r="90">
      <c r="A90" s="7">
        <v>88.0</v>
      </c>
      <c r="B90" s="12">
        <v>8168147.0</v>
      </c>
      <c r="C90" s="7">
        <v>31.0</v>
      </c>
      <c r="D90" s="50" t="s">
        <v>275</v>
      </c>
      <c r="E90" s="50" t="s">
        <v>401</v>
      </c>
      <c r="F90" s="50" t="s">
        <v>285</v>
      </c>
      <c r="G90" s="50">
        <v>10.0</v>
      </c>
      <c r="H90" s="50" t="s">
        <v>15</v>
      </c>
      <c r="I90" s="50" t="s">
        <v>15</v>
      </c>
      <c r="J90" s="84" t="s">
        <v>15</v>
      </c>
      <c r="K90" s="87"/>
      <c r="L90" s="9" t="s">
        <v>402</v>
      </c>
    </row>
    <row r="91">
      <c r="A91" s="7">
        <v>89.0</v>
      </c>
      <c r="B91" s="7">
        <v>8168149.0</v>
      </c>
      <c r="C91" s="7">
        <v>31.0</v>
      </c>
      <c r="D91" s="50" t="s">
        <v>275</v>
      </c>
      <c r="E91" s="50" t="s">
        <v>401</v>
      </c>
      <c r="F91" s="50" t="s">
        <v>285</v>
      </c>
      <c r="G91" s="50">
        <v>10.0</v>
      </c>
      <c r="H91" s="50" t="s">
        <v>15</v>
      </c>
      <c r="I91" s="50" t="s">
        <v>15</v>
      </c>
      <c r="J91" s="84" t="s">
        <v>15</v>
      </c>
      <c r="K91" s="87"/>
      <c r="L91" s="9" t="s">
        <v>402</v>
      </c>
    </row>
    <row r="92">
      <c r="A92" s="7">
        <v>90.0</v>
      </c>
      <c r="B92" s="12">
        <v>8187640.0</v>
      </c>
      <c r="C92" s="7">
        <v>16.0</v>
      </c>
      <c r="D92" s="50" t="s">
        <v>279</v>
      </c>
      <c r="E92" s="50" t="s">
        <v>272</v>
      </c>
      <c r="F92" s="50" t="s">
        <v>348</v>
      </c>
      <c r="G92" s="50">
        <v>6.0</v>
      </c>
      <c r="H92" s="50" t="s">
        <v>15</v>
      </c>
      <c r="I92" s="50" t="s">
        <v>15</v>
      </c>
      <c r="J92" s="84" t="s">
        <v>15</v>
      </c>
      <c r="K92" s="87"/>
      <c r="L92" s="86"/>
    </row>
    <row r="93" ht="15.0" customHeight="1">
      <c r="A93" s="7">
        <v>91.0</v>
      </c>
      <c r="B93" s="12">
        <v>8190771.0</v>
      </c>
      <c r="C93" s="7">
        <v>40.0</v>
      </c>
      <c r="D93" s="50" t="s">
        <v>309</v>
      </c>
      <c r="E93" s="50" t="s">
        <v>276</v>
      </c>
      <c r="F93" s="50" t="s">
        <v>403</v>
      </c>
      <c r="G93" s="50">
        <v>9.0</v>
      </c>
      <c r="H93" s="50" t="s">
        <v>15</v>
      </c>
      <c r="I93" s="50" t="s">
        <v>15</v>
      </c>
      <c r="J93" s="84" t="s">
        <v>15</v>
      </c>
      <c r="K93" s="85" t="s">
        <v>404</v>
      </c>
      <c r="L93" s="50" t="s">
        <v>405</v>
      </c>
    </row>
    <row r="94">
      <c r="A94" s="7">
        <v>92.0</v>
      </c>
      <c r="B94" s="12">
        <v>8188050.0</v>
      </c>
      <c r="C94" s="7">
        <v>24.0</v>
      </c>
      <c r="D94" s="50" t="s">
        <v>271</v>
      </c>
      <c r="E94" s="50" t="s">
        <v>272</v>
      </c>
      <c r="F94" s="50" t="s">
        <v>305</v>
      </c>
      <c r="G94" s="50">
        <v>9.0</v>
      </c>
      <c r="H94" s="50" t="s">
        <v>15</v>
      </c>
      <c r="I94" s="50" t="s">
        <v>15</v>
      </c>
      <c r="J94" s="84" t="s">
        <v>15</v>
      </c>
      <c r="K94" s="85" t="s">
        <v>325</v>
      </c>
      <c r="L94" s="50" t="s">
        <v>406</v>
      </c>
    </row>
    <row r="95">
      <c r="A95" s="7">
        <v>93.0</v>
      </c>
      <c r="B95" s="12">
        <v>8194037.0</v>
      </c>
      <c r="C95" s="7">
        <v>32.0</v>
      </c>
      <c r="D95" s="50" t="s">
        <v>275</v>
      </c>
      <c r="E95" s="50" t="s">
        <v>272</v>
      </c>
      <c r="F95" s="50" t="s">
        <v>285</v>
      </c>
      <c r="G95" s="50">
        <v>7.0</v>
      </c>
      <c r="H95" s="50" t="s">
        <v>15</v>
      </c>
      <c r="I95" s="50" t="s">
        <v>15</v>
      </c>
      <c r="J95" s="84" t="s">
        <v>15</v>
      </c>
      <c r="K95" s="87"/>
      <c r="L95" s="50" t="s">
        <v>407</v>
      </c>
    </row>
    <row r="96">
      <c r="A96" s="7">
        <v>94.0</v>
      </c>
      <c r="B96" s="12">
        <v>8194504.0</v>
      </c>
      <c r="C96" s="7">
        <v>27.0</v>
      </c>
      <c r="D96" s="50" t="s">
        <v>291</v>
      </c>
      <c r="E96" s="50" t="s">
        <v>408</v>
      </c>
      <c r="F96" s="50" t="s">
        <v>285</v>
      </c>
      <c r="G96" s="50">
        <v>20.0</v>
      </c>
      <c r="H96" s="50" t="s">
        <v>15</v>
      </c>
      <c r="I96" s="50" t="s">
        <v>15</v>
      </c>
      <c r="J96" s="84" t="s">
        <v>15</v>
      </c>
      <c r="K96" s="87"/>
      <c r="L96" s="50" t="s">
        <v>391</v>
      </c>
    </row>
    <row r="97">
      <c r="A97" s="7">
        <v>95.0</v>
      </c>
      <c r="B97" s="12">
        <v>8196964.0</v>
      </c>
      <c r="C97" s="7">
        <v>27.0</v>
      </c>
      <c r="D97" s="50" t="s">
        <v>271</v>
      </c>
      <c r="E97" s="50" t="s">
        <v>319</v>
      </c>
      <c r="F97" s="50" t="s">
        <v>273</v>
      </c>
      <c r="G97" s="50">
        <v>2.0</v>
      </c>
      <c r="H97" s="50" t="s">
        <v>15</v>
      </c>
      <c r="I97" s="50" t="s">
        <v>16</v>
      </c>
      <c r="J97" s="84" t="s">
        <v>15</v>
      </c>
      <c r="K97" s="87"/>
      <c r="L97" s="86"/>
    </row>
    <row r="98">
      <c r="A98" s="7">
        <v>96.0</v>
      </c>
      <c r="B98" s="12">
        <v>8202108.0</v>
      </c>
      <c r="C98" s="7">
        <v>37.0</v>
      </c>
      <c r="D98" s="50" t="s">
        <v>309</v>
      </c>
      <c r="E98" s="50" t="s">
        <v>276</v>
      </c>
      <c r="F98" s="50" t="s">
        <v>285</v>
      </c>
      <c r="G98" s="50">
        <v>11.0</v>
      </c>
      <c r="H98" s="50" t="s">
        <v>15</v>
      </c>
      <c r="I98" s="50" t="s">
        <v>15</v>
      </c>
      <c r="J98" s="84" t="s">
        <v>15</v>
      </c>
      <c r="K98" s="87"/>
      <c r="L98" s="50"/>
    </row>
    <row r="99">
      <c r="A99" s="7">
        <v>97.0</v>
      </c>
      <c r="B99" s="12">
        <v>8198308.0</v>
      </c>
      <c r="C99" s="7">
        <v>27.0</v>
      </c>
      <c r="D99" s="50" t="s">
        <v>291</v>
      </c>
      <c r="E99" s="50" t="s">
        <v>409</v>
      </c>
      <c r="F99" s="50" t="s">
        <v>410</v>
      </c>
      <c r="G99" s="50">
        <v>9.0</v>
      </c>
      <c r="H99" s="50" t="s">
        <v>15</v>
      </c>
      <c r="I99" s="50" t="s">
        <v>15</v>
      </c>
      <c r="J99" s="84" t="s">
        <v>15</v>
      </c>
      <c r="K99" s="87"/>
      <c r="L99" s="50" t="s">
        <v>411</v>
      </c>
    </row>
    <row r="100">
      <c r="A100" s="7">
        <v>98.0</v>
      </c>
      <c r="B100" s="12">
        <v>8198888.0</v>
      </c>
      <c r="C100" s="7">
        <v>24.0</v>
      </c>
      <c r="D100" s="50" t="s">
        <v>275</v>
      </c>
      <c r="E100" s="50" t="s">
        <v>412</v>
      </c>
      <c r="F100" s="50" t="s">
        <v>305</v>
      </c>
      <c r="G100" s="50">
        <v>6.0</v>
      </c>
      <c r="H100" s="50" t="s">
        <v>15</v>
      </c>
      <c r="I100" s="50" t="s">
        <v>15</v>
      </c>
      <c r="J100" s="84" t="s">
        <v>15</v>
      </c>
      <c r="K100" s="87"/>
      <c r="L100" s="50" t="s">
        <v>413</v>
      </c>
    </row>
    <row r="101">
      <c r="A101" s="7">
        <v>99.0</v>
      </c>
      <c r="B101" s="12">
        <v>8198889.0</v>
      </c>
      <c r="C101" s="7">
        <v>24.0</v>
      </c>
      <c r="D101" s="50" t="s">
        <v>275</v>
      </c>
      <c r="E101" s="50" t="s">
        <v>412</v>
      </c>
      <c r="F101" s="50" t="s">
        <v>305</v>
      </c>
      <c r="G101" s="50">
        <v>6.0</v>
      </c>
      <c r="H101" s="50" t="s">
        <v>15</v>
      </c>
      <c r="I101" s="50" t="s">
        <v>15</v>
      </c>
      <c r="J101" s="84" t="s">
        <v>15</v>
      </c>
      <c r="K101" s="87"/>
      <c r="L101" s="50" t="s">
        <v>413</v>
      </c>
    </row>
    <row r="102">
      <c r="A102" s="7">
        <v>100.0</v>
      </c>
      <c r="B102" s="12">
        <v>8201338.0</v>
      </c>
      <c r="C102" s="7">
        <v>41.0</v>
      </c>
      <c r="D102" s="50" t="s">
        <v>291</v>
      </c>
      <c r="E102" s="50" t="s">
        <v>276</v>
      </c>
      <c r="F102" s="50" t="s">
        <v>348</v>
      </c>
      <c r="G102" s="50">
        <v>4.0</v>
      </c>
      <c r="H102" s="50" t="s">
        <v>15</v>
      </c>
      <c r="I102" s="50" t="s">
        <v>15</v>
      </c>
      <c r="J102" s="84" t="s">
        <v>15</v>
      </c>
      <c r="K102" s="87"/>
      <c r="L102" s="50" t="s">
        <v>414</v>
      </c>
    </row>
    <row r="103">
      <c r="A103" s="7">
        <v>101.0</v>
      </c>
      <c r="B103" s="12">
        <v>8202174.0</v>
      </c>
      <c r="C103" s="7">
        <v>29.0</v>
      </c>
      <c r="D103" s="50" t="s">
        <v>279</v>
      </c>
      <c r="E103" s="50" t="s">
        <v>276</v>
      </c>
      <c r="F103" s="50" t="s">
        <v>415</v>
      </c>
      <c r="G103" s="50">
        <v>9.0</v>
      </c>
      <c r="H103" s="50" t="s">
        <v>15</v>
      </c>
      <c r="I103" s="50" t="s">
        <v>15</v>
      </c>
      <c r="J103" s="84" t="s">
        <v>15</v>
      </c>
      <c r="K103" s="87"/>
      <c r="L103" s="50" t="s">
        <v>391</v>
      </c>
    </row>
    <row r="104">
      <c r="A104" s="7">
        <v>102.0</v>
      </c>
      <c r="B104" s="12">
        <v>8202175.0</v>
      </c>
      <c r="C104" s="7">
        <v>29.0</v>
      </c>
      <c r="D104" s="50" t="s">
        <v>279</v>
      </c>
      <c r="E104" s="50" t="s">
        <v>276</v>
      </c>
      <c r="F104" s="50" t="s">
        <v>415</v>
      </c>
      <c r="G104" s="50">
        <v>9.0</v>
      </c>
      <c r="H104" s="50" t="s">
        <v>15</v>
      </c>
      <c r="I104" s="50" t="s">
        <v>15</v>
      </c>
      <c r="J104" s="84" t="s">
        <v>15</v>
      </c>
      <c r="K104" s="87"/>
      <c r="L104" s="50" t="s">
        <v>391</v>
      </c>
    </row>
    <row r="105">
      <c r="A105" s="7">
        <v>103.0</v>
      </c>
      <c r="B105" s="12">
        <v>8202452.0</v>
      </c>
      <c r="C105" s="7">
        <v>21.0</v>
      </c>
      <c r="D105" s="50" t="s">
        <v>309</v>
      </c>
      <c r="E105" s="50" t="s">
        <v>416</v>
      </c>
      <c r="F105" s="50" t="s">
        <v>289</v>
      </c>
      <c r="G105" s="50">
        <v>0.0</v>
      </c>
      <c r="H105" s="50" t="s">
        <v>16</v>
      </c>
      <c r="I105" s="50" t="s">
        <v>16</v>
      </c>
      <c r="J105" s="84" t="s">
        <v>16</v>
      </c>
      <c r="K105" s="85" t="s">
        <v>417</v>
      </c>
      <c r="L105" s="50" t="s">
        <v>418</v>
      </c>
    </row>
    <row r="106">
      <c r="A106" s="7">
        <v>104.0</v>
      </c>
      <c r="B106" s="12">
        <v>8202808.0</v>
      </c>
      <c r="C106" s="7">
        <v>19.0</v>
      </c>
      <c r="D106" s="50" t="s">
        <v>271</v>
      </c>
      <c r="E106" s="50" t="s">
        <v>276</v>
      </c>
      <c r="F106" s="50" t="s">
        <v>273</v>
      </c>
      <c r="G106" s="50">
        <v>4.0</v>
      </c>
      <c r="H106" s="50" t="s">
        <v>15</v>
      </c>
      <c r="I106" s="50" t="s">
        <v>15</v>
      </c>
      <c r="J106" s="84" t="s">
        <v>15</v>
      </c>
      <c r="K106" s="85" t="s">
        <v>419</v>
      </c>
      <c r="L106" s="50" t="s">
        <v>391</v>
      </c>
    </row>
    <row r="107">
      <c r="A107" s="7">
        <v>105.0</v>
      </c>
      <c r="B107" s="12">
        <v>8198078.0</v>
      </c>
      <c r="C107" s="7">
        <v>33.0</v>
      </c>
      <c r="D107" s="50" t="s">
        <v>304</v>
      </c>
      <c r="E107" s="50" t="s">
        <v>420</v>
      </c>
      <c r="F107" s="50" t="s">
        <v>421</v>
      </c>
      <c r="G107" s="50">
        <v>6.0</v>
      </c>
      <c r="H107" s="50" t="s">
        <v>15</v>
      </c>
      <c r="I107" s="50" t="s">
        <v>15</v>
      </c>
      <c r="J107" s="84" t="s">
        <v>15</v>
      </c>
      <c r="K107" s="87"/>
      <c r="L107" s="50" t="s">
        <v>422</v>
      </c>
    </row>
    <row r="108">
      <c r="A108" s="7">
        <v>106.0</v>
      </c>
      <c r="B108" s="12">
        <v>8205671.0</v>
      </c>
      <c r="C108" s="7">
        <v>20.0</v>
      </c>
      <c r="D108" s="50" t="s">
        <v>309</v>
      </c>
      <c r="E108" s="50" t="s">
        <v>423</v>
      </c>
      <c r="F108" s="50" t="s">
        <v>285</v>
      </c>
      <c r="G108" s="50">
        <v>11.0</v>
      </c>
      <c r="H108" s="50" t="s">
        <v>15</v>
      </c>
      <c r="I108" s="50" t="s">
        <v>15</v>
      </c>
      <c r="J108" s="84" t="s">
        <v>15</v>
      </c>
      <c r="K108" s="87"/>
      <c r="L108" s="50" t="s">
        <v>391</v>
      </c>
    </row>
    <row r="109">
      <c r="A109" s="7">
        <v>107.0</v>
      </c>
      <c r="B109" s="12">
        <v>8205674.0</v>
      </c>
      <c r="C109" s="7">
        <v>20.0</v>
      </c>
      <c r="D109" s="50" t="s">
        <v>309</v>
      </c>
      <c r="E109" s="50" t="s">
        <v>423</v>
      </c>
      <c r="F109" s="50" t="s">
        <v>285</v>
      </c>
      <c r="G109" s="50">
        <v>11.0</v>
      </c>
      <c r="H109" s="50" t="s">
        <v>15</v>
      </c>
      <c r="I109" s="50" t="s">
        <v>15</v>
      </c>
      <c r="J109" s="84" t="s">
        <v>15</v>
      </c>
      <c r="K109" s="87"/>
      <c r="L109" s="50" t="s">
        <v>391</v>
      </c>
    </row>
    <row r="110">
      <c r="A110" s="7">
        <v>108.0</v>
      </c>
      <c r="B110" s="12">
        <v>8211008.0</v>
      </c>
      <c r="C110" s="7">
        <v>26.0</v>
      </c>
      <c r="D110" s="50" t="s">
        <v>304</v>
      </c>
      <c r="E110" s="50" t="s">
        <v>424</v>
      </c>
      <c r="F110" s="50" t="s">
        <v>285</v>
      </c>
      <c r="G110" s="50">
        <v>9.0</v>
      </c>
      <c r="H110" s="50" t="s">
        <v>15</v>
      </c>
      <c r="I110" s="50" t="s">
        <v>15</v>
      </c>
      <c r="J110" s="84" t="s">
        <v>15</v>
      </c>
      <c r="K110" s="87"/>
      <c r="L110" s="86"/>
    </row>
    <row r="111">
      <c r="A111" s="7">
        <v>109.0</v>
      </c>
      <c r="B111" s="12">
        <v>8211009.0</v>
      </c>
      <c r="C111" s="7">
        <v>26.0</v>
      </c>
      <c r="D111" s="50" t="s">
        <v>304</v>
      </c>
      <c r="E111" s="50" t="s">
        <v>424</v>
      </c>
      <c r="F111" s="50" t="s">
        <v>410</v>
      </c>
      <c r="G111" s="50">
        <v>9.0</v>
      </c>
      <c r="H111" s="50" t="s">
        <v>15</v>
      </c>
      <c r="I111" s="50" t="s">
        <v>15</v>
      </c>
      <c r="J111" s="84" t="s">
        <v>15</v>
      </c>
      <c r="K111" s="87"/>
      <c r="L111" s="86"/>
    </row>
    <row r="112">
      <c r="A112" s="7">
        <v>110.0</v>
      </c>
      <c r="B112" s="12">
        <v>8203574.0</v>
      </c>
      <c r="C112" s="7">
        <v>28.0</v>
      </c>
      <c r="D112" s="50" t="s">
        <v>86</v>
      </c>
      <c r="E112" s="50" t="s">
        <v>86</v>
      </c>
      <c r="F112" s="50" t="s">
        <v>86</v>
      </c>
      <c r="G112" s="50" t="s">
        <v>86</v>
      </c>
      <c r="H112" s="50" t="s">
        <v>15</v>
      </c>
      <c r="I112" s="50" t="s">
        <v>15</v>
      </c>
      <c r="J112" s="84" t="s">
        <v>15</v>
      </c>
      <c r="K112" s="85"/>
      <c r="L112" s="50"/>
    </row>
    <row r="113">
      <c r="A113" s="7">
        <v>111.0</v>
      </c>
      <c r="B113" s="12">
        <v>8208666.0</v>
      </c>
      <c r="C113" s="7">
        <v>30.0</v>
      </c>
      <c r="D113" s="50" t="s">
        <v>275</v>
      </c>
      <c r="E113" s="50" t="s">
        <v>425</v>
      </c>
      <c r="F113" s="50" t="s">
        <v>273</v>
      </c>
      <c r="G113" s="50">
        <v>0.0</v>
      </c>
      <c r="H113" s="50" t="s">
        <v>15</v>
      </c>
      <c r="I113" s="50" t="s">
        <v>15</v>
      </c>
      <c r="J113" s="84" t="s">
        <v>15</v>
      </c>
      <c r="K113" s="85" t="s">
        <v>426</v>
      </c>
      <c r="L113" s="50" t="s">
        <v>427</v>
      </c>
    </row>
    <row r="114">
      <c r="A114" s="7">
        <v>112.0</v>
      </c>
      <c r="B114" s="12">
        <v>8210294.0</v>
      </c>
      <c r="C114" s="7">
        <v>27.0</v>
      </c>
      <c r="D114" s="50" t="s">
        <v>279</v>
      </c>
      <c r="E114" s="50" t="s">
        <v>423</v>
      </c>
      <c r="F114" s="50" t="s">
        <v>298</v>
      </c>
      <c r="G114" s="50">
        <v>3.0</v>
      </c>
      <c r="H114" s="50" t="s">
        <v>15</v>
      </c>
      <c r="I114" s="50" t="s">
        <v>15</v>
      </c>
      <c r="J114" s="84" t="s">
        <v>15</v>
      </c>
      <c r="K114" s="87"/>
      <c r="L114" s="50" t="s">
        <v>428</v>
      </c>
    </row>
    <row r="115">
      <c r="A115" s="7">
        <v>113.0</v>
      </c>
      <c r="B115" s="7">
        <v>8168149.0</v>
      </c>
      <c r="C115" s="7">
        <v>31.0</v>
      </c>
      <c r="D115" s="50" t="s">
        <v>275</v>
      </c>
      <c r="E115" s="50" t="s">
        <v>401</v>
      </c>
      <c r="F115" s="50" t="s">
        <v>285</v>
      </c>
      <c r="G115" s="50">
        <v>10.0</v>
      </c>
      <c r="H115" s="50" t="s">
        <v>15</v>
      </c>
      <c r="I115" s="50" t="s">
        <v>15</v>
      </c>
      <c r="J115" s="84" t="s">
        <v>15</v>
      </c>
      <c r="K115" s="85" t="s">
        <v>325</v>
      </c>
      <c r="L115" s="9" t="s">
        <v>429</v>
      </c>
    </row>
    <row r="116">
      <c r="A116" s="7">
        <v>114.0</v>
      </c>
      <c r="B116" s="7">
        <v>8170449.0</v>
      </c>
      <c r="C116" s="7">
        <v>20.0</v>
      </c>
      <c r="D116" s="50" t="s">
        <v>275</v>
      </c>
      <c r="E116" s="50" t="s">
        <v>276</v>
      </c>
      <c r="F116" s="50" t="s">
        <v>273</v>
      </c>
      <c r="G116" s="50">
        <v>4.0</v>
      </c>
      <c r="H116" s="50" t="s">
        <v>15</v>
      </c>
      <c r="I116" s="50" t="s">
        <v>15</v>
      </c>
      <c r="J116" s="84" t="s">
        <v>15</v>
      </c>
      <c r="K116" s="87"/>
      <c r="L116" s="9" t="s">
        <v>430</v>
      </c>
    </row>
    <row r="117" ht="16.5" customHeight="1">
      <c r="A117" s="7">
        <v>115.0</v>
      </c>
      <c r="B117" s="7">
        <v>8171561.0</v>
      </c>
      <c r="C117" s="7">
        <v>36.0</v>
      </c>
      <c r="D117" s="50" t="s">
        <v>275</v>
      </c>
      <c r="E117" s="50" t="s">
        <v>276</v>
      </c>
      <c r="F117" s="50" t="s">
        <v>285</v>
      </c>
      <c r="G117" s="50">
        <v>4.0</v>
      </c>
      <c r="H117" s="50" t="s">
        <v>15</v>
      </c>
      <c r="I117" s="50" t="s">
        <v>15</v>
      </c>
      <c r="J117" s="84" t="s">
        <v>15</v>
      </c>
      <c r="K117" s="87"/>
      <c r="L117" s="9" t="s">
        <v>431</v>
      </c>
    </row>
    <row r="118">
      <c r="A118" s="7">
        <v>116.0</v>
      </c>
      <c r="B118" s="7">
        <v>8171962.0</v>
      </c>
      <c r="C118" s="7">
        <v>42.0</v>
      </c>
      <c r="D118" s="50" t="s">
        <v>86</v>
      </c>
      <c r="E118" s="50" t="s">
        <v>86</v>
      </c>
      <c r="F118" s="50" t="s">
        <v>305</v>
      </c>
      <c r="G118" s="50">
        <v>11.0</v>
      </c>
      <c r="H118" s="50" t="s">
        <v>15</v>
      </c>
      <c r="I118" s="50" t="s">
        <v>15</v>
      </c>
      <c r="J118" s="84" t="s">
        <v>15</v>
      </c>
      <c r="K118" s="90" t="s">
        <v>432</v>
      </c>
      <c r="L118" s="9" t="s">
        <v>433</v>
      </c>
    </row>
    <row r="119">
      <c r="A119" s="7">
        <v>117.0</v>
      </c>
      <c r="B119" s="7">
        <v>8172510.0</v>
      </c>
      <c r="C119" s="7">
        <v>39.0</v>
      </c>
      <c r="D119" s="50" t="s">
        <v>275</v>
      </c>
      <c r="E119" s="50" t="s">
        <v>434</v>
      </c>
      <c r="F119" s="50" t="s">
        <v>289</v>
      </c>
      <c r="G119" s="50">
        <v>3.0</v>
      </c>
      <c r="H119" s="50" t="s">
        <v>15</v>
      </c>
      <c r="I119" s="50" t="s">
        <v>15</v>
      </c>
      <c r="J119" s="84" t="s">
        <v>15</v>
      </c>
      <c r="K119" s="87"/>
      <c r="L119" s="9" t="s">
        <v>435</v>
      </c>
    </row>
    <row r="120">
      <c r="A120" s="7">
        <v>118.0</v>
      </c>
      <c r="B120" s="7">
        <v>8172886.0</v>
      </c>
      <c r="C120" s="7">
        <v>35.0</v>
      </c>
      <c r="D120" s="50" t="s">
        <v>291</v>
      </c>
      <c r="E120" s="50" t="s">
        <v>436</v>
      </c>
      <c r="F120" s="50" t="s">
        <v>285</v>
      </c>
      <c r="G120" s="50">
        <v>5.0</v>
      </c>
      <c r="H120" s="50" t="s">
        <v>15</v>
      </c>
      <c r="I120" s="50" t="s">
        <v>15</v>
      </c>
      <c r="J120" s="84" t="s">
        <v>15</v>
      </c>
      <c r="K120" s="87"/>
      <c r="L120" s="9" t="s">
        <v>437</v>
      </c>
    </row>
    <row r="121">
      <c r="A121" s="7">
        <v>119.0</v>
      </c>
      <c r="B121" s="7">
        <v>8173852.0</v>
      </c>
      <c r="C121" s="7">
        <v>17.0</v>
      </c>
      <c r="D121" s="50" t="s">
        <v>279</v>
      </c>
      <c r="E121" s="50" t="s">
        <v>276</v>
      </c>
      <c r="F121" s="50" t="s">
        <v>273</v>
      </c>
      <c r="G121" s="50">
        <v>2.0</v>
      </c>
      <c r="H121" s="50" t="s">
        <v>16</v>
      </c>
      <c r="I121" s="50" t="s">
        <v>15</v>
      </c>
      <c r="J121" s="84" t="s">
        <v>15</v>
      </c>
      <c r="K121" s="87"/>
      <c r="L121" s="91"/>
    </row>
    <row r="122">
      <c r="A122" s="7">
        <v>120.0</v>
      </c>
      <c r="B122" s="7">
        <v>8174826.0</v>
      </c>
      <c r="C122" s="7">
        <v>28.0</v>
      </c>
      <c r="D122" s="50" t="s">
        <v>271</v>
      </c>
      <c r="E122" s="50" t="s">
        <v>272</v>
      </c>
      <c r="F122" s="50" t="s">
        <v>273</v>
      </c>
      <c r="G122" s="50">
        <v>6.0</v>
      </c>
      <c r="H122" s="50" t="s">
        <v>15</v>
      </c>
      <c r="I122" s="50" t="s">
        <v>15</v>
      </c>
      <c r="J122" s="84" t="s">
        <v>15</v>
      </c>
      <c r="K122" s="87"/>
      <c r="L122" s="9" t="s">
        <v>438</v>
      </c>
    </row>
    <row r="123">
      <c r="A123" s="7">
        <v>121.0</v>
      </c>
      <c r="B123" s="7">
        <v>8171850.0</v>
      </c>
      <c r="C123" s="7">
        <v>38.0</v>
      </c>
      <c r="D123" s="50" t="s">
        <v>275</v>
      </c>
      <c r="E123" s="50" t="s">
        <v>439</v>
      </c>
      <c r="F123" s="50" t="s">
        <v>440</v>
      </c>
      <c r="G123" s="50">
        <v>14.0</v>
      </c>
      <c r="H123" s="50" t="s">
        <v>15</v>
      </c>
      <c r="I123" s="50" t="s">
        <v>15</v>
      </c>
      <c r="J123" s="84" t="s">
        <v>15</v>
      </c>
      <c r="K123" s="87"/>
      <c r="L123" s="9" t="s">
        <v>441</v>
      </c>
    </row>
    <row r="124">
      <c r="A124" s="7">
        <v>122.0</v>
      </c>
      <c r="B124" s="7">
        <v>8176349.0</v>
      </c>
      <c r="C124" s="7">
        <v>21.0</v>
      </c>
      <c r="D124" s="50" t="s">
        <v>275</v>
      </c>
      <c r="E124" s="50" t="s">
        <v>276</v>
      </c>
      <c r="F124" s="50" t="s">
        <v>285</v>
      </c>
      <c r="G124" s="50">
        <v>4.0</v>
      </c>
      <c r="H124" s="50" t="s">
        <v>15</v>
      </c>
      <c r="I124" s="50" t="s">
        <v>15</v>
      </c>
      <c r="J124" s="84" t="s">
        <v>15</v>
      </c>
      <c r="K124" s="87"/>
      <c r="L124" s="9" t="s">
        <v>442</v>
      </c>
    </row>
    <row r="125">
      <c r="A125" s="7">
        <v>123.0</v>
      </c>
      <c r="B125" s="7">
        <v>8179441.0</v>
      </c>
      <c r="C125" s="7">
        <v>43.0</v>
      </c>
      <c r="D125" s="50" t="s">
        <v>271</v>
      </c>
      <c r="E125" s="50" t="s">
        <v>439</v>
      </c>
      <c r="F125" s="50" t="s">
        <v>289</v>
      </c>
      <c r="G125" s="50">
        <v>7.0</v>
      </c>
      <c r="H125" s="50" t="s">
        <v>15</v>
      </c>
      <c r="I125" s="50" t="s">
        <v>15</v>
      </c>
      <c r="J125" s="84" t="s">
        <v>15</v>
      </c>
      <c r="K125" s="90" t="s">
        <v>443</v>
      </c>
      <c r="L125" s="91"/>
    </row>
    <row r="126">
      <c r="A126" s="7">
        <v>124.0</v>
      </c>
      <c r="B126" s="7">
        <v>8181257.0</v>
      </c>
      <c r="C126" s="7">
        <v>31.0</v>
      </c>
      <c r="D126" s="50" t="s">
        <v>271</v>
      </c>
      <c r="E126" s="50" t="s">
        <v>276</v>
      </c>
      <c r="F126" s="50" t="s">
        <v>305</v>
      </c>
      <c r="G126" s="50">
        <v>4.0</v>
      </c>
      <c r="H126" s="50" t="s">
        <v>15</v>
      </c>
      <c r="I126" s="50" t="s">
        <v>15</v>
      </c>
      <c r="J126" s="84" t="s">
        <v>15</v>
      </c>
      <c r="K126" s="87"/>
      <c r="L126" s="86"/>
    </row>
    <row r="127">
      <c r="A127" s="7">
        <v>125.0</v>
      </c>
      <c r="B127" s="7">
        <v>8181238.0</v>
      </c>
      <c r="C127" s="7">
        <v>17.0</v>
      </c>
      <c r="D127" s="50" t="s">
        <v>279</v>
      </c>
      <c r="E127" s="50" t="s">
        <v>86</v>
      </c>
      <c r="F127" s="50" t="s">
        <v>273</v>
      </c>
      <c r="G127" s="50">
        <v>5.0</v>
      </c>
      <c r="H127" s="50" t="s">
        <v>16</v>
      </c>
      <c r="I127" s="50" t="s">
        <v>16</v>
      </c>
      <c r="J127" s="84" t="s">
        <v>15</v>
      </c>
      <c r="K127" s="87"/>
      <c r="L127" s="86"/>
    </row>
    <row r="128">
      <c r="A128" s="7">
        <v>126.0</v>
      </c>
      <c r="B128" s="7">
        <v>8182883.0</v>
      </c>
      <c r="C128" s="7">
        <v>26.0</v>
      </c>
      <c r="D128" s="50" t="s">
        <v>279</v>
      </c>
      <c r="E128" s="50" t="s">
        <v>444</v>
      </c>
      <c r="F128" s="50" t="s">
        <v>285</v>
      </c>
      <c r="G128" s="50">
        <v>4.0</v>
      </c>
      <c r="H128" s="50" t="s">
        <v>15</v>
      </c>
      <c r="I128" s="50" t="s">
        <v>15</v>
      </c>
      <c r="J128" s="84" t="s">
        <v>15</v>
      </c>
      <c r="K128" s="87"/>
      <c r="L128" s="9" t="s">
        <v>445</v>
      </c>
    </row>
    <row r="129">
      <c r="A129" s="7">
        <v>127.0</v>
      </c>
      <c r="B129" s="7">
        <v>8183484.0</v>
      </c>
      <c r="C129" s="7">
        <v>28.0</v>
      </c>
      <c r="D129" s="50" t="s">
        <v>275</v>
      </c>
      <c r="E129" s="50" t="s">
        <v>86</v>
      </c>
      <c r="F129" s="50" t="s">
        <v>285</v>
      </c>
      <c r="G129" s="50">
        <v>8.0</v>
      </c>
      <c r="H129" s="50" t="s">
        <v>15</v>
      </c>
      <c r="I129" s="50" t="s">
        <v>15</v>
      </c>
      <c r="J129" s="84" t="s">
        <v>15</v>
      </c>
      <c r="K129" s="90" t="s">
        <v>446</v>
      </c>
      <c r="L129" s="86"/>
    </row>
    <row r="130">
      <c r="A130" s="7">
        <v>128.0</v>
      </c>
      <c r="B130" s="7">
        <v>8183375.0</v>
      </c>
      <c r="C130" s="7">
        <v>26.0</v>
      </c>
      <c r="D130" s="50" t="s">
        <v>275</v>
      </c>
      <c r="E130" s="50" t="s">
        <v>276</v>
      </c>
      <c r="F130" s="50" t="s">
        <v>305</v>
      </c>
      <c r="G130" s="50">
        <v>5.0</v>
      </c>
      <c r="H130" s="50" t="s">
        <v>16</v>
      </c>
      <c r="I130" s="50" t="s">
        <v>16</v>
      </c>
      <c r="J130" s="84" t="s">
        <v>16</v>
      </c>
      <c r="K130" s="85" t="s">
        <v>447</v>
      </c>
      <c r="L130" s="9" t="s">
        <v>448</v>
      </c>
    </row>
    <row r="131">
      <c r="A131" s="7">
        <v>128.0</v>
      </c>
      <c r="B131" s="7">
        <v>8183485.0</v>
      </c>
      <c r="C131" s="7">
        <v>28.0</v>
      </c>
      <c r="D131" s="50" t="s">
        <v>275</v>
      </c>
      <c r="E131" s="50" t="s">
        <v>86</v>
      </c>
      <c r="F131" s="50" t="s">
        <v>285</v>
      </c>
      <c r="G131" s="50">
        <v>8.0</v>
      </c>
      <c r="H131" s="50" t="s">
        <v>15</v>
      </c>
      <c r="I131" s="50" t="s">
        <v>15</v>
      </c>
      <c r="J131" s="84" t="s">
        <v>15</v>
      </c>
      <c r="K131" s="90" t="s">
        <v>446</v>
      </c>
      <c r="L131" s="86"/>
    </row>
    <row r="132">
      <c r="A132" s="7">
        <v>130.0</v>
      </c>
      <c r="B132" s="12">
        <v>8209632.0</v>
      </c>
      <c r="C132" s="7">
        <v>38.0</v>
      </c>
      <c r="D132" s="50" t="s">
        <v>279</v>
      </c>
      <c r="E132" s="50" t="s">
        <v>276</v>
      </c>
      <c r="F132" s="50" t="s">
        <v>324</v>
      </c>
      <c r="G132" s="50">
        <v>11.0</v>
      </c>
      <c r="H132" s="50" t="s">
        <v>15</v>
      </c>
      <c r="I132" s="50" t="s">
        <v>15</v>
      </c>
      <c r="J132" s="84" t="s">
        <v>15</v>
      </c>
      <c r="K132" s="90" t="s">
        <v>449</v>
      </c>
      <c r="L132" s="50" t="s">
        <v>325</v>
      </c>
    </row>
    <row r="133">
      <c r="A133" s="7">
        <v>131.0</v>
      </c>
      <c r="B133" s="12">
        <v>8207871.0</v>
      </c>
      <c r="C133" s="7">
        <v>46.0</v>
      </c>
      <c r="D133" s="50" t="s">
        <v>275</v>
      </c>
      <c r="E133" s="50" t="s">
        <v>276</v>
      </c>
      <c r="F133" s="50" t="s">
        <v>289</v>
      </c>
      <c r="G133" s="50">
        <v>8.0</v>
      </c>
      <c r="H133" s="50" t="s">
        <v>15</v>
      </c>
      <c r="I133" s="50" t="s">
        <v>15</v>
      </c>
      <c r="J133" s="84" t="s">
        <v>15</v>
      </c>
      <c r="K133" s="87"/>
      <c r="L133" s="86"/>
    </row>
    <row r="134">
      <c r="A134" s="7">
        <v>132.0</v>
      </c>
      <c r="B134" s="12">
        <v>8204558.0</v>
      </c>
      <c r="C134" s="7">
        <v>26.0</v>
      </c>
      <c r="D134" s="50" t="s">
        <v>291</v>
      </c>
      <c r="E134" s="50" t="s">
        <v>276</v>
      </c>
      <c r="F134" s="50" t="s">
        <v>273</v>
      </c>
      <c r="G134" s="50">
        <v>4.0</v>
      </c>
      <c r="H134" s="50" t="s">
        <v>15</v>
      </c>
      <c r="I134" s="50" t="s">
        <v>15</v>
      </c>
      <c r="J134" s="84" t="s">
        <v>15</v>
      </c>
      <c r="K134" s="87"/>
      <c r="L134" s="86"/>
    </row>
    <row r="135">
      <c r="A135" s="7">
        <v>133.0</v>
      </c>
      <c r="B135" s="12">
        <v>8203062.0</v>
      </c>
      <c r="C135" s="7">
        <v>29.0</v>
      </c>
      <c r="D135" s="50" t="s">
        <v>271</v>
      </c>
      <c r="E135" s="50" t="s">
        <v>450</v>
      </c>
      <c r="F135" s="50" t="s">
        <v>273</v>
      </c>
      <c r="G135" s="50">
        <v>5.0</v>
      </c>
      <c r="H135" s="50" t="s">
        <v>15</v>
      </c>
      <c r="I135" s="50" t="s">
        <v>15</v>
      </c>
      <c r="J135" s="84" t="s">
        <v>15</v>
      </c>
      <c r="K135" s="87"/>
      <c r="L135" s="86"/>
    </row>
    <row r="136">
      <c r="A136" s="7">
        <v>134.0</v>
      </c>
      <c r="B136" s="7">
        <v>8183845.0</v>
      </c>
      <c r="C136" s="7">
        <v>41.0</v>
      </c>
      <c r="D136" s="50" t="s">
        <v>271</v>
      </c>
      <c r="E136" s="50" t="s">
        <v>451</v>
      </c>
      <c r="F136" s="50" t="s">
        <v>285</v>
      </c>
      <c r="G136" s="50">
        <v>4.0</v>
      </c>
      <c r="H136" s="50" t="s">
        <v>15</v>
      </c>
      <c r="I136" s="50" t="s">
        <v>15</v>
      </c>
      <c r="J136" s="84" t="s">
        <v>15</v>
      </c>
      <c r="K136" s="97"/>
      <c r="L136" s="9" t="s">
        <v>452</v>
      </c>
    </row>
    <row r="137">
      <c r="A137" s="7">
        <v>135.0</v>
      </c>
      <c r="B137" s="7">
        <v>8184024.0</v>
      </c>
      <c r="C137" s="7">
        <v>25.0</v>
      </c>
      <c r="D137" s="50" t="s">
        <v>309</v>
      </c>
      <c r="E137" s="50" t="s">
        <v>276</v>
      </c>
      <c r="F137" s="50" t="s">
        <v>289</v>
      </c>
      <c r="G137" s="50">
        <v>4.0</v>
      </c>
      <c r="H137" s="50" t="s">
        <v>15</v>
      </c>
      <c r="I137" s="50" t="s">
        <v>15</v>
      </c>
      <c r="J137" s="84" t="s">
        <v>15</v>
      </c>
      <c r="K137" s="87"/>
      <c r="L137" s="86"/>
    </row>
    <row r="138">
      <c r="A138" s="7">
        <v>136.0</v>
      </c>
      <c r="B138" s="7">
        <v>8184003.0</v>
      </c>
      <c r="C138" s="7">
        <v>30.0</v>
      </c>
      <c r="D138" s="50" t="s">
        <v>275</v>
      </c>
      <c r="E138" s="50" t="s">
        <v>284</v>
      </c>
      <c r="F138" s="50" t="s">
        <v>273</v>
      </c>
      <c r="G138" s="50">
        <v>5.0</v>
      </c>
      <c r="H138" s="50" t="s">
        <v>15</v>
      </c>
      <c r="I138" s="50" t="s">
        <v>15</v>
      </c>
      <c r="J138" s="84" t="s">
        <v>15</v>
      </c>
      <c r="K138" s="87"/>
      <c r="L138" s="9" t="s">
        <v>453</v>
      </c>
    </row>
    <row r="139">
      <c r="A139" s="7">
        <v>137.0</v>
      </c>
      <c r="B139" s="7">
        <v>8184309.0</v>
      </c>
      <c r="C139" s="7">
        <v>35.0</v>
      </c>
      <c r="D139" s="50" t="s">
        <v>309</v>
      </c>
      <c r="E139" s="50" t="s">
        <v>276</v>
      </c>
      <c r="F139" s="50" t="s">
        <v>454</v>
      </c>
      <c r="G139" s="50">
        <v>14.0</v>
      </c>
      <c r="H139" s="50" t="s">
        <v>15</v>
      </c>
      <c r="I139" s="50" t="s">
        <v>16</v>
      </c>
      <c r="J139" s="84" t="s">
        <v>15</v>
      </c>
      <c r="K139" s="87"/>
      <c r="L139" s="50" t="s">
        <v>455</v>
      </c>
    </row>
    <row r="140">
      <c r="A140" s="7">
        <v>138.0</v>
      </c>
      <c r="B140" s="7">
        <v>8185189.0</v>
      </c>
      <c r="C140" s="7">
        <v>36.0</v>
      </c>
      <c r="D140" s="50" t="s">
        <v>309</v>
      </c>
      <c r="E140" s="50" t="s">
        <v>276</v>
      </c>
      <c r="F140" s="50" t="s">
        <v>456</v>
      </c>
      <c r="G140" s="50">
        <v>8.0</v>
      </c>
      <c r="H140" s="50" t="s">
        <v>15</v>
      </c>
      <c r="I140" s="50" t="s">
        <v>15</v>
      </c>
      <c r="J140" s="84" t="s">
        <v>15</v>
      </c>
      <c r="K140" s="90" t="s">
        <v>457</v>
      </c>
      <c r="L140" s="9" t="s">
        <v>458</v>
      </c>
    </row>
    <row r="141">
      <c r="A141" s="7">
        <v>139.0</v>
      </c>
      <c r="B141" s="7">
        <v>8185363.0</v>
      </c>
      <c r="C141" s="7">
        <v>19.0</v>
      </c>
      <c r="D141" s="50" t="s">
        <v>309</v>
      </c>
      <c r="E141" s="50" t="s">
        <v>276</v>
      </c>
      <c r="F141" s="50" t="s">
        <v>305</v>
      </c>
      <c r="G141" s="50">
        <v>0.0</v>
      </c>
      <c r="H141" s="50" t="s">
        <v>15</v>
      </c>
      <c r="I141" s="50" t="s">
        <v>15</v>
      </c>
      <c r="J141" s="84" t="s">
        <v>15</v>
      </c>
      <c r="K141" s="87"/>
      <c r="L141" s="86"/>
    </row>
    <row r="142">
      <c r="A142" s="7">
        <v>140.0</v>
      </c>
      <c r="B142" s="7">
        <v>8186218.0</v>
      </c>
      <c r="C142" s="7">
        <v>38.0</v>
      </c>
      <c r="D142" s="50" t="s">
        <v>279</v>
      </c>
      <c r="E142" s="50" t="s">
        <v>323</v>
      </c>
      <c r="F142" s="50" t="s">
        <v>320</v>
      </c>
      <c r="G142" s="50">
        <v>5.0</v>
      </c>
      <c r="H142" s="50" t="s">
        <v>15</v>
      </c>
      <c r="I142" s="50" t="s">
        <v>16</v>
      </c>
      <c r="J142" s="84" t="s">
        <v>15</v>
      </c>
      <c r="K142" s="85" t="s">
        <v>459</v>
      </c>
      <c r="L142" s="86"/>
    </row>
    <row r="143">
      <c r="A143" s="7">
        <v>141.0</v>
      </c>
      <c r="B143" s="7">
        <v>8099524.0</v>
      </c>
      <c r="C143" s="7">
        <v>22.0</v>
      </c>
      <c r="D143" s="50" t="s">
        <v>275</v>
      </c>
      <c r="E143" s="50" t="s">
        <v>460</v>
      </c>
      <c r="F143" s="50" t="s">
        <v>286</v>
      </c>
      <c r="G143" s="50">
        <v>9.0</v>
      </c>
      <c r="H143" s="50" t="s">
        <v>15</v>
      </c>
      <c r="I143" s="50" t="s">
        <v>15</v>
      </c>
      <c r="J143" s="84" t="s">
        <v>15</v>
      </c>
      <c r="K143" s="87"/>
      <c r="L143" s="9" t="s">
        <v>461</v>
      </c>
    </row>
    <row r="144">
      <c r="A144" s="7">
        <v>142.0</v>
      </c>
      <c r="B144" s="7">
        <v>8223647.0</v>
      </c>
      <c r="C144" s="7">
        <v>38.0</v>
      </c>
      <c r="D144" s="50" t="s">
        <v>291</v>
      </c>
      <c r="E144" s="50" t="s">
        <v>462</v>
      </c>
      <c r="F144" s="50" t="s">
        <v>285</v>
      </c>
      <c r="G144" s="50">
        <v>8.0</v>
      </c>
      <c r="H144" s="50" t="s">
        <v>15</v>
      </c>
      <c r="I144" s="50" t="s">
        <v>15</v>
      </c>
      <c r="J144" s="84" t="s">
        <v>15</v>
      </c>
      <c r="K144" s="87"/>
      <c r="L144" s="50" t="s">
        <v>463</v>
      </c>
    </row>
    <row r="145">
      <c r="A145" s="7">
        <v>143.0</v>
      </c>
      <c r="B145" s="7">
        <v>8222634.0</v>
      </c>
      <c r="C145" s="7">
        <v>28.0</v>
      </c>
      <c r="D145" s="50" t="s">
        <v>86</v>
      </c>
      <c r="E145" s="50" t="s">
        <v>86</v>
      </c>
      <c r="F145" s="50" t="s">
        <v>273</v>
      </c>
      <c r="G145" s="50">
        <v>5.0</v>
      </c>
      <c r="H145" s="50" t="s">
        <v>15</v>
      </c>
      <c r="I145" s="50" t="s">
        <v>15</v>
      </c>
      <c r="J145" s="84" t="s">
        <v>15</v>
      </c>
      <c r="K145" s="87"/>
      <c r="L145" s="9" t="s">
        <v>464</v>
      </c>
    </row>
    <row r="146">
      <c r="A146" s="7">
        <v>144.0</v>
      </c>
      <c r="B146" s="7">
        <v>8224167.0</v>
      </c>
      <c r="C146" s="7">
        <v>37.0</v>
      </c>
      <c r="D146" s="50" t="s">
        <v>291</v>
      </c>
      <c r="E146" s="50" t="s">
        <v>360</v>
      </c>
      <c r="F146" s="50" t="s">
        <v>465</v>
      </c>
      <c r="G146" s="50">
        <v>3.0</v>
      </c>
      <c r="H146" s="50" t="s">
        <v>15</v>
      </c>
      <c r="I146" s="50" t="s">
        <v>15</v>
      </c>
      <c r="J146" s="84" t="s">
        <v>15</v>
      </c>
      <c r="K146" s="87"/>
      <c r="L146" s="50" t="s">
        <v>466</v>
      </c>
    </row>
    <row r="147">
      <c r="A147" s="7">
        <v>145.0</v>
      </c>
      <c r="B147" s="7">
        <v>8225839.0</v>
      </c>
      <c r="C147" s="7">
        <v>39.0</v>
      </c>
      <c r="D147" s="50" t="s">
        <v>309</v>
      </c>
      <c r="E147" s="50" t="s">
        <v>276</v>
      </c>
      <c r="F147" s="50" t="s">
        <v>467</v>
      </c>
      <c r="G147" s="50">
        <v>6.0</v>
      </c>
      <c r="H147" s="50" t="s">
        <v>15</v>
      </c>
      <c r="I147" s="50" t="s">
        <v>15</v>
      </c>
      <c r="J147" s="84" t="s">
        <v>15</v>
      </c>
      <c r="K147" s="90" t="s">
        <v>468</v>
      </c>
      <c r="L147" s="50" t="s">
        <v>469</v>
      </c>
    </row>
    <row r="148" ht="15.75" customHeight="1">
      <c r="A148" s="7">
        <v>146.0</v>
      </c>
      <c r="B148" s="7">
        <v>8226258.0</v>
      </c>
      <c r="C148" s="7">
        <v>30.0</v>
      </c>
      <c r="D148" s="50" t="s">
        <v>291</v>
      </c>
      <c r="E148" s="50" t="s">
        <v>470</v>
      </c>
      <c r="F148" s="50" t="s">
        <v>377</v>
      </c>
      <c r="G148" s="50">
        <v>5.0</v>
      </c>
      <c r="H148" s="50" t="s">
        <v>15</v>
      </c>
      <c r="I148" s="50" t="s">
        <v>15</v>
      </c>
      <c r="J148" s="84" t="s">
        <v>15</v>
      </c>
      <c r="K148" s="87"/>
      <c r="L148" s="50" t="s">
        <v>471</v>
      </c>
    </row>
    <row r="149">
      <c r="A149" s="7">
        <v>147.0</v>
      </c>
      <c r="B149" s="7">
        <v>8211392.0</v>
      </c>
      <c r="C149" s="7">
        <v>24.0</v>
      </c>
      <c r="D149" s="50" t="s">
        <v>86</v>
      </c>
      <c r="E149" s="50" t="s">
        <v>86</v>
      </c>
      <c r="F149" s="50" t="s">
        <v>285</v>
      </c>
      <c r="G149" s="50">
        <v>2.0</v>
      </c>
      <c r="H149" s="50" t="s">
        <v>15</v>
      </c>
      <c r="I149" s="50" t="s">
        <v>15</v>
      </c>
      <c r="J149" s="84" t="s">
        <v>15</v>
      </c>
      <c r="K149" s="87"/>
      <c r="L149" s="50"/>
    </row>
    <row r="150">
      <c r="A150" s="7">
        <v>148.0</v>
      </c>
      <c r="B150" s="7">
        <v>8234727.0</v>
      </c>
      <c r="C150" s="7">
        <v>27.0</v>
      </c>
      <c r="D150" s="50" t="s">
        <v>291</v>
      </c>
      <c r="E150" s="50" t="s">
        <v>284</v>
      </c>
      <c r="F150" s="50" t="s">
        <v>387</v>
      </c>
      <c r="G150" s="50">
        <v>7.0</v>
      </c>
      <c r="H150" s="50" t="s">
        <v>15</v>
      </c>
      <c r="I150" s="50" t="s">
        <v>15</v>
      </c>
      <c r="J150" s="84" t="s">
        <v>15</v>
      </c>
      <c r="K150" s="85" t="s">
        <v>472</v>
      </c>
      <c r="L150" s="9" t="s">
        <v>473</v>
      </c>
    </row>
    <row r="151">
      <c r="A151" s="7">
        <v>149.0</v>
      </c>
      <c r="B151" s="7">
        <v>8234421.0</v>
      </c>
      <c r="C151" s="7">
        <v>22.0</v>
      </c>
      <c r="D151" s="50" t="s">
        <v>86</v>
      </c>
      <c r="E151" s="50" t="s">
        <v>86</v>
      </c>
      <c r="F151" s="50" t="s">
        <v>273</v>
      </c>
      <c r="G151" s="50">
        <v>5.0</v>
      </c>
      <c r="H151" s="50" t="s">
        <v>15</v>
      </c>
      <c r="I151" s="50" t="s">
        <v>15</v>
      </c>
      <c r="J151" s="84" t="s">
        <v>15</v>
      </c>
      <c r="K151" s="87"/>
      <c r="L151" s="86"/>
    </row>
    <row r="152">
      <c r="A152" s="7">
        <v>150.0</v>
      </c>
      <c r="B152" s="7">
        <v>8211441.0</v>
      </c>
      <c r="C152" s="7">
        <v>21.0</v>
      </c>
      <c r="D152" s="50" t="s">
        <v>275</v>
      </c>
      <c r="E152" s="50" t="s">
        <v>276</v>
      </c>
      <c r="F152" s="50" t="s">
        <v>273</v>
      </c>
      <c r="G152" s="50">
        <v>3.0</v>
      </c>
      <c r="H152" s="50" t="s">
        <v>16</v>
      </c>
      <c r="I152" s="50" t="s">
        <v>16</v>
      </c>
      <c r="J152" s="84" t="s">
        <v>15</v>
      </c>
      <c r="K152" s="87"/>
      <c r="L152" s="50" t="s">
        <v>474</v>
      </c>
    </row>
    <row r="153">
      <c r="A153" s="7">
        <v>151.0</v>
      </c>
      <c r="B153" s="7">
        <v>8212401.0</v>
      </c>
      <c r="C153" s="7">
        <v>23.0</v>
      </c>
      <c r="D153" s="50" t="s">
        <v>275</v>
      </c>
      <c r="E153" s="50" t="s">
        <v>475</v>
      </c>
      <c r="F153" s="50" t="s">
        <v>277</v>
      </c>
      <c r="G153" s="50">
        <v>4.0</v>
      </c>
      <c r="H153" s="50" t="s">
        <v>15</v>
      </c>
      <c r="I153" s="50" t="s">
        <v>15</v>
      </c>
      <c r="J153" s="84" t="s">
        <v>15</v>
      </c>
      <c r="K153" s="87"/>
      <c r="L153" s="86"/>
    </row>
    <row r="154">
      <c r="A154" s="7">
        <v>152.0</v>
      </c>
      <c r="B154" s="7">
        <v>8212715.0</v>
      </c>
      <c r="C154" s="7">
        <v>30.0</v>
      </c>
      <c r="D154" s="50" t="s">
        <v>275</v>
      </c>
      <c r="E154" s="50" t="s">
        <v>276</v>
      </c>
      <c r="F154" s="50" t="s">
        <v>305</v>
      </c>
      <c r="G154" s="50">
        <v>4.0</v>
      </c>
      <c r="H154" s="50" t="s">
        <v>15</v>
      </c>
      <c r="I154" s="50" t="s">
        <v>15</v>
      </c>
      <c r="J154" s="84" t="s">
        <v>15</v>
      </c>
      <c r="K154" s="87"/>
      <c r="L154" s="50" t="s">
        <v>476</v>
      </c>
    </row>
    <row r="155">
      <c r="A155" s="7">
        <v>153.0</v>
      </c>
      <c r="B155" s="7">
        <v>8215659.0</v>
      </c>
      <c r="C155" s="7">
        <v>21.0</v>
      </c>
      <c r="D155" s="50" t="s">
        <v>279</v>
      </c>
      <c r="E155" s="50" t="s">
        <v>276</v>
      </c>
      <c r="F155" s="50" t="s">
        <v>289</v>
      </c>
      <c r="G155" s="50">
        <v>9.0</v>
      </c>
      <c r="H155" s="50" t="s">
        <v>15</v>
      </c>
      <c r="I155" s="50" t="s">
        <v>16</v>
      </c>
      <c r="J155" s="84" t="s">
        <v>16</v>
      </c>
      <c r="K155" s="85"/>
      <c r="L155" s="50" t="s">
        <v>477</v>
      </c>
    </row>
    <row r="156">
      <c r="A156" s="7">
        <v>154.0</v>
      </c>
      <c r="B156" s="7">
        <v>8215623.0</v>
      </c>
      <c r="C156" s="7">
        <v>39.0</v>
      </c>
      <c r="D156" s="50" t="s">
        <v>309</v>
      </c>
      <c r="E156" s="50" t="s">
        <v>424</v>
      </c>
      <c r="F156" s="50" t="s">
        <v>280</v>
      </c>
      <c r="G156" s="50">
        <v>8.0</v>
      </c>
      <c r="H156" s="50" t="s">
        <v>15</v>
      </c>
      <c r="I156" s="50" t="s">
        <v>15</v>
      </c>
      <c r="J156" s="84" t="s">
        <v>15</v>
      </c>
      <c r="K156" s="87"/>
      <c r="L156" s="50" t="s">
        <v>478</v>
      </c>
    </row>
    <row r="157">
      <c r="A157" s="7">
        <v>155.0</v>
      </c>
      <c r="B157" s="7">
        <v>8216851.0</v>
      </c>
      <c r="C157" s="7">
        <v>32.0</v>
      </c>
      <c r="D157" s="50" t="s">
        <v>275</v>
      </c>
      <c r="E157" s="50" t="s">
        <v>276</v>
      </c>
      <c r="F157" s="50" t="s">
        <v>479</v>
      </c>
      <c r="G157" s="50">
        <v>4.0</v>
      </c>
      <c r="H157" s="50" t="s">
        <v>15</v>
      </c>
      <c r="I157" s="50" t="s">
        <v>15</v>
      </c>
      <c r="J157" s="84" t="s">
        <v>15</v>
      </c>
      <c r="K157" s="87"/>
      <c r="L157" s="9" t="s">
        <v>480</v>
      </c>
    </row>
    <row r="158">
      <c r="A158" s="7">
        <v>156.0</v>
      </c>
      <c r="B158" s="7">
        <v>8217165.0</v>
      </c>
      <c r="C158" s="7">
        <v>21.0</v>
      </c>
      <c r="D158" s="50" t="s">
        <v>279</v>
      </c>
      <c r="E158" s="50" t="s">
        <v>276</v>
      </c>
      <c r="F158" s="98" t="s">
        <v>348</v>
      </c>
      <c r="G158" s="50">
        <v>2.0</v>
      </c>
      <c r="H158" s="50" t="s">
        <v>15</v>
      </c>
      <c r="I158" s="50" t="s">
        <v>15</v>
      </c>
      <c r="J158" s="84" t="s">
        <v>15</v>
      </c>
      <c r="K158" s="87"/>
      <c r="L158" s="9" t="s">
        <v>481</v>
      </c>
    </row>
    <row r="159">
      <c r="A159" s="7">
        <v>157.0</v>
      </c>
      <c r="B159" s="7">
        <v>8217378.0</v>
      </c>
      <c r="C159" s="7">
        <v>29.0</v>
      </c>
      <c r="D159" s="50" t="s">
        <v>275</v>
      </c>
      <c r="E159" s="50" t="s">
        <v>276</v>
      </c>
      <c r="F159" s="50" t="s">
        <v>305</v>
      </c>
      <c r="G159" s="50">
        <v>6.0</v>
      </c>
      <c r="H159" s="50" t="s">
        <v>15</v>
      </c>
      <c r="I159" s="50" t="s">
        <v>15</v>
      </c>
      <c r="J159" s="84" t="s">
        <v>15</v>
      </c>
      <c r="K159" s="87"/>
      <c r="L159" s="9" t="s">
        <v>482</v>
      </c>
    </row>
    <row r="160">
      <c r="A160" s="7">
        <v>158.0</v>
      </c>
      <c r="B160" s="7">
        <v>8216418.0</v>
      </c>
      <c r="C160" s="7">
        <v>26.0</v>
      </c>
      <c r="D160" s="50" t="s">
        <v>86</v>
      </c>
      <c r="E160" s="50" t="s">
        <v>276</v>
      </c>
      <c r="F160" s="50" t="s">
        <v>456</v>
      </c>
      <c r="G160" s="50">
        <v>11.0</v>
      </c>
      <c r="H160" s="50" t="s">
        <v>15</v>
      </c>
      <c r="I160" s="50" t="s">
        <v>15</v>
      </c>
      <c r="J160" s="84" t="s">
        <v>15</v>
      </c>
      <c r="K160" s="90" t="s">
        <v>483</v>
      </c>
      <c r="L160" s="86"/>
    </row>
    <row r="161">
      <c r="A161" s="7">
        <v>159.0</v>
      </c>
      <c r="B161" s="7">
        <v>8218531.0</v>
      </c>
      <c r="C161" s="7">
        <v>39.0</v>
      </c>
      <c r="D161" s="50" t="s">
        <v>275</v>
      </c>
      <c r="E161" s="50" t="s">
        <v>293</v>
      </c>
      <c r="F161" s="50" t="s">
        <v>285</v>
      </c>
      <c r="G161" s="50">
        <v>6.0</v>
      </c>
      <c r="H161" s="50" t="s">
        <v>15</v>
      </c>
      <c r="I161" s="50" t="s">
        <v>15</v>
      </c>
      <c r="J161" s="84" t="s">
        <v>15</v>
      </c>
      <c r="K161" s="87"/>
      <c r="L161" s="9" t="s">
        <v>484</v>
      </c>
    </row>
    <row r="162">
      <c r="A162" s="7">
        <v>160.0</v>
      </c>
      <c r="B162" s="7">
        <v>8218975.0</v>
      </c>
      <c r="C162" s="7">
        <v>33.0</v>
      </c>
      <c r="D162" s="50" t="s">
        <v>291</v>
      </c>
      <c r="E162" s="50" t="s">
        <v>276</v>
      </c>
      <c r="F162" s="50" t="s">
        <v>305</v>
      </c>
      <c r="G162" s="50">
        <v>3.0</v>
      </c>
      <c r="H162" s="50" t="s">
        <v>15</v>
      </c>
      <c r="I162" s="50" t="s">
        <v>15</v>
      </c>
      <c r="J162" s="84" t="s">
        <v>15</v>
      </c>
      <c r="K162" s="87"/>
      <c r="L162" s="9" t="s">
        <v>485</v>
      </c>
    </row>
    <row r="163">
      <c r="A163" s="7">
        <v>161.0</v>
      </c>
      <c r="B163" s="7">
        <v>8218996.0</v>
      </c>
      <c r="C163" s="7">
        <v>21.0</v>
      </c>
      <c r="D163" s="50" t="s">
        <v>275</v>
      </c>
      <c r="E163" s="50" t="s">
        <v>301</v>
      </c>
      <c r="F163" s="50" t="s">
        <v>273</v>
      </c>
      <c r="G163" s="50">
        <v>11.0</v>
      </c>
      <c r="H163" s="50" t="s">
        <v>16</v>
      </c>
      <c r="I163" s="50" t="s">
        <v>15</v>
      </c>
      <c r="J163" s="84" t="s">
        <v>16</v>
      </c>
      <c r="K163" s="99" t="s">
        <v>486</v>
      </c>
      <c r="L163" s="50" t="s">
        <v>487</v>
      </c>
    </row>
    <row r="164">
      <c r="A164" s="7">
        <v>162.0</v>
      </c>
      <c r="B164" s="7">
        <v>8220067.0</v>
      </c>
      <c r="C164" s="7">
        <v>21.0</v>
      </c>
      <c r="D164" s="50" t="s">
        <v>279</v>
      </c>
      <c r="E164" s="50" t="s">
        <v>276</v>
      </c>
      <c r="F164" s="50" t="s">
        <v>273</v>
      </c>
      <c r="G164" s="50">
        <v>8.0</v>
      </c>
      <c r="H164" s="50" t="s">
        <v>15</v>
      </c>
      <c r="I164" s="50" t="s">
        <v>15</v>
      </c>
      <c r="J164" s="84" t="s">
        <v>15</v>
      </c>
      <c r="K164" s="85" t="s">
        <v>488</v>
      </c>
      <c r="L164" s="9" t="s">
        <v>489</v>
      </c>
    </row>
    <row r="165">
      <c r="A165" s="7">
        <v>163.0</v>
      </c>
      <c r="B165" s="7">
        <v>8221904.0</v>
      </c>
      <c r="C165" s="7">
        <v>35.0</v>
      </c>
      <c r="D165" s="50" t="s">
        <v>291</v>
      </c>
      <c r="E165" s="50" t="s">
        <v>490</v>
      </c>
      <c r="F165" s="50" t="s">
        <v>316</v>
      </c>
      <c r="G165" s="50">
        <v>8.0</v>
      </c>
      <c r="H165" s="50" t="s">
        <v>15</v>
      </c>
      <c r="I165" s="50" t="s">
        <v>15</v>
      </c>
      <c r="J165" s="84" t="s">
        <v>15</v>
      </c>
      <c r="K165" s="87"/>
      <c r="L165" s="9" t="s">
        <v>491</v>
      </c>
    </row>
    <row r="166">
      <c r="A166" s="7">
        <v>164.0</v>
      </c>
      <c r="B166" s="12">
        <v>8210129.0</v>
      </c>
      <c r="C166" s="7">
        <v>35.0</v>
      </c>
      <c r="D166" s="50" t="s">
        <v>304</v>
      </c>
      <c r="E166" s="50" t="s">
        <v>276</v>
      </c>
      <c r="F166" s="50" t="s">
        <v>492</v>
      </c>
      <c r="G166" s="50">
        <v>9.0</v>
      </c>
      <c r="H166" s="50" t="s">
        <v>15</v>
      </c>
      <c r="I166" s="50" t="s">
        <v>15</v>
      </c>
      <c r="J166" s="84" t="s">
        <v>15</v>
      </c>
      <c r="K166" s="87"/>
      <c r="L166" s="9" t="s">
        <v>493</v>
      </c>
    </row>
    <row r="167">
      <c r="A167" s="7">
        <v>165.0</v>
      </c>
      <c r="B167" s="7">
        <v>8236723.0</v>
      </c>
      <c r="C167" s="7">
        <v>25.0</v>
      </c>
      <c r="D167" s="50" t="s">
        <v>291</v>
      </c>
      <c r="E167" s="50" t="s">
        <v>276</v>
      </c>
      <c r="F167" s="50" t="s">
        <v>320</v>
      </c>
      <c r="G167" s="50">
        <v>8.0</v>
      </c>
      <c r="H167" s="50" t="s">
        <v>15</v>
      </c>
      <c r="I167" s="50" t="s">
        <v>15</v>
      </c>
      <c r="J167" s="84" t="s">
        <v>15</v>
      </c>
      <c r="K167" s="85" t="s">
        <v>494</v>
      </c>
      <c r="L167" s="50" t="s">
        <v>495</v>
      </c>
    </row>
    <row r="168">
      <c r="A168" s="7">
        <v>166.0</v>
      </c>
      <c r="B168" s="7">
        <v>8236368.0</v>
      </c>
      <c r="C168" s="7">
        <v>34.0</v>
      </c>
      <c r="D168" s="50" t="s">
        <v>275</v>
      </c>
      <c r="E168" s="50" t="s">
        <v>284</v>
      </c>
      <c r="F168" s="50" t="s">
        <v>496</v>
      </c>
      <c r="G168" s="50">
        <v>5.0</v>
      </c>
      <c r="H168" s="50" t="s">
        <v>15</v>
      </c>
      <c r="I168" s="50" t="s">
        <v>15</v>
      </c>
      <c r="J168" s="84" t="s">
        <v>15</v>
      </c>
      <c r="K168" s="87"/>
      <c r="L168" s="50" t="s">
        <v>497</v>
      </c>
    </row>
    <row r="169">
      <c r="A169" s="7">
        <v>167.0</v>
      </c>
      <c r="B169" s="7">
        <v>8238446.0</v>
      </c>
      <c r="C169" s="7">
        <v>36.0</v>
      </c>
      <c r="D169" s="50" t="s">
        <v>275</v>
      </c>
      <c r="E169" s="50" t="s">
        <v>284</v>
      </c>
      <c r="F169" s="50" t="s">
        <v>280</v>
      </c>
      <c r="G169" s="50">
        <v>4.0</v>
      </c>
      <c r="H169" s="50" t="s">
        <v>16</v>
      </c>
      <c r="I169" s="50" t="s">
        <v>15</v>
      </c>
      <c r="J169" s="84" t="s">
        <v>15</v>
      </c>
      <c r="K169" s="87"/>
      <c r="L169" s="9" t="s">
        <v>498</v>
      </c>
    </row>
    <row r="170">
      <c r="A170" s="7">
        <v>168.0</v>
      </c>
      <c r="B170" s="7">
        <v>8241216.0</v>
      </c>
      <c r="C170" s="7">
        <v>32.0</v>
      </c>
      <c r="D170" s="50" t="s">
        <v>86</v>
      </c>
      <c r="E170" s="50" t="s">
        <v>86</v>
      </c>
      <c r="F170" s="50" t="s">
        <v>273</v>
      </c>
      <c r="G170" s="50">
        <v>8.0</v>
      </c>
      <c r="H170" s="50" t="s">
        <v>15</v>
      </c>
      <c r="I170" s="50" t="s">
        <v>15</v>
      </c>
      <c r="J170" s="84" t="s">
        <v>15</v>
      </c>
      <c r="K170" s="87"/>
      <c r="L170" s="86"/>
    </row>
    <row r="171">
      <c r="A171" s="7">
        <v>169.0</v>
      </c>
      <c r="B171" s="7">
        <v>8226087.0</v>
      </c>
      <c r="C171" s="7">
        <v>30.0</v>
      </c>
      <c r="D171" s="50" t="s">
        <v>275</v>
      </c>
      <c r="E171" s="50" t="s">
        <v>276</v>
      </c>
      <c r="F171" s="50" t="s">
        <v>273</v>
      </c>
      <c r="G171" s="50">
        <v>9.0</v>
      </c>
      <c r="H171" s="50" t="s">
        <v>15</v>
      </c>
      <c r="I171" s="50" t="s">
        <v>15</v>
      </c>
      <c r="J171" s="84" t="s">
        <v>15</v>
      </c>
      <c r="K171" s="87"/>
      <c r="L171" s="86"/>
    </row>
    <row r="172">
      <c r="A172" s="7">
        <v>170.0</v>
      </c>
      <c r="B172" s="7">
        <v>8226086.0</v>
      </c>
      <c r="C172" s="7">
        <v>30.0</v>
      </c>
      <c r="D172" s="50" t="s">
        <v>275</v>
      </c>
      <c r="E172" s="50" t="s">
        <v>276</v>
      </c>
      <c r="F172" s="50" t="s">
        <v>277</v>
      </c>
      <c r="G172" s="50">
        <v>9.0</v>
      </c>
      <c r="H172" s="50" t="s">
        <v>15</v>
      </c>
      <c r="I172" s="50" t="s">
        <v>15</v>
      </c>
      <c r="J172" s="84" t="s">
        <v>15</v>
      </c>
      <c r="K172" s="87"/>
      <c r="L172" s="86"/>
    </row>
    <row r="173">
      <c r="A173" s="7">
        <v>171.0</v>
      </c>
      <c r="B173" s="7">
        <v>8226648.0</v>
      </c>
      <c r="C173" s="7">
        <v>38.0</v>
      </c>
      <c r="D173" s="50" t="s">
        <v>279</v>
      </c>
      <c r="E173" s="50" t="s">
        <v>276</v>
      </c>
      <c r="F173" s="50" t="s">
        <v>280</v>
      </c>
      <c r="G173" s="50">
        <v>10.0</v>
      </c>
      <c r="H173" s="50" t="s">
        <v>15</v>
      </c>
      <c r="I173" s="50" t="s">
        <v>15</v>
      </c>
      <c r="J173" s="84" t="s">
        <v>15</v>
      </c>
      <c r="K173" s="85" t="s">
        <v>325</v>
      </c>
      <c r="L173" s="50" t="s">
        <v>499</v>
      </c>
    </row>
    <row r="174">
      <c r="A174" s="7">
        <v>172.0</v>
      </c>
      <c r="B174" s="7">
        <v>8226902.0</v>
      </c>
      <c r="C174" s="7">
        <v>28.0</v>
      </c>
      <c r="D174" s="50" t="s">
        <v>279</v>
      </c>
      <c r="E174" s="50" t="s">
        <v>284</v>
      </c>
      <c r="F174" s="50" t="s">
        <v>285</v>
      </c>
      <c r="G174" s="50">
        <v>1.0</v>
      </c>
      <c r="H174" s="50" t="s">
        <v>15</v>
      </c>
      <c r="I174" s="50" t="s">
        <v>15</v>
      </c>
      <c r="J174" s="84" t="s">
        <v>15</v>
      </c>
      <c r="K174" s="87"/>
      <c r="L174" s="9" t="s">
        <v>500</v>
      </c>
    </row>
    <row r="175">
      <c r="A175" s="7">
        <v>173.0</v>
      </c>
      <c r="B175" s="7">
        <v>8227081.0</v>
      </c>
      <c r="C175" s="7">
        <v>34.0</v>
      </c>
      <c r="D175" s="50" t="s">
        <v>275</v>
      </c>
      <c r="E175" s="50" t="s">
        <v>276</v>
      </c>
      <c r="F175" s="50" t="s">
        <v>285</v>
      </c>
      <c r="G175" s="50">
        <v>9.0</v>
      </c>
      <c r="H175" s="50" t="s">
        <v>15</v>
      </c>
      <c r="I175" s="50" t="s">
        <v>15</v>
      </c>
      <c r="J175" s="84" t="s">
        <v>15</v>
      </c>
      <c r="K175" s="85" t="s">
        <v>400</v>
      </c>
      <c r="L175" s="9" t="s">
        <v>501</v>
      </c>
    </row>
    <row r="176">
      <c r="A176" s="7">
        <v>174.0</v>
      </c>
      <c r="B176" s="7">
        <v>8228979.0</v>
      </c>
      <c r="C176" s="7">
        <v>36.0</v>
      </c>
      <c r="D176" s="50" t="s">
        <v>275</v>
      </c>
      <c r="E176" s="50" t="s">
        <v>502</v>
      </c>
      <c r="F176" s="50" t="s">
        <v>289</v>
      </c>
      <c r="G176" s="50">
        <v>9.0</v>
      </c>
      <c r="H176" s="50" t="s">
        <v>15</v>
      </c>
      <c r="I176" s="50" t="s">
        <v>15</v>
      </c>
      <c r="J176" s="84" t="s">
        <v>15</v>
      </c>
      <c r="K176" s="87"/>
      <c r="L176" s="50" t="s">
        <v>503</v>
      </c>
    </row>
    <row r="177">
      <c r="A177" s="7">
        <v>175.0</v>
      </c>
      <c r="B177" s="7">
        <v>8231378.0</v>
      </c>
      <c r="C177" s="7">
        <v>28.0</v>
      </c>
      <c r="D177" s="50" t="s">
        <v>279</v>
      </c>
      <c r="E177" s="50" t="s">
        <v>504</v>
      </c>
      <c r="F177" s="50" t="s">
        <v>273</v>
      </c>
      <c r="G177" s="50">
        <v>6.0</v>
      </c>
      <c r="H177" s="50" t="s">
        <v>15</v>
      </c>
      <c r="I177" s="50" t="s">
        <v>15</v>
      </c>
      <c r="J177" s="84" t="s">
        <v>15</v>
      </c>
      <c r="K177" s="87"/>
      <c r="L177" s="50" t="s">
        <v>505</v>
      </c>
    </row>
    <row r="178">
      <c r="A178" s="7">
        <v>176.0</v>
      </c>
      <c r="B178" s="7">
        <v>8207459.0</v>
      </c>
      <c r="C178" s="7">
        <v>22.0</v>
      </c>
      <c r="D178" s="50" t="s">
        <v>279</v>
      </c>
      <c r="E178" s="50" t="s">
        <v>272</v>
      </c>
      <c r="F178" s="50" t="s">
        <v>285</v>
      </c>
      <c r="G178" s="50">
        <v>7.0</v>
      </c>
      <c r="H178" s="50" t="s">
        <v>15</v>
      </c>
      <c r="I178" s="50" t="s">
        <v>15</v>
      </c>
      <c r="J178" s="84" t="s">
        <v>15</v>
      </c>
      <c r="K178" s="85" t="s">
        <v>506</v>
      </c>
      <c r="L178" s="50" t="s">
        <v>507</v>
      </c>
    </row>
    <row r="179">
      <c r="A179" s="7">
        <v>177.0</v>
      </c>
      <c r="B179" s="7">
        <v>8206889.0</v>
      </c>
      <c r="C179" s="7">
        <v>26.0</v>
      </c>
      <c r="D179" s="50" t="s">
        <v>275</v>
      </c>
      <c r="E179" s="50" t="s">
        <v>434</v>
      </c>
      <c r="F179" s="50" t="s">
        <v>285</v>
      </c>
      <c r="G179" s="50">
        <v>3.0</v>
      </c>
      <c r="H179" s="50" t="s">
        <v>15</v>
      </c>
      <c r="I179" s="50" t="s">
        <v>15</v>
      </c>
      <c r="J179" s="84" t="s">
        <v>15</v>
      </c>
      <c r="K179" s="97"/>
      <c r="L179" s="50" t="s">
        <v>508</v>
      </c>
    </row>
    <row r="180">
      <c r="A180" s="7">
        <v>178.0</v>
      </c>
      <c r="B180" s="7">
        <v>8206618.0</v>
      </c>
      <c r="C180" s="7">
        <v>34.0</v>
      </c>
      <c r="D180" s="50" t="s">
        <v>291</v>
      </c>
      <c r="E180" s="50" t="s">
        <v>509</v>
      </c>
      <c r="F180" s="50" t="s">
        <v>377</v>
      </c>
      <c r="G180" s="50">
        <v>5.0</v>
      </c>
      <c r="H180" s="50" t="s">
        <v>15</v>
      </c>
      <c r="I180" s="50" t="s">
        <v>15</v>
      </c>
      <c r="J180" s="84" t="s">
        <v>15</v>
      </c>
      <c r="K180" s="87"/>
      <c r="L180" s="50" t="s">
        <v>510</v>
      </c>
    </row>
    <row r="181">
      <c r="A181" s="7">
        <v>179.0</v>
      </c>
      <c r="B181" s="7">
        <v>8197100.0</v>
      </c>
      <c r="C181" s="7">
        <v>24.0</v>
      </c>
      <c r="D181" s="50" t="s">
        <v>309</v>
      </c>
      <c r="E181" s="50" t="s">
        <v>276</v>
      </c>
      <c r="F181" s="50" t="s">
        <v>320</v>
      </c>
      <c r="G181" s="50">
        <v>2.0</v>
      </c>
      <c r="H181" s="50" t="s">
        <v>15</v>
      </c>
      <c r="I181" s="50" t="s">
        <v>15</v>
      </c>
      <c r="J181" s="84" t="s">
        <v>15</v>
      </c>
      <c r="K181" s="87"/>
      <c r="L181" s="9" t="s">
        <v>511</v>
      </c>
    </row>
    <row r="182">
      <c r="A182" s="7">
        <v>180.0</v>
      </c>
      <c r="B182" s="7">
        <v>8205883.0</v>
      </c>
      <c r="C182" s="7">
        <v>18.0</v>
      </c>
      <c r="D182" s="50" t="s">
        <v>279</v>
      </c>
      <c r="E182" s="50" t="s">
        <v>276</v>
      </c>
      <c r="F182" s="50" t="s">
        <v>273</v>
      </c>
      <c r="G182" s="50">
        <v>4.0</v>
      </c>
      <c r="H182" s="50" t="s">
        <v>15</v>
      </c>
      <c r="I182" s="50" t="s">
        <v>16</v>
      </c>
      <c r="J182" s="84" t="s">
        <v>15</v>
      </c>
      <c r="K182" s="87"/>
      <c r="L182" s="50" t="s">
        <v>510</v>
      </c>
    </row>
    <row r="183">
      <c r="A183" s="7">
        <v>181.0</v>
      </c>
      <c r="B183" s="7">
        <v>8205056.0</v>
      </c>
      <c r="C183" s="7">
        <v>33.0</v>
      </c>
      <c r="D183" s="50" t="s">
        <v>275</v>
      </c>
      <c r="E183" s="50" t="s">
        <v>512</v>
      </c>
      <c r="F183" s="50" t="s">
        <v>273</v>
      </c>
      <c r="G183" s="50">
        <v>4.0</v>
      </c>
      <c r="H183" s="50" t="s">
        <v>15</v>
      </c>
      <c r="I183" s="50" t="s">
        <v>15</v>
      </c>
      <c r="J183" s="84" t="s">
        <v>15</v>
      </c>
      <c r="K183" s="87"/>
      <c r="L183" s="50" t="s">
        <v>513</v>
      </c>
    </row>
    <row r="184">
      <c r="A184" s="7">
        <v>182.0</v>
      </c>
      <c r="B184" s="7">
        <v>8200403.0</v>
      </c>
      <c r="C184" s="7">
        <v>15.0</v>
      </c>
      <c r="D184" s="50" t="s">
        <v>309</v>
      </c>
      <c r="E184" s="50" t="s">
        <v>272</v>
      </c>
      <c r="F184" s="50" t="s">
        <v>273</v>
      </c>
      <c r="G184" s="50">
        <v>6.0</v>
      </c>
      <c r="H184" s="50" t="s">
        <v>15</v>
      </c>
      <c r="I184" s="50" t="s">
        <v>15</v>
      </c>
      <c r="J184" s="84" t="s">
        <v>15</v>
      </c>
      <c r="K184" s="87"/>
      <c r="L184" s="50" t="s">
        <v>391</v>
      </c>
    </row>
    <row r="185">
      <c r="A185" s="7">
        <v>183.0</v>
      </c>
      <c r="B185" s="7">
        <v>8204051.0</v>
      </c>
      <c r="C185" s="7">
        <v>35.0</v>
      </c>
      <c r="D185" s="50" t="s">
        <v>291</v>
      </c>
      <c r="E185" s="50" t="s">
        <v>360</v>
      </c>
      <c r="F185" s="50" t="s">
        <v>273</v>
      </c>
      <c r="G185" s="50" t="s">
        <v>86</v>
      </c>
      <c r="H185" s="50" t="s">
        <v>15</v>
      </c>
      <c r="I185" s="50" t="s">
        <v>15</v>
      </c>
      <c r="J185" s="84" t="s">
        <v>15</v>
      </c>
      <c r="K185" s="87"/>
      <c r="L185" s="9" t="s">
        <v>514</v>
      </c>
    </row>
    <row r="186">
      <c r="A186" s="7">
        <v>184.0</v>
      </c>
      <c r="B186" s="13">
        <v>8190370.0</v>
      </c>
      <c r="C186" s="7">
        <v>19.0</v>
      </c>
      <c r="D186" s="50" t="s">
        <v>275</v>
      </c>
      <c r="E186" s="50" t="s">
        <v>276</v>
      </c>
      <c r="F186" s="50" t="s">
        <v>286</v>
      </c>
      <c r="G186" s="50">
        <v>1.0</v>
      </c>
      <c r="H186" s="50" t="s">
        <v>15</v>
      </c>
      <c r="I186" s="50" t="s">
        <v>15</v>
      </c>
      <c r="J186" s="84" t="s">
        <v>15</v>
      </c>
      <c r="K186" s="85" t="s">
        <v>515</v>
      </c>
      <c r="L186" s="86"/>
    </row>
    <row r="187">
      <c r="A187" s="7">
        <v>185.0</v>
      </c>
      <c r="B187" s="7">
        <v>8181016.0</v>
      </c>
      <c r="C187" s="7">
        <v>43.0</v>
      </c>
      <c r="D187" s="50" t="s">
        <v>86</v>
      </c>
      <c r="E187" s="50" t="s">
        <v>86</v>
      </c>
      <c r="F187" s="50" t="s">
        <v>86</v>
      </c>
      <c r="G187" s="50" t="s">
        <v>86</v>
      </c>
      <c r="H187" s="50" t="s">
        <v>86</v>
      </c>
      <c r="I187" s="50" t="s">
        <v>86</v>
      </c>
      <c r="J187" s="89" t="s">
        <v>86</v>
      </c>
      <c r="K187" s="87"/>
      <c r="L187" s="50" t="s">
        <v>516</v>
      </c>
    </row>
    <row r="188">
      <c r="A188" s="7">
        <v>186.0</v>
      </c>
      <c r="B188" s="7">
        <v>8177909.0</v>
      </c>
      <c r="C188" s="7">
        <v>40.0</v>
      </c>
      <c r="D188" s="50" t="s">
        <v>86</v>
      </c>
      <c r="E188" s="50" t="s">
        <v>86</v>
      </c>
      <c r="F188" s="50" t="s">
        <v>289</v>
      </c>
      <c r="G188" s="50">
        <v>10.0</v>
      </c>
      <c r="H188" s="50" t="s">
        <v>15</v>
      </c>
      <c r="I188" s="50" t="s">
        <v>15</v>
      </c>
      <c r="J188" s="84" t="s">
        <v>15</v>
      </c>
      <c r="K188" s="90" t="s">
        <v>517</v>
      </c>
      <c r="L188" s="9" t="s">
        <v>518</v>
      </c>
    </row>
    <row r="189">
      <c r="A189" s="7">
        <v>187.0</v>
      </c>
      <c r="B189" s="7">
        <v>8175610.0</v>
      </c>
      <c r="C189" s="7">
        <v>27.0</v>
      </c>
      <c r="D189" s="50" t="s">
        <v>309</v>
      </c>
      <c r="E189" s="50" t="s">
        <v>276</v>
      </c>
      <c r="F189" s="50" t="s">
        <v>280</v>
      </c>
      <c r="G189" s="50">
        <v>0.0</v>
      </c>
      <c r="H189" s="50" t="s">
        <v>15</v>
      </c>
      <c r="I189" s="50" t="s">
        <v>15</v>
      </c>
      <c r="J189" s="84" t="s">
        <v>15</v>
      </c>
      <c r="K189" s="87"/>
      <c r="L189" s="86"/>
    </row>
    <row r="190">
      <c r="A190" s="7">
        <v>188.0</v>
      </c>
      <c r="B190" s="7">
        <v>8172949.0</v>
      </c>
      <c r="C190" s="7">
        <v>30.0</v>
      </c>
      <c r="D190" s="50" t="s">
        <v>86</v>
      </c>
      <c r="E190" s="50" t="s">
        <v>86</v>
      </c>
      <c r="F190" s="50" t="s">
        <v>285</v>
      </c>
      <c r="G190" s="50">
        <v>7.0</v>
      </c>
      <c r="H190" s="50" t="s">
        <v>15</v>
      </c>
      <c r="I190" s="50" t="s">
        <v>15</v>
      </c>
      <c r="J190" s="84" t="s">
        <v>15</v>
      </c>
      <c r="K190" s="87"/>
      <c r="L190" s="50" t="s">
        <v>519</v>
      </c>
    </row>
    <row r="191">
      <c r="A191" s="7">
        <v>189.0</v>
      </c>
      <c r="B191" s="7">
        <v>8166953.0</v>
      </c>
      <c r="C191" s="7">
        <v>33.0</v>
      </c>
      <c r="D191" s="50" t="s">
        <v>271</v>
      </c>
      <c r="E191" s="50" t="s">
        <v>520</v>
      </c>
      <c r="F191" s="50" t="s">
        <v>289</v>
      </c>
      <c r="G191" s="50">
        <v>15.0</v>
      </c>
      <c r="H191" s="50" t="s">
        <v>15</v>
      </c>
      <c r="I191" s="50" t="s">
        <v>15</v>
      </c>
      <c r="J191" s="84" t="s">
        <v>15</v>
      </c>
      <c r="K191" s="85" t="s">
        <v>325</v>
      </c>
      <c r="L191" s="50" t="s">
        <v>521</v>
      </c>
    </row>
    <row r="192">
      <c r="A192" s="7">
        <v>190.0</v>
      </c>
      <c r="B192" s="7">
        <v>8162503.0</v>
      </c>
      <c r="C192" s="7">
        <v>36.0</v>
      </c>
      <c r="D192" s="50" t="s">
        <v>309</v>
      </c>
      <c r="E192" s="50" t="s">
        <v>335</v>
      </c>
      <c r="F192" s="50" t="s">
        <v>320</v>
      </c>
      <c r="G192" s="50">
        <v>1.0</v>
      </c>
      <c r="H192" s="50" t="s">
        <v>15</v>
      </c>
      <c r="I192" s="50" t="s">
        <v>15</v>
      </c>
      <c r="J192" s="84" t="s">
        <v>15</v>
      </c>
      <c r="K192" s="85" t="s">
        <v>522</v>
      </c>
      <c r="L192" s="86"/>
    </row>
    <row r="193">
      <c r="A193" s="7">
        <v>191.0</v>
      </c>
      <c r="B193" s="7">
        <v>8162572.0</v>
      </c>
      <c r="C193" s="7">
        <v>33.0</v>
      </c>
      <c r="D193" s="50" t="s">
        <v>291</v>
      </c>
      <c r="E193" s="50" t="s">
        <v>381</v>
      </c>
      <c r="F193" s="50" t="s">
        <v>273</v>
      </c>
      <c r="G193" s="50">
        <v>7.0</v>
      </c>
      <c r="H193" s="50" t="s">
        <v>15</v>
      </c>
      <c r="I193" s="50" t="s">
        <v>15</v>
      </c>
      <c r="J193" s="84" t="s">
        <v>15</v>
      </c>
      <c r="K193" s="87"/>
      <c r="L193" s="50" t="s">
        <v>523</v>
      </c>
    </row>
    <row r="194">
      <c r="A194" s="7">
        <v>192.0</v>
      </c>
      <c r="B194" s="10">
        <v>8160605.0</v>
      </c>
      <c r="C194" s="7">
        <v>30.0</v>
      </c>
      <c r="D194" s="50" t="s">
        <v>275</v>
      </c>
      <c r="E194" s="50" t="s">
        <v>524</v>
      </c>
      <c r="F194" s="50" t="s">
        <v>377</v>
      </c>
      <c r="G194" s="50">
        <v>9.0</v>
      </c>
      <c r="H194" s="50" t="s">
        <v>15</v>
      </c>
      <c r="I194" s="50" t="s">
        <v>16</v>
      </c>
      <c r="J194" s="84" t="s">
        <v>15</v>
      </c>
      <c r="K194" s="87"/>
      <c r="L194" s="50" t="s">
        <v>388</v>
      </c>
    </row>
    <row r="195">
      <c r="A195" s="7">
        <v>193.0</v>
      </c>
      <c r="B195" s="7">
        <v>8158886.0</v>
      </c>
      <c r="C195" s="7">
        <v>19.0</v>
      </c>
      <c r="D195" s="50" t="s">
        <v>86</v>
      </c>
      <c r="E195" s="50" t="s">
        <v>86</v>
      </c>
      <c r="F195" s="50" t="s">
        <v>305</v>
      </c>
      <c r="G195" s="50">
        <v>8.0</v>
      </c>
      <c r="H195" s="50" t="s">
        <v>86</v>
      </c>
      <c r="I195" s="50" t="s">
        <v>86</v>
      </c>
      <c r="J195" s="89" t="s">
        <v>86</v>
      </c>
      <c r="K195" s="87"/>
      <c r="L195" s="50" t="s">
        <v>525</v>
      </c>
    </row>
    <row r="196">
      <c r="A196" s="7">
        <v>194.0</v>
      </c>
      <c r="B196" s="7">
        <v>8157921.0</v>
      </c>
      <c r="C196" s="7">
        <v>35.0</v>
      </c>
      <c r="D196" s="50" t="s">
        <v>279</v>
      </c>
      <c r="E196" s="50" t="s">
        <v>434</v>
      </c>
      <c r="F196" s="50" t="s">
        <v>336</v>
      </c>
      <c r="G196" s="50">
        <v>1.0</v>
      </c>
      <c r="H196" s="50" t="s">
        <v>16</v>
      </c>
      <c r="I196" s="50" t="s">
        <v>16</v>
      </c>
      <c r="J196" s="84" t="s">
        <v>15</v>
      </c>
      <c r="K196" s="90" t="s">
        <v>526</v>
      </c>
      <c r="L196" s="50" t="s">
        <v>527</v>
      </c>
    </row>
    <row r="197">
      <c r="A197" s="7">
        <v>195.0</v>
      </c>
      <c r="B197" s="7">
        <v>8154854.0</v>
      </c>
      <c r="C197" s="7">
        <v>20.0</v>
      </c>
      <c r="D197" s="50" t="s">
        <v>279</v>
      </c>
      <c r="E197" s="50" t="s">
        <v>272</v>
      </c>
      <c r="F197" s="50" t="s">
        <v>273</v>
      </c>
      <c r="G197" s="50">
        <v>6.0</v>
      </c>
      <c r="H197" s="50" t="s">
        <v>15</v>
      </c>
      <c r="I197" s="50" t="s">
        <v>15</v>
      </c>
      <c r="J197" s="84" t="s">
        <v>15</v>
      </c>
      <c r="K197" s="87"/>
      <c r="L197" s="9" t="s">
        <v>528</v>
      </c>
    </row>
    <row r="198">
      <c r="A198" s="7">
        <v>196.0</v>
      </c>
      <c r="B198" s="10">
        <v>8154306.0</v>
      </c>
      <c r="C198" s="7">
        <v>28.0</v>
      </c>
      <c r="D198" s="50" t="s">
        <v>309</v>
      </c>
      <c r="E198" s="50" t="s">
        <v>276</v>
      </c>
      <c r="F198" s="50" t="s">
        <v>347</v>
      </c>
      <c r="G198" s="50">
        <v>8.0</v>
      </c>
      <c r="H198" s="50" t="s">
        <v>15</v>
      </c>
      <c r="I198" s="50" t="s">
        <v>15</v>
      </c>
      <c r="J198" s="84" t="s">
        <v>15</v>
      </c>
      <c r="K198" s="87"/>
      <c r="L198" s="50" t="s">
        <v>400</v>
      </c>
    </row>
    <row r="199">
      <c r="A199" s="7">
        <v>197.0</v>
      </c>
      <c r="B199" s="7">
        <v>8154055.0</v>
      </c>
      <c r="C199" s="7">
        <v>38.0</v>
      </c>
      <c r="D199" s="50" t="s">
        <v>309</v>
      </c>
      <c r="E199" s="50" t="s">
        <v>335</v>
      </c>
      <c r="F199" s="50" t="s">
        <v>305</v>
      </c>
      <c r="G199" s="50">
        <v>4.0</v>
      </c>
      <c r="H199" s="50" t="s">
        <v>15</v>
      </c>
      <c r="I199" s="50" t="s">
        <v>15</v>
      </c>
      <c r="J199" s="84" t="s">
        <v>15</v>
      </c>
      <c r="K199" s="87"/>
      <c r="L199" s="50" t="s">
        <v>529</v>
      </c>
    </row>
    <row r="200">
      <c r="A200" s="7">
        <v>198.0</v>
      </c>
      <c r="B200" s="7">
        <v>8151102.0</v>
      </c>
      <c r="C200" s="7">
        <v>17.0</v>
      </c>
      <c r="D200" s="50" t="s">
        <v>279</v>
      </c>
      <c r="E200" s="50" t="s">
        <v>272</v>
      </c>
      <c r="F200" s="50" t="s">
        <v>273</v>
      </c>
      <c r="G200" s="50">
        <v>7.0</v>
      </c>
      <c r="H200" s="50" t="s">
        <v>15</v>
      </c>
      <c r="I200" s="50" t="s">
        <v>15</v>
      </c>
      <c r="J200" s="84" t="s">
        <v>15</v>
      </c>
      <c r="K200" s="87"/>
      <c r="L200" s="86"/>
    </row>
    <row r="201">
      <c r="A201" s="7">
        <v>199.0</v>
      </c>
      <c r="B201" s="7">
        <v>8151658.0</v>
      </c>
      <c r="C201" s="7">
        <v>24.0</v>
      </c>
      <c r="D201" s="50" t="s">
        <v>304</v>
      </c>
      <c r="E201" s="50" t="s">
        <v>530</v>
      </c>
      <c r="F201" s="50" t="s">
        <v>305</v>
      </c>
      <c r="G201" s="50">
        <v>3.0</v>
      </c>
      <c r="H201" s="50" t="s">
        <v>16</v>
      </c>
      <c r="I201" s="50" t="s">
        <v>16</v>
      </c>
      <c r="J201" s="84" t="s">
        <v>15</v>
      </c>
      <c r="K201" s="87"/>
      <c r="L201" s="50" t="s">
        <v>531</v>
      </c>
    </row>
    <row r="202">
      <c r="A202" s="7">
        <v>200.0</v>
      </c>
      <c r="B202" s="7">
        <v>8152648.0</v>
      </c>
      <c r="C202" s="7">
        <v>33.0</v>
      </c>
      <c r="D202" s="50" t="s">
        <v>275</v>
      </c>
      <c r="E202" s="50" t="s">
        <v>276</v>
      </c>
      <c r="F202" s="50" t="s">
        <v>285</v>
      </c>
      <c r="G202" s="50">
        <v>13.0</v>
      </c>
      <c r="H202" s="50" t="s">
        <v>15</v>
      </c>
      <c r="I202" s="50" t="s">
        <v>15</v>
      </c>
      <c r="J202" s="84" t="s">
        <v>15</v>
      </c>
      <c r="K202" s="85" t="s">
        <v>532</v>
      </c>
      <c r="L202" s="50" t="s">
        <v>533</v>
      </c>
    </row>
    <row r="203">
      <c r="A203" s="7">
        <v>201.0</v>
      </c>
      <c r="B203" s="7">
        <v>8150026.0</v>
      </c>
      <c r="C203" s="7">
        <v>25.0</v>
      </c>
      <c r="D203" s="50" t="s">
        <v>291</v>
      </c>
      <c r="E203" s="50" t="s">
        <v>534</v>
      </c>
      <c r="F203" s="50" t="s">
        <v>273</v>
      </c>
      <c r="G203" s="50">
        <v>4.0</v>
      </c>
      <c r="H203" s="50" t="s">
        <v>86</v>
      </c>
      <c r="I203" s="50" t="s">
        <v>86</v>
      </c>
      <c r="J203" s="89" t="s">
        <v>86</v>
      </c>
      <c r="K203" s="87"/>
      <c r="L203" s="9" t="s">
        <v>535</v>
      </c>
    </row>
    <row r="204" ht="15.0" customHeight="1">
      <c r="A204" s="7">
        <v>202.0</v>
      </c>
      <c r="B204" s="7">
        <v>8145438.0</v>
      </c>
      <c r="C204" s="7">
        <v>23.0</v>
      </c>
      <c r="D204" s="50" t="s">
        <v>309</v>
      </c>
      <c r="E204" s="50" t="s">
        <v>276</v>
      </c>
      <c r="F204" s="50" t="s">
        <v>273</v>
      </c>
      <c r="G204" s="50">
        <v>2.0</v>
      </c>
      <c r="H204" s="50" t="s">
        <v>15</v>
      </c>
      <c r="I204" s="50" t="s">
        <v>16</v>
      </c>
      <c r="J204" s="84" t="s">
        <v>16</v>
      </c>
      <c r="K204" s="87"/>
      <c r="L204" s="50" t="s">
        <v>536</v>
      </c>
    </row>
    <row r="205" ht="15.0" customHeight="1">
      <c r="A205" s="7">
        <v>203.0</v>
      </c>
      <c r="B205" s="7">
        <v>8145440.0</v>
      </c>
      <c r="C205" s="7">
        <v>23.0</v>
      </c>
      <c r="D205" s="50" t="s">
        <v>309</v>
      </c>
      <c r="E205" s="50" t="s">
        <v>276</v>
      </c>
      <c r="F205" s="50" t="s">
        <v>273</v>
      </c>
      <c r="G205" s="50">
        <v>2.0</v>
      </c>
      <c r="H205" s="50" t="s">
        <v>15</v>
      </c>
      <c r="I205" s="50" t="s">
        <v>16</v>
      </c>
      <c r="J205" s="84" t="s">
        <v>16</v>
      </c>
      <c r="K205" s="87"/>
      <c r="L205" s="50" t="s">
        <v>536</v>
      </c>
    </row>
    <row r="206">
      <c r="A206" s="7">
        <v>204.0</v>
      </c>
      <c r="B206" s="7">
        <v>8143733.0</v>
      </c>
      <c r="C206" s="7">
        <v>37.0</v>
      </c>
      <c r="D206" s="50" t="s">
        <v>309</v>
      </c>
      <c r="E206" s="50" t="s">
        <v>276</v>
      </c>
      <c r="F206" s="50" t="s">
        <v>324</v>
      </c>
      <c r="G206" s="50" t="s">
        <v>86</v>
      </c>
      <c r="H206" s="50" t="s">
        <v>15</v>
      </c>
      <c r="I206" s="50" t="s">
        <v>15</v>
      </c>
      <c r="J206" s="84" t="s">
        <v>15</v>
      </c>
      <c r="K206" s="87"/>
      <c r="L206" s="9" t="s">
        <v>537</v>
      </c>
    </row>
    <row r="207">
      <c r="A207" s="7">
        <v>205.0</v>
      </c>
      <c r="B207" s="7">
        <v>8144782.0</v>
      </c>
      <c r="C207" s="7">
        <v>35.0</v>
      </c>
      <c r="D207" s="50" t="s">
        <v>291</v>
      </c>
      <c r="E207" s="50" t="s">
        <v>276</v>
      </c>
      <c r="F207" s="50" t="s">
        <v>538</v>
      </c>
      <c r="G207" s="50">
        <v>6.0</v>
      </c>
      <c r="H207" s="50" t="s">
        <v>15</v>
      </c>
      <c r="I207" s="50" t="s">
        <v>15</v>
      </c>
      <c r="J207" s="84" t="s">
        <v>15</v>
      </c>
      <c r="K207" s="90" t="s">
        <v>539</v>
      </c>
      <c r="L207" s="86"/>
    </row>
    <row r="208">
      <c r="A208" s="7">
        <v>206.0</v>
      </c>
      <c r="B208" s="7">
        <v>8138024.0</v>
      </c>
      <c r="C208" s="7">
        <v>38.0</v>
      </c>
      <c r="D208" s="50" t="s">
        <v>86</v>
      </c>
      <c r="E208" s="50" t="s">
        <v>86</v>
      </c>
      <c r="F208" s="50" t="s">
        <v>324</v>
      </c>
      <c r="G208" s="50">
        <v>13.0</v>
      </c>
      <c r="H208" s="50" t="s">
        <v>15</v>
      </c>
      <c r="I208" s="50" t="s">
        <v>15</v>
      </c>
      <c r="J208" s="84" t="s">
        <v>15</v>
      </c>
      <c r="K208" s="87"/>
      <c r="L208" s="50" t="s">
        <v>540</v>
      </c>
    </row>
    <row r="209">
      <c r="A209" s="7">
        <v>207.0</v>
      </c>
      <c r="B209" s="10">
        <v>8132357.0</v>
      </c>
      <c r="C209" s="7">
        <v>36.0</v>
      </c>
      <c r="D209" s="50" t="s">
        <v>86</v>
      </c>
      <c r="E209" s="50" t="s">
        <v>86</v>
      </c>
      <c r="F209" s="50" t="s">
        <v>305</v>
      </c>
      <c r="G209" s="50">
        <v>3.0</v>
      </c>
      <c r="H209" s="50" t="s">
        <v>15</v>
      </c>
      <c r="I209" s="50" t="s">
        <v>15</v>
      </c>
      <c r="J209" s="84" t="s">
        <v>15</v>
      </c>
      <c r="K209" s="87"/>
      <c r="L209" s="50" t="s">
        <v>541</v>
      </c>
    </row>
    <row r="210">
      <c r="A210" s="7">
        <v>208.0</v>
      </c>
      <c r="B210" s="7">
        <v>8128064.0</v>
      </c>
      <c r="C210" s="7">
        <v>30.0</v>
      </c>
      <c r="D210" s="50" t="s">
        <v>309</v>
      </c>
      <c r="E210" s="50" t="s">
        <v>276</v>
      </c>
      <c r="F210" s="50" t="s">
        <v>324</v>
      </c>
      <c r="G210" s="50">
        <v>4.0</v>
      </c>
      <c r="H210" s="50" t="s">
        <v>15</v>
      </c>
      <c r="I210" s="50" t="s">
        <v>15</v>
      </c>
      <c r="J210" s="84" t="s">
        <v>15</v>
      </c>
      <c r="K210" s="85" t="s">
        <v>325</v>
      </c>
      <c r="L210" s="9" t="s">
        <v>542</v>
      </c>
    </row>
    <row r="211">
      <c r="A211" s="7">
        <v>209.0</v>
      </c>
      <c r="B211" s="7">
        <v>8132618.0</v>
      </c>
      <c r="C211" s="7">
        <v>29.0</v>
      </c>
      <c r="D211" s="50" t="s">
        <v>275</v>
      </c>
      <c r="E211" s="50" t="s">
        <v>543</v>
      </c>
      <c r="F211" s="50" t="s">
        <v>289</v>
      </c>
      <c r="G211" s="50">
        <v>5.0</v>
      </c>
      <c r="H211" s="50" t="s">
        <v>15</v>
      </c>
      <c r="I211" s="50" t="s">
        <v>15</v>
      </c>
      <c r="J211" s="84" t="s">
        <v>15</v>
      </c>
      <c r="K211" s="85" t="s">
        <v>325</v>
      </c>
      <c r="L211" s="50" t="s">
        <v>544</v>
      </c>
    </row>
    <row r="212">
      <c r="A212" s="7">
        <v>210.0</v>
      </c>
      <c r="B212" s="7">
        <v>8124909.0</v>
      </c>
      <c r="C212" s="7">
        <v>28.0</v>
      </c>
      <c r="D212" s="50" t="s">
        <v>86</v>
      </c>
      <c r="E212" s="50" t="s">
        <v>86</v>
      </c>
      <c r="F212" s="50" t="s">
        <v>273</v>
      </c>
      <c r="G212" s="50" t="s">
        <v>86</v>
      </c>
      <c r="H212" s="50" t="s">
        <v>86</v>
      </c>
      <c r="I212" s="50" t="s">
        <v>86</v>
      </c>
      <c r="J212" s="89" t="s">
        <v>86</v>
      </c>
      <c r="K212" s="87"/>
      <c r="L212" s="50" t="s">
        <v>545</v>
      </c>
    </row>
    <row r="213">
      <c r="A213" s="7">
        <v>211.0</v>
      </c>
      <c r="B213" s="7">
        <v>8126960.0</v>
      </c>
      <c r="C213" s="7">
        <v>31.0</v>
      </c>
      <c r="D213" s="50" t="s">
        <v>275</v>
      </c>
      <c r="E213" s="50" t="s">
        <v>470</v>
      </c>
      <c r="F213" s="50" t="s">
        <v>440</v>
      </c>
      <c r="G213" s="50">
        <v>10.0</v>
      </c>
      <c r="H213" s="50" t="s">
        <v>15</v>
      </c>
      <c r="I213" s="50" t="s">
        <v>15</v>
      </c>
      <c r="J213" s="84" t="s">
        <v>15</v>
      </c>
      <c r="K213" s="87"/>
      <c r="L213" s="50" t="s">
        <v>546</v>
      </c>
    </row>
    <row r="214">
      <c r="A214" s="7">
        <v>212.0</v>
      </c>
      <c r="B214" s="7">
        <v>8125968.0</v>
      </c>
      <c r="C214" s="7">
        <v>30.0</v>
      </c>
      <c r="D214" s="50" t="s">
        <v>291</v>
      </c>
      <c r="E214" s="50" t="s">
        <v>547</v>
      </c>
      <c r="F214" s="50" t="s">
        <v>273</v>
      </c>
      <c r="G214" s="50">
        <v>13.0</v>
      </c>
      <c r="H214" s="50" t="s">
        <v>15</v>
      </c>
      <c r="I214" s="50" t="s">
        <v>15</v>
      </c>
      <c r="J214" s="84" t="s">
        <v>15</v>
      </c>
      <c r="K214" s="87"/>
      <c r="L214" s="50" t="s">
        <v>548</v>
      </c>
    </row>
    <row r="215">
      <c r="A215" s="7">
        <v>213.0</v>
      </c>
      <c r="B215" s="7">
        <v>8125292.0</v>
      </c>
      <c r="C215" s="7">
        <v>26.0</v>
      </c>
      <c r="D215" s="50" t="s">
        <v>275</v>
      </c>
      <c r="E215" s="50" t="s">
        <v>276</v>
      </c>
      <c r="F215" s="50" t="s">
        <v>280</v>
      </c>
      <c r="G215" s="50">
        <v>10.0</v>
      </c>
      <c r="H215" s="50" t="s">
        <v>15</v>
      </c>
      <c r="I215" s="50" t="s">
        <v>16</v>
      </c>
      <c r="J215" s="84" t="s">
        <v>15</v>
      </c>
      <c r="K215" s="87"/>
      <c r="L215" s="50" t="s">
        <v>549</v>
      </c>
    </row>
    <row r="216">
      <c r="A216" s="7">
        <v>214.0</v>
      </c>
      <c r="B216" s="7">
        <v>8124975.0</v>
      </c>
      <c r="C216" s="7">
        <v>31.0</v>
      </c>
      <c r="D216" s="50" t="s">
        <v>86</v>
      </c>
      <c r="E216" s="50" t="s">
        <v>86</v>
      </c>
      <c r="F216" s="50" t="s">
        <v>305</v>
      </c>
      <c r="G216" s="50">
        <v>9.0</v>
      </c>
      <c r="H216" s="50" t="s">
        <v>15</v>
      </c>
      <c r="I216" s="50" t="s">
        <v>15</v>
      </c>
      <c r="J216" s="84" t="s">
        <v>15</v>
      </c>
      <c r="K216" s="87"/>
      <c r="L216" s="50" t="s">
        <v>550</v>
      </c>
    </row>
    <row r="217">
      <c r="A217" s="7">
        <v>215.0</v>
      </c>
      <c r="B217" s="7">
        <v>8123782.0</v>
      </c>
      <c r="C217" s="7">
        <v>18.0</v>
      </c>
      <c r="D217" s="50" t="s">
        <v>275</v>
      </c>
      <c r="E217" s="50" t="s">
        <v>272</v>
      </c>
      <c r="F217" s="50" t="s">
        <v>273</v>
      </c>
      <c r="G217" s="50" t="s">
        <v>86</v>
      </c>
      <c r="H217" s="50" t="s">
        <v>15</v>
      </c>
      <c r="I217" s="50" t="s">
        <v>15</v>
      </c>
      <c r="J217" s="84" t="s">
        <v>15</v>
      </c>
      <c r="K217" s="87"/>
      <c r="L217" s="86"/>
    </row>
    <row r="218">
      <c r="A218" s="7">
        <v>216.0</v>
      </c>
      <c r="B218" s="7">
        <v>8121176.0</v>
      </c>
      <c r="C218" s="7">
        <v>15.0</v>
      </c>
      <c r="D218" s="50" t="s">
        <v>279</v>
      </c>
      <c r="E218" s="50" t="s">
        <v>276</v>
      </c>
      <c r="F218" s="50" t="s">
        <v>273</v>
      </c>
      <c r="G218" s="50">
        <v>3.0</v>
      </c>
      <c r="H218" s="50" t="s">
        <v>15</v>
      </c>
      <c r="I218" s="50" t="s">
        <v>15</v>
      </c>
      <c r="J218" s="84" t="s">
        <v>15</v>
      </c>
      <c r="K218" s="87"/>
      <c r="L218" s="86"/>
    </row>
    <row r="219">
      <c r="A219" s="7">
        <v>217.0</v>
      </c>
      <c r="B219" s="7">
        <v>8107996.0</v>
      </c>
      <c r="C219" s="7">
        <v>16.0</v>
      </c>
      <c r="D219" s="50" t="s">
        <v>86</v>
      </c>
      <c r="E219" s="50" t="s">
        <v>86</v>
      </c>
      <c r="F219" s="50" t="s">
        <v>285</v>
      </c>
      <c r="G219" s="50">
        <v>0.0</v>
      </c>
      <c r="H219" s="50" t="s">
        <v>15</v>
      </c>
      <c r="I219" s="50" t="s">
        <v>15</v>
      </c>
      <c r="J219" s="84" t="s">
        <v>16</v>
      </c>
      <c r="K219" s="87"/>
      <c r="L219" s="86"/>
    </row>
    <row r="220" ht="16.5" customHeight="1">
      <c r="A220" s="7">
        <v>218.0</v>
      </c>
      <c r="B220" s="7">
        <v>8114050.0</v>
      </c>
      <c r="C220" s="7">
        <v>32.0</v>
      </c>
      <c r="D220" s="50" t="s">
        <v>275</v>
      </c>
      <c r="E220" s="50" t="s">
        <v>551</v>
      </c>
      <c r="F220" s="50" t="s">
        <v>305</v>
      </c>
      <c r="G220" s="50">
        <v>5.0</v>
      </c>
      <c r="H220" s="50" t="s">
        <v>15</v>
      </c>
      <c r="I220" s="50" t="s">
        <v>15</v>
      </c>
      <c r="J220" s="84" t="s">
        <v>15</v>
      </c>
      <c r="K220" s="85" t="s">
        <v>546</v>
      </c>
      <c r="L220" s="50" t="s">
        <v>552</v>
      </c>
    </row>
    <row r="221">
      <c r="A221" s="7">
        <v>219.0</v>
      </c>
      <c r="B221" s="7">
        <v>8111378.0</v>
      </c>
      <c r="C221" s="7">
        <v>25.0</v>
      </c>
      <c r="D221" s="50" t="s">
        <v>279</v>
      </c>
      <c r="E221" s="50" t="s">
        <v>553</v>
      </c>
      <c r="F221" s="50" t="s">
        <v>285</v>
      </c>
      <c r="G221" s="50">
        <v>9.0</v>
      </c>
      <c r="H221" s="50" t="s">
        <v>15</v>
      </c>
      <c r="I221" s="50" t="s">
        <v>15</v>
      </c>
      <c r="J221" s="84" t="s">
        <v>15</v>
      </c>
      <c r="K221" s="87"/>
      <c r="L221" s="50" t="s">
        <v>554</v>
      </c>
    </row>
    <row r="222">
      <c r="A222" s="7">
        <v>220.0</v>
      </c>
      <c r="B222" s="7">
        <v>8113585.0</v>
      </c>
      <c r="C222" s="7">
        <v>28.0</v>
      </c>
      <c r="D222" s="50" t="s">
        <v>279</v>
      </c>
      <c r="E222" s="50" t="s">
        <v>276</v>
      </c>
      <c r="F222" s="50" t="s">
        <v>285</v>
      </c>
      <c r="G222" s="50">
        <v>4.0</v>
      </c>
      <c r="H222" s="50" t="s">
        <v>15</v>
      </c>
      <c r="I222" s="50" t="s">
        <v>15</v>
      </c>
      <c r="J222" s="84" t="s">
        <v>15</v>
      </c>
      <c r="K222" s="87"/>
      <c r="L222" s="9" t="s">
        <v>555</v>
      </c>
    </row>
    <row r="223">
      <c r="A223" s="7">
        <v>221.0</v>
      </c>
      <c r="B223" s="7">
        <v>8112509.0</v>
      </c>
      <c r="C223" s="7">
        <v>23.0</v>
      </c>
      <c r="D223" s="50" t="s">
        <v>304</v>
      </c>
      <c r="E223" s="50" t="s">
        <v>276</v>
      </c>
      <c r="F223" s="50" t="s">
        <v>273</v>
      </c>
      <c r="G223" s="50">
        <v>8.0</v>
      </c>
      <c r="H223" s="50" t="s">
        <v>15</v>
      </c>
      <c r="I223" s="50" t="s">
        <v>15</v>
      </c>
      <c r="J223" s="84" t="s">
        <v>15</v>
      </c>
      <c r="K223" s="87"/>
      <c r="L223" s="50" t="s">
        <v>556</v>
      </c>
    </row>
    <row r="224">
      <c r="A224" s="7">
        <v>222.0</v>
      </c>
      <c r="B224" s="7">
        <v>8112573.0</v>
      </c>
      <c r="C224" s="7">
        <v>17.0</v>
      </c>
      <c r="D224" s="50" t="s">
        <v>279</v>
      </c>
      <c r="E224" s="50" t="s">
        <v>272</v>
      </c>
      <c r="F224" s="50" t="s">
        <v>285</v>
      </c>
      <c r="G224" s="50">
        <v>2.0</v>
      </c>
      <c r="H224" s="50" t="s">
        <v>15</v>
      </c>
      <c r="I224" s="50" t="s">
        <v>15</v>
      </c>
      <c r="J224" s="84" t="s">
        <v>15</v>
      </c>
      <c r="K224" s="87"/>
      <c r="L224" s="50" t="s">
        <v>557</v>
      </c>
    </row>
    <row r="225">
      <c r="A225" s="7">
        <v>223.0</v>
      </c>
      <c r="B225" s="7">
        <v>8111379.0</v>
      </c>
      <c r="C225" s="7">
        <v>25.0</v>
      </c>
      <c r="D225" s="50" t="s">
        <v>279</v>
      </c>
      <c r="E225" s="50" t="s">
        <v>553</v>
      </c>
      <c r="F225" s="50" t="s">
        <v>285</v>
      </c>
      <c r="G225" s="50">
        <v>9.0</v>
      </c>
      <c r="H225" s="50" t="s">
        <v>15</v>
      </c>
      <c r="I225" s="50" t="s">
        <v>15</v>
      </c>
      <c r="J225" s="84" t="s">
        <v>15</v>
      </c>
      <c r="K225" s="87"/>
      <c r="L225" s="50" t="s">
        <v>554</v>
      </c>
    </row>
    <row r="226">
      <c r="A226" s="7">
        <v>224.0</v>
      </c>
      <c r="B226" s="7">
        <v>8111337.0</v>
      </c>
      <c r="C226" s="7">
        <v>25.0</v>
      </c>
      <c r="D226" s="50" t="s">
        <v>271</v>
      </c>
      <c r="E226" s="50" t="s">
        <v>558</v>
      </c>
      <c r="F226" s="50" t="s">
        <v>273</v>
      </c>
      <c r="G226" s="50">
        <v>7.0</v>
      </c>
      <c r="H226" s="50" t="s">
        <v>15</v>
      </c>
      <c r="I226" s="50" t="s">
        <v>15</v>
      </c>
      <c r="J226" s="84" t="s">
        <v>15</v>
      </c>
      <c r="K226" s="87"/>
      <c r="L226" s="50" t="s">
        <v>559</v>
      </c>
    </row>
    <row r="227">
      <c r="A227" s="7">
        <v>225.0</v>
      </c>
      <c r="B227" s="7">
        <v>8109464.0</v>
      </c>
      <c r="C227" s="7">
        <v>36.0</v>
      </c>
      <c r="D227" s="50" t="s">
        <v>275</v>
      </c>
      <c r="E227" s="50" t="s">
        <v>272</v>
      </c>
      <c r="F227" s="50" t="s">
        <v>440</v>
      </c>
      <c r="G227" s="50">
        <v>12.0</v>
      </c>
      <c r="H227" s="50" t="s">
        <v>15</v>
      </c>
      <c r="I227" s="50" t="s">
        <v>16</v>
      </c>
      <c r="J227" s="84" t="s">
        <v>15</v>
      </c>
      <c r="K227" s="85" t="s">
        <v>560</v>
      </c>
      <c r="L227" s="50" t="s">
        <v>561</v>
      </c>
    </row>
    <row r="228">
      <c r="A228" s="7">
        <v>226.0</v>
      </c>
      <c r="B228" s="7">
        <v>8110318.0</v>
      </c>
      <c r="C228" s="7">
        <v>33.0</v>
      </c>
      <c r="D228" s="50" t="s">
        <v>291</v>
      </c>
      <c r="E228" s="50" t="s">
        <v>276</v>
      </c>
      <c r="F228" s="50" t="s">
        <v>273</v>
      </c>
      <c r="G228" s="50">
        <v>7.0</v>
      </c>
      <c r="H228" s="50" t="s">
        <v>16</v>
      </c>
      <c r="I228" s="50" t="s">
        <v>16</v>
      </c>
      <c r="J228" s="84" t="s">
        <v>15</v>
      </c>
      <c r="K228" s="87"/>
      <c r="L228" s="9" t="s">
        <v>562</v>
      </c>
    </row>
    <row r="229">
      <c r="A229" s="7">
        <v>227.0</v>
      </c>
      <c r="B229" s="7">
        <v>8107904.0</v>
      </c>
      <c r="C229" s="7">
        <v>29.0</v>
      </c>
      <c r="D229" s="50" t="s">
        <v>279</v>
      </c>
      <c r="E229" s="50" t="s">
        <v>276</v>
      </c>
      <c r="F229" s="50" t="s">
        <v>285</v>
      </c>
      <c r="G229" s="50">
        <v>14.0</v>
      </c>
      <c r="H229" s="50" t="s">
        <v>15</v>
      </c>
      <c r="I229" s="50" t="s">
        <v>15</v>
      </c>
      <c r="J229" s="84" t="s">
        <v>15</v>
      </c>
      <c r="K229" s="90" t="s">
        <v>563</v>
      </c>
      <c r="L229" s="86"/>
    </row>
    <row r="230">
      <c r="A230" s="7">
        <v>228.0</v>
      </c>
      <c r="B230" s="7">
        <v>8109625.0</v>
      </c>
      <c r="C230" s="7">
        <v>27.0</v>
      </c>
      <c r="D230" s="50" t="s">
        <v>86</v>
      </c>
      <c r="E230" s="50" t="s">
        <v>86</v>
      </c>
      <c r="F230" s="50" t="s">
        <v>273</v>
      </c>
      <c r="G230" s="50">
        <v>9.0</v>
      </c>
      <c r="H230" s="50" t="s">
        <v>15</v>
      </c>
      <c r="I230" s="50" t="s">
        <v>15</v>
      </c>
      <c r="J230" s="84" t="s">
        <v>15</v>
      </c>
      <c r="K230" s="87"/>
      <c r="L230" s="86"/>
    </row>
    <row r="231">
      <c r="A231" s="7">
        <v>229.0</v>
      </c>
      <c r="B231" s="7">
        <v>8103238.0</v>
      </c>
      <c r="C231" s="7">
        <v>23.0</v>
      </c>
      <c r="D231" s="50" t="s">
        <v>275</v>
      </c>
      <c r="E231" s="50" t="s">
        <v>276</v>
      </c>
      <c r="F231" s="50" t="s">
        <v>285</v>
      </c>
      <c r="G231" s="50">
        <v>9.0</v>
      </c>
      <c r="H231" s="50" t="s">
        <v>15</v>
      </c>
      <c r="I231" s="50" t="s">
        <v>15</v>
      </c>
      <c r="J231" s="84" t="s">
        <v>15</v>
      </c>
      <c r="K231" s="87"/>
      <c r="L231" s="9" t="s">
        <v>564</v>
      </c>
    </row>
    <row r="232">
      <c r="A232" s="7">
        <v>230.0</v>
      </c>
      <c r="B232" s="7">
        <v>8101272.0</v>
      </c>
      <c r="C232" s="7">
        <v>38.0</v>
      </c>
      <c r="D232" s="50" t="s">
        <v>275</v>
      </c>
      <c r="E232" s="50" t="s">
        <v>358</v>
      </c>
      <c r="F232" s="50" t="s">
        <v>320</v>
      </c>
      <c r="G232" s="50">
        <v>14.0</v>
      </c>
      <c r="H232" s="50" t="s">
        <v>15</v>
      </c>
      <c r="I232" s="50" t="s">
        <v>15</v>
      </c>
      <c r="J232" s="84" t="s">
        <v>15</v>
      </c>
      <c r="K232" s="87"/>
      <c r="L232" s="9" t="s">
        <v>565</v>
      </c>
    </row>
    <row r="233">
      <c r="A233" s="7">
        <v>231.0</v>
      </c>
      <c r="B233" s="7">
        <v>8200668.0</v>
      </c>
      <c r="C233" s="7">
        <v>28.0</v>
      </c>
      <c r="D233" s="50" t="s">
        <v>86</v>
      </c>
      <c r="E233" s="50" t="s">
        <v>86</v>
      </c>
      <c r="F233" s="50" t="s">
        <v>440</v>
      </c>
      <c r="G233" s="50">
        <v>5.0</v>
      </c>
      <c r="H233" s="50" t="s">
        <v>15</v>
      </c>
      <c r="I233" s="50" t="s">
        <v>15</v>
      </c>
      <c r="J233" s="84" t="s">
        <v>15</v>
      </c>
      <c r="K233" s="85" t="s">
        <v>566</v>
      </c>
      <c r="L233" s="9" t="s">
        <v>567</v>
      </c>
    </row>
    <row r="234">
      <c r="A234" s="83">
        <v>2022.0</v>
      </c>
      <c r="B234" s="5"/>
      <c r="C234" s="5"/>
      <c r="D234" s="5"/>
      <c r="E234" s="5"/>
      <c r="F234" s="5"/>
      <c r="G234" s="5"/>
      <c r="H234" s="5"/>
      <c r="I234" s="5"/>
      <c r="J234" s="5"/>
      <c r="K234" s="5"/>
      <c r="L234" s="6"/>
    </row>
    <row r="235">
      <c r="A235" s="7">
        <v>232.0</v>
      </c>
      <c r="B235" s="7">
        <v>8030647.0</v>
      </c>
      <c r="C235" s="7">
        <v>16.0</v>
      </c>
      <c r="D235" s="50" t="s">
        <v>309</v>
      </c>
      <c r="E235" s="50" t="s">
        <v>272</v>
      </c>
      <c r="F235" s="50" t="s">
        <v>273</v>
      </c>
      <c r="G235" s="50">
        <v>2.0</v>
      </c>
      <c r="H235" s="50" t="s">
        <v>15</v>
      </c>
      <c r="I235" s="50" t="s">
        <v>15</v>
      </c>
      <c r="J235" s="84" t="s">
        <v>15</v>
      </c>
      <c r="K235" s="87"/>
      <c r="L235" s="50" t="s">
        <v>568</v>
      </c>
    </row>
    <row r="236">
      <c r="A236" s="7">
        <v>233.0</v>
      </c>
      <c r="B236" s="7">
        <v>8085917.0</v>
      </c>
      <c r="C236" s="7">
        <v>38.0</v>
      </c>
      <c r="D236" s="50" t="s">
        <v>86</v>
      </c>
      <c r="E236" s="50" t="s">
        <v>86</v>
      </c>
      <c r="F236" s="50" t="s">
        <v>305</v>
      </c>
      <c r="G236" s="50">
        <v>2.0</v>
      </c>
      <c r="H236" s="50" t="s">
        <v>15</v>
      </c>
      <c r="I236" s="50" t="s">
        <v>15</v>
      </c>
      <c r="J236" s="84" t="s">
        <v>15</v>
      </c>
      <c r="K236" s="87"/>
      <c r="L236" s="50" t="s">
        <v>569</v>
      </c>
    </row>
    <row r="237" ht="16.5" customHeight="1">
      <c r="A237" s="7">
        <v>234.0</v>
      </c>
      <c r="B237" s="10">
        <v>7940106.0</v>
      </c>
      <c r="C237" s="7">
        <v>17.0</v>
      </c>
      <c r="D237" s="50" t="s">
        <v>279</v>
      </c>
      <c r="E237" s="50" t="s">
        <v>86</v>
      </c>
      <c r="F237" s="50" t="s">
        <v>286</v>
      </c>
      <c r="G237" s="50">
        <v>6.0</v>
      </c>
      <c r="H237" s="50" t="s">
        <v>15</v>
      </c>
      <c r="I237" s="50" t="s">
        <v>15</v>
      </c>
      <c r="J237" s="84" t="s">
        <v>15</v>
      </c>
      <c r="K237" s="87"/>
      <c r="L237" s="50" t="s">
        <v>570</v>
      </c>
    </row>
    <row r="238">
      <c r="A238" s="7">
        <v>235.0</v>
      </c>
      <c r="B238" s="10">
        <v>7929920.0</v>
      </c>
      <c r="C238" s="7">
        <v>18.0</v>
      </c>
      <c r="D238" s="50" t="s">
        <v>86</v>
      </c>
      <c r="E238" s="50" t="s">
        <v>86</v>
      </c>
      <c r="F238" s="50" t="s">
        <v>273</v>
      </c>
      <c r="G238" s="50">
        <v>1.0</v>
      </c>
      <c r="H238" s="50" t="s">
        <v>15</v>
      </c>
      <c r="I238" s="50" t="s">
        <v>15</v>
      </c>
      <c r="J238" s="84" t="s">
        <v>15</v>
      </c>
      <c r="K238" s="87"/>
      <c r="L238" s="86"/>
    </row>
    <row r="239">
      <c r="A239" s="7">
        <v>236.0</v>
      </c>
      <c r="B239" s="24">
        <v>7944039.0</v>
      </c>
      <c r="C239" s="7">
        <v>20.0</v>
      </c>
      <c r="D239" s="50" t="s">
        <v>279</v>
      </c>
      <c r="E239" s="50" t="s">
        <v>276</v>
      </c>
      <c r="F239" s="50" t="s">
        <v>273</v>
      </c>
      <c r="G239" s="50">
        <v>10.0</v>
      </c>
      <c r="H239" s="50" t="s">
        <v>15</v>
      </c>
      <c r="I239" s="50" t="s">
        <v>15</v>
      </c>
      <c r="J239" s="84" t="s">
        <v>15</v>
      </c>
      <c r="K239" s="90" t="s">
        <v>571</v>
      </c>
      <c r="L239" s="9" t="s">
        <v>572</v>
      </c>
    </row>
    <row r="240">
      <c r="A240" s="7">
        <v>237.0</v>
      </c>
      <c r="B240" s="7">
        <v>7944659.0</v>
      </c>
      <c r="C240" s="7">
        <v>32.0</v>
      </c>
      <c r="D240" s="50" t="s">
        <v>304</v>
      </c>
      <c r="E240" s="50" t="s">
        <v>573</v>
      </c>
      <c r="F240" s="50" t="s">
        <v>574</v>
      </c>
      <c r="G240" s="50">
        <v>3.0</v>
      </c>
      <c r="H240" s="50" t="s">
        <v>15</v>
      </c>
      <c r="I240" s="50" t="s">
        <v>15</v>
      </c>
      <c r="J240" s="84" t="s">
        <v>15</v>
      </c>
      <c r="K240" s="85" t="s">
        <v>575</v>
      </c>
      <c r="L240" s="50" t="s">
        <v>576</v>
      </c>
    </row>
    <row r="241">
      <c r="A241" s="7">
        <v>238.0</v>
      </c>
      <c r="B241" s="10">
        <v>7945066.0</v>
      </c>
      <c r="C241" s="7">
        <v>22.0</v>
      </c>
      <c r="D241" s="50" t="s">
        <v>275</v>
      </c>
      <c r="E241" s="50" t="s">
        <v>364</v>
      </c>
      <c r="F241" s="50" t="s">
        <v>273</v>
      </c>
      <c r="G241" s="50">
        <v>4.0</v>
      </c>
      <c r="H241" s="50" t="s">
        <v>15</v>
      </c>
      <c r="I241" s="50" t="s">
        <v>15</v>
      </c>
      <c r="J241" s="84" t="s">
        <v>15</v>
      </c>
      <c r="K241" s="85"/>
      <c r="L241" s="39" t="s">
        <v>577</v>
      </c>
    </row>
    <row r="242">
      <c r="A242" s="7">
        <v>239.0</v>
      </c>
      <c r="B242" s="10">
        <v>7945459.0</v>
      </c>
      <c r="C242" s="7">
        <v>24.0</v>
      </c>
      <c r="D242" s="50" t="s">
        <v>279</v>
      </c>
      <c r="E242" s="50" t="s">
        <v>272</v>
      </c>
      <c r="F242" s="50" t="s">
        <v>273</v>
      </c>
      <c r="G242" s="50">
        <v>5.0</v>
      </c>
      <c r="H242" s="50" t="s">
        <v>15</v>
      </c>
      <c r="I242" s="50" t="s">
        <v>15</v>
      </c>
      <c r="J242" s="84" t="s">
        <v>15</v>
      </c>
      <c r="K242" s="87"/>
      <c r="L242" s="50" t="s">
        <v>578</v>
      </c>
    </row>
    <row r="243">
      <c r="A243" s="7">
        <v>240.0</v>
      </c>
      <c r="B243" s="10">
        <v>7985515.0</v>
      </c>
      <c r="C243" s="7">
        <v>39.0</v>
      </c>
      <c r="D243" s="50" t="s">
        <v>271</v>
      </c>
      <c r="E243" s="50" t="s">
        <v>579</v>
      </c>
      <c r="F243" s="50" t="s">
        <v>580</v>
      </c>
      <c r="G243" s="50">
        <v>11.0</v>
      </c>
      <c r="H243" s="50" t="s">
        <v>16</v>
      </c>
      <c r="I243" s="50" t="s">
        <v>16</v>
      </c>
      <c r="J243" s="84" t="s">
        <v>15</v>
      </c>
      <c r="K243" s="85" t="s">
        <v>581</v>
      </c>
      <c r="L243" s="50" t="s">
        <v>582</v>
      </c>
    </row>
    <row r="244">
      <c r="A244" s="7">
        <v>241.0</v>
      </c>
      <c r="B244" s="25">
        <v>7988389.0</v>
      </c>
      <c r="C244" s="7">
        <v>25.0</v>
      </c>
      <c r="D244" s="50" t="s">
        <v>309</v>
      </c>
      <c r="E244" s="50" t="s">
        <v>276</v>
      </c>
      <c r="F244" s="50" t="s">
        <v>280</v>
      </c>
      <c r="G244" s="50">
        <v>2.0</v>
      </c>
      <c r="H244" s="50" t="s">
        <v>16</v>
      </c>
      <c r="I244" s="50" t="s">
        <v>16</v>
      </c>
      <c r="J244" s="84" t="s">
        <v>16</v>
      </c>
      <c r="K244" s="85"/>
      <c r="L244" s="50"/>
    </row>
    <row r="245">
      <c r="A245" s="7">
        <v>242.0</v>
      </c>
      <c r="B245" s="24">
        <v>7989880.0</v>
      </c>
      <c r="C245" s="7">
        <v>19.0</v>
      </c>
      <c r="D245" s="50" t="s">
        <v>86</v>
      </c>
      <c r="E245" s="50" t="s">
        <v>301</v>
      </c>
      <c r="F245" s="50" t="s">
        <v>273</v>
      </c>
      <c r="G245" s="50">
        <v>5.0</v>
      </c>
      <c r="H245" s="50" t="s">
        <v>15</v>
      </c>
      <c r="I245" s="50" t="s">
        <v>15</v>
      </c>
      <c r="J245" s="84" t="s">
        <v>15</v>
      </c>
      <c r="K245" s="85" t="s">
        <v>583</v>
      </c>
      <c r="L245" s="50" t="s">
        <v>584</v>
      </c>
    </row>
    <row r="246">
      <c r="A246" s="7">
        <v>243.0</v>
      </c>
      <c r="B246" s="24">
        <v>7998980.0</v>
      </c>
      <c r="C246" s="7">
        <v>44.0</v>
      </c>
      <c r="D246" s="50" t="s">
        <v>86</v>
      </c>
      <c r="E246" s="50" t="s">
        <v>86</v>
      </c>
      <c r="F246" s="50" t="s">
        <v>336</v>
      </c>
      <c r="G246" s="50">
        <v>14.0</v>
      </c>
      <c r="H246" s="50" t="s">
        <v>15</v>
      </c>
      <c r="I246" s="50" t="s">
        <v>15</v>
      </c>
      <c r="J246" s="84" t="s">
        <v>15</v>
      </c>
      <c r="K246" s="85" t="s">
        <v>585</v>
      </c>
      <c r="L246" s="50" t="s">
        <v>586</v>
      </c>
    </row>
    <row r="247">
      <c r="A247" s="7">
        <v>244.0</v>
      </c>
      <c r="B247" s="10">
        <v>7999313.0</v>
      </c>
      <c r="C247" s="7">
        <v>21.0</v>
      </c>
      <c r="D247" s="50" t="s">
        <v>279</v>
      </c>
      <c r="E247" s="50" t="s">
        <v>276</v>
      </c>
      <c r="F247" s="50" t="s">
        <v>289</v>
      </c>
      <c r="G247" s="50">
        <v>4.0</v>
      </c>
      <c r="H247" s="50" t="s">
        <v>16</v>
      </c>
      <c r="I247" s="50" t="s">
        <v>16</v>
      </c>
      <c r="J247" s="84" t="s">
        <v>15</v>
      </c>
      <c r="K247" s="87"/>
      <c r="L247" s="50" t="s">
        <v>578</v>
      </c>
    </row>
    <row r="248">
      <c r="A248" s="7">
        <v>245.0</v>
      </c>
      <c r="B248" s="10">
        <v>8000853.0</v>
      </c>
      <c r="C248" s="7">
        <v>32.0</v>
      </c>
      <c r="D248" s="50" t="s">
        <v>279</v>
      </c>
      <c r="E248" s="50" t="s">
        <v>587</v>
      </c>
      <c r="F248" s="50" t="s">
        <v>588</v>
      </c>
      <c r="G248" s="50">
        <v>1.0</v>
      </c>
      <c r="H248" s="50" t="s">
        <v>15</v>
      </c>
      <c r="I248" s="50" t="s">
        <v>15</v>
      </c>
      <c r="J248" s="84" t="s">
        <v>15</v>
      </c>
      <c r="K248" s="87"/>
      <c r="L248" s="50" t="s">
        <v>589</v>
      </c>
    </row>
    <row r="249">
      <c r="A249" s="7">
        <v>246.0</v>
      </c>
      <c r="B249" s="24">
        <v>8001402.0</v>
      </c>
      <c r="C249" s="7">
        <v>30.0</v>
      </c>
      <c r="D249" s="50" t="s">
        <v>271</v>
      </c>
      <c r="E249" s="50" t="s">
        <v>590</v>
      </c>
      <c r="F249" s="50" t="s">
        <v>440</v>
      </c>
      <c r="G249" s="50">
        <v>8.0</v>
      </c>
      <c r="H249" s="50" t="s">
        <v>15</v>
      </c>
      <c r="I249" s="50" t="s">
        <v>15</v>
      </c>
      <c r="J249" s="84" t="s">
        <v>15</v>
      </c>
      <c r="K249" s="87"/>
      <c r="L249" s="50" t="s">
        <v>591</v>
      </c>
    </row>
    <row r="250">
      <c r="A250" s="7">
        <v>247.0</v>
      </c>
      <c r="B250" s="24">
        <v>8003107.0</v>
      </c>
      <c r="C250" s="7">
        <v>31.0</v>
      </c>
      <c r="D250" s="50" t="s">
        <v>271</v>
      </c>
      <c r="E250" s="50" t="s">
        <v>86</v>
      </c>
      <c r="F250" s="50" t="s">
        <v>285</v>
      </c>
      <c r="G250" s="50">
        <v>11.0</v>
      </c>
      <c r="H250" s="50" t="s">
        <v>15</v>
      </c>
      <c r="I250" s="50" t="s">
        <v>15</v>
      </c>
      <c r="J250" s="84" t="s">
        <v>15</v>
      </c>
      <c r="K250" s="87"/>
      <c r="L250" s="50" t="s">
        <v>592</v>
      </c>
    </row>
    <row r="251">
      <c r="A251" s="7">
        <v>248.0</v>
      </c>
      <c r="B251" s="24">
        <v>8016326.0</v>
      </c>
      <c r="C251" s="7">
        <v>32.0</v>
      </c>
      <c r="D251" s="50" t="s">
        <v>291</v>
      </c>
      <c r="E251" s="50" t="s">
        <v>276</v>
      </c>
      <c r="F251" s="50" t="s">
        <v>305</v>
      </c>
      <c r="G251" s="50">
        <v>4.0</v>
      </c>
      <c r="H251" s="50" t="s">
        <v>15</v>
      </c>
      <c r="I251" s="50" t="s">
        <v>15</v>
      </c>
      <c r="J251" s="84" t="s">
        <v>15</v>
      </c>
      <c r="K251" s="87"/>
      <c r="L251" s="86"/>
    </row>
    <row r="252">
      <c r="A252" s="7">
        <v>249.0</v>
      </c>
      <c r="B252" s="24">
        <v>8018237.0</v>
      </c>
      <c r="C252" s="7">
        <v>26.0</v>
      </c>
      <c r="D252" s="50" t="s">
        <v>309</v>
      </c>
      <c r="E252" s="50" t="s">
        <v>276</v>
      </c>
      <c r="F252" s="50" t="s">
        <v>305</v>
      </c>
      <c r="G252" s="50">
        <v>2.0</v>
      </c>
      <c r="H252" s="50" t="s">
        <v>15</v>
      </c>
      <c r="I252" s="50" t="s">
        <v>15</v>
      </c>
      <c r="J252" s="84" t="s">
        <v>15</v>
      </c>
      <c r="K252" s="87"/>
      <c r="L252" s="9" t="s">
        <v>593</v>
      </c>
    </row>
    <row r="253">
      <c r="A253" s="7">
        <v>250.0</v>
      </c>
      <c r="B253" s="24">
        <v>8016600.0</v>
      </c>
      <c r="C253" s="7">
        <v>19.0</v>
      </c>
      <c r="D253" s="50" t="s">
        <v>275</v>
      </c>
      <c r="E253" s="50" t="s">
        <v>284</v>
      </c>
      <c r="F253" s="50" t="s">
        <v>286</v>
      </c>
      <c r="G253" s="50">
        <v>9.0</v>
      </c>
      <c r="H253" s="50" t="s">
        <v>16</v>
      </c>
      <c r="I253" s="50" t="s">
        <v>15</v>
      </c>
      <c r="J253" s="84" t="s">
        <v>15</v>
      </c>
      <c r="K253" s="85" t="s">
        <v>594</v>
      </c>
      <c r="L253" s="50" t="s">
        <v>595</v>
      </c>
    </row>
    <row r="254">
      <c r="A254" s="7">
        <v>251.0</v>
      </c>
      <c r="B254" s="24">
        <v>8013351.0</v>
      </c>
      <c r="C254" s="7">
        <v>25.0</v>
      </c>
      <c r="D254" s="50" t="s">
        <v>275</v>
      </c>
      <c r="E254" s="50" t="s">
        <v>364</v>
      </c>
      <c r="F254" s="50" t="s">
        <v>285</v>
      </c>
      <c r="G254" s="50">
        <v>6.0</v>
      </c>
      <c r="H254" s="50" t="s">
        <v>15</v>
      </c>
      <c r="I254" s="50" t="s">
        <v>15</v>
      </c>
      <c r="J254" s="84" t="s">
        <v>15</v>
      </c>
      <c r="K254" s="87"/>
      <c r="L254" s="9" t="s">
        <v>596</v>
      </c>
    </row>
    <row r="255">
      <c r="A255" s="7">
        <v>252.0</v>
      </c>
      <c r="B255" s="24">
        <v>8005825.0</v>
      </c>
      <c r="C255" s="7">
        <v>19.0</v>
      </c>
      <c r="D255" s="50" t="s">
        <v>279</v>
      </c>
      <c r="E255" s="50" t="s">
        <v>272</v>
      </c>
      <c r="F255" s="50" t="s">
        <v>289</v>
      </c>
      <c r="G255" s="50">
        <v>9.0</v>
      </c>
      <c r="H255" s="50" t="s">
        <v>16</v>
      </c>
      <c r="I255" s="50" t="s">
        <v>15</v>
      </c>
      <c r="J255" s="84" t="s">
        <v>15</v>
      </c>
      <c r="K255" s="85" t="s">
        <v>597</v>
      </c>
      <c r="L255" s="9" t="s">
        <v>598</v>
      </c>
    </row>
    <row r="256">
      <c r="A256" s="7">
        <v>253.0</v>
      </c>
      <c r="B256" s="10">
        <v>7959872.0</v>
      </c>
      <c r="C256" s="7">
        <v>18.0</v>
      </c>
      <c r="D256" s="50" t="s">
        <v>86</v>
      </c>
      <c r="E256" s="50" t="s">
        <v>276</v>
      </c>
      <c r="F256" s="50" t="s">
        <v>273</v>
      </c>
      <c r="G256" s="50">
        <v>3.0</v>
      </c>
      <c r="H256" s="50" t="s">
        <v>15</v>
      </c>
      <c r="I256" s="50" t="s">
        <v>15</v>
      </c>
      <c r="J256" s="84" t="s">
        <v>15</v>
      </c>
      <c r="K256" s="85" t="s">
        <v>300</v>
      </c>
      <c r="L256" s="50" t="s">
        <v>599</v>
      </c>
    </row>
    <row r="257">
      <c r="A257" s="7">
        <v>254.0</v>
      </c>
      <c r="B257" s="10">
        <v>7960957.0</v>
      </c>
      <c r="C257" s="7">
        <v>20.0</v>
      </c>
      <c r="D257" s="50" t="s">
        <v>309</v>
      </c>
      <c r="E257" s="50" t="s">
        <v>276</v>
      </c>
      <c r="F257" s="50" t="s">
        <v>410</v>
      </c>
      <c r="G257" s="50">
        <v>1.0</v>
      </c>
      <c r="H257" s="50" t="s">
        <v>15</v>
      </c>
      <c r="I257" s="50" t="s">
        <v>15</v>
      </c>
      <c r="J257" s="84" t="s">
        <v>16</v>
      </c>
      <c r="K257" s="85"/>
      <c r="L257" s="9" t="s">
        <v>600</v>
      </c>
    </row>
    <row r="258">
      <c r="A258" s="7">
        <v>255.0</v>
      </c>
      <c r="B258" s="10">
        <v>7960877.0</v>
      </c>
      <c r="C258" s="7">
        <v>33.0</v>
      </c>
      <c r="D258" s="50" t="s">
        <v>279</v>
      </c>
      <c r="E258" s="50" t="s">
        <v>276</v>
      </c>
      <c r="F258" s="9" t="s">
        <v>305</v>
      </c>
      <c r="G258" s="50">
        <v>3.0</v>
      </c>
      <c r="H258" s="50" t="s">
        <v>15</v>
      </c>
      <c r="I258" s="50" t="s">
        <v>15</v>
      </c>
      <c r="J258" s="84" t="s">
        <v>15</v>
      </c>
      <c r="K258" s="85"/>
      <c r="L258" s="9" t="s">
        <v>601</v>
      </c>
    </row>
    <row r="259">
      <c r="A259" s="7">
        <v>256.0</v>
      </c>
      <c r="B259" s="26">
        <v>7965548.0</v>
      </c>
      <c r="C259" s="7">
        <v>21.0</v>
      </c>
      <c r="D259" s="50" t="s">
        <v>86</v>
      </c>
      <c r="E259" s="50" t="s">
        <v>86</v>
      </c>
      <c r="F259" s="9" t="s">
        <v>313</v>
      </c>
      <c r="G259" s="50">
        <v>8.0</v>
      </c>
      <c r="H259" s="50" t="s">
        <v>15</v>
      </c>
      <c r="I259" s="50" t="s">
        <v>15</v>
      </c>
      <c r="J259" s="84" t="s">
        <v>15</v>
      </c>
      <c r="K259" s="85" t="s">
        <v>597</v>
      </c>
      <c r="L259" s="9" t="s">
        <v>602</v>
      </c>
    </row>
    <row r="260">
      <c r="A260" s="7">
        <v>257.0</v>
      </c>
      <c r="B260" s="27">
        <v>7972078.0</v>
      </c>
      <c r="C260" s="7">
        <v>32.0</v>
      </c>
      <c r="D260" s="50" t="s">
        <v>309</v>
      </c>
      <c r="E260" s="50" t="s">
        <v>276</v>
      </c>
      <c r="F260" s="50" t="s">
        <v>456</v>
      </c>
      <c r="G260" s="50">
        <v>4.0</v>
      </c>
      <c r="H260" s="50" t="s">
        <v>15</v>
      </c>
      <c r="I260" s="50" t="s">
        <v>15</v>
      </c>
      <c r="J260" s="84" t="s">
        <v>15</v>
      </c>
      <c r="K260" s="85" t="s">
        <v>417</v>
      </c>
      <c r="L260" s="50" t="s">
        <v>603</v>
      </c>
    </row>
    <row r="261">
      <c r="A261" s="7">
        <v>258.0</v>
      </c>
      <c r="B261" s="27">
        <v>7948996.0</v>
      </c>
      <c r="C261" s="7">
        <v>30.0</v>
      </c>
      <c r="D261" s="50" t="s">
        <v>86</v>
      </c>
      <c r="E261" s="50" t="s">
        <v>86</v>
      </c>
      <c r="F261" s="50" t="s">
        <v>440</v>
      </c>
      <c r="G261" s="50">
        <v>3.0</v>
      </c>
      <c r="H261" s="50" t="s">
        <v>15</v>
      </c>
      <c r="I261" s="50" t="s">
        <v>15</v>
      </c>
      <c r="J261" s="84" t="s">
        <v>15</v>
      </c>
      <c r="K261" s="87"/>
      <c r="L261" s="100" t="s">
        <v>604</v>
      </c>
    </row>
    <row r="262">
      <c r="A262" s="7">
        <v>259.0</v>
      </c>
      <c r="B262" s="28">
        <v>7975150.0</v>
      </c>
      <c r="C262" s="7">
        <v>36.0</v>
      </c>
      <c r="D262" s="50" t="s">
        <v>291</v>
      </c>
      <c r="E262" s="50" t="s">
        <v>605</v>
      </c>
      <c r="F262" s="50" t="s">
        <v>273</v>
      </c>
      <c r="G262" s="50">
        <v>4.0</v>
      </c>
      <c r="H262" s="50" t="s">
        <v>15</v>
      </c>
      <c r="I262" s="50" t="s">
        <v>15</v>
      </c>
      <c r="J262" s="84" t="s">
        <v>15</v>
      </c>
      <c r="K262" s="85" t="s">
        <v>606</v>
      </c>
      <c r="L262" s="86"/>
    </row>
    <row r="263">
      <c r="A263" s="7">
        <v>260.0</v>
      </c>
      <c r="B263" s="28">
        <v>7972375.0</v>
      </c>
      <c r="C263" s="7">
        <v>37.0</v>
      </c>
      <c r="D263" s="50" t="s">
        <v>304</v>
      </c>
      <c r="E263" s="50" t="s">
        <v>276</v>
      </c>
      <c r="F263" s="50" t="s">
        <v>607</v>
      </c>
      <c r="G263" s="50">
        <v>3.0</v>
      </c>
      <c r="H263" s="50" t="s">
        <v>15</v>
      </c>
      <c r="I263" s="50" t="s">
        <v>15</v>
      </c>
      <c r="J263" s="84" t="s">
        <v>15</v>
      </c>
      <c r="K263" s="87"/>
      <c r="L263" s="100" t="s">
        <v>608</v>
      </c>
    </row>
    <row r="264">
      <c r="A264" s="7">
        <v>261.0</v>
      </c>
      <c r="B264" s="28">
        <v>7975743.0</v>
      </c>
      <c r="C264" s="7">
        <v>23.0</v>
      </c>
      <c r="D264" s="50" t="s">
        <v>304</v>
      </c>
      <c r="E264" s="50" t="s">
        <v>276</v>
      </c>
      <c r="F264" s="50" t="s">
        <v>273</v>
      </c>
      <c r="G264" s="50">
        <v>0.0</v>
      </c>
      <c r="H264" s="50" t="s">
        <v>15</v>
      </c>
      <c r="I264" s="50" t="s">
        <v>15</v>
      </c>
      <c r="J264" s="84" t="s">
        <v>15</v>
      </c>
      <c r="K264" s="87"/>
      <c r="L264" s="50" t="s">
        <v>609</v>
      </c>
    </row>
    <row r="265">
      <c r="A265" s="7">
        <v>262.0</v>
      </c>
      <c r="B265" s="28">
        <v>7976092.0</v>
      </c>
      <c r="C265" s="7">
        <v>30.0</v>
      </c>
      <c r="D265" s="50" t="s">
        <v>271</v>
      </c>
      <c r="E265" s="50" t="s">
        <v>276</v>
      </c>
      <c r="F265" s="50" t="s">
        <v>305</v>
      </c>
      <c r="G265" s="50">
        <v>1.0</v>
      </c>
      <c r="H265" s="50" t="s">
        <v>15</v>
      </c>
      <c r="I265" s="50" t="s">
        <v>15</v>
      </c>
      <c r="J265" s="84" t="s">
        <v>15</v>
      </c>
      <c r="K265" s="85" t="s">
        <v>325</v>
      </c>
      <c r="L265" s="50" t="s">
        <v>610</v>
      </c>
    </row>
    <row r="266">
      <c r="A266" s="7">
        <v>263.0</v>
      </c>
      <c r="B266" s="28">
        <v>7981133.0</v>
      </c>
      <c r="C266" s="7">
        <v>23.0</v>
      </c>
      <c r="D266" s="50" t="s">
        <v>271</v>
      </c>
      <c r="E266" s="50" t="s">
        <v>272</v>
      </c>
      <c r="F266" s="50" t="s">
        <v>273</v>
      </c>
      <c r="G266" s="50">
        <v>0.0</v>
      </c>
      <c r="H266" s="50" t="s">
        <v>15</v>
      </c>
      <c r="I266" s="50" t="s">
        <v>15</v>
      </c>
      <c r="J266" s="84" t="s">
        <v>15</v>
      </c>
      <c r="K266" s="87"/>
      <c r="L266" s="100" t="s">
        <v>611</v>
      </c>
    </row>
    <row r="267">
      <c r="A267" s="7">
        <v>264.0</v>
      </c>
      <c r="B267" s="24">
        <v>7984802.0</v>
      </c>
      <c r="C267" s="7">
        <v>17.0</v>
      </c>
      <c r="D267" s="50" t="s">
        <v>304</v>
      </c>
      <c r="E267" s="50" t="s">
        <v>272</v>
      </c>
      <c r="F267" s="50" t="s">
        <v>273</v>
      </c>
      <c r="G267" s="50">
        <v>4.0</v>
      </c>
      <c r="H267" s="50" t="s">
        <v>15</v>
      </c>
      <c r="I267" s="50" t="s">
        <v>15</v>
      </c>
      <c r="J267" s="84" t="s">
        <v>15</v>
      </c>
      <c r="K267" s="87"/>
      <c r="L267" s="100" t="s">
        <v>612</v>
      </c>
    </row>
    <row r="268">
      <c r="A268" s="7">
        <v>265.0</v>
      </c>
      <c r="B268" s="10">
        <v>7990036.0</v>
      </c>
      <c r="C268" s="7" t="s">
        <v>86</v>
      </c>
      <c r="D268" s="50" t="s">
        <v>86</v>
      </c>
      <c r="E268" s="50" t="s">
        <v>423</v>
      </c>
      <c r="F268" s="50" t="s">
        <v>277</v>
      </c>
      <c r="G268" s="50">
        <v>6.0</v>
      </c>
      <c r="H268" s="50" t="s">
        <v>86</v>
      </c>
      <c r="I268" s="50" t="s">
        <v>86</v>
      </c>
      <c r="J268" s="89" t="s">
        <v>86</v>
      </c>
      <c r="K268" s="87"/>
      <c r="L268" s="50" t="s">
        <v>613</v>
      </c>
    </row>
    <row r="269">
      <c r="A269" s="7">
        <v>266.0</v>
      </c>
      <c r="B269" s="24">
        <v>7990768.0</v>
      </c>
      <c r="C269" s="7">
        <v>20.0</v>
      </c>
      <c r="D269" s="50" t="s">
        <v>275</v>
      </c>
      <c r="E269" s="50" t="s">
        <v>614</v>
      </c>
      <c r="F269" s="50" t="s">
        <v>273</v>
      </c>
      <c r="G269" s="50">
        <v>11.0</v>
      </c>
      <c r="H269" s="50" t="s">
        <v>15</v>
      </c>
      <c r="I269" s="50" t="s">
        <v>15</v>
      </c>
      <c r="J269" s="84" t="s">
        <v>15</v>
      </c>
      <c r="K269" s="85" t="s">
        <v>615</v>
      </c>
      <c r="L269" s="86"/>
    </row>
    <row r="270">
      <c r="A270" s="7">
        <v>267.0</v>
      </c>
      <c r="B270" s="24">
        <v>7992289.0</v>
      </c>
      <c r="C270" s="7">
        <v>25.0</v>
      </c>
      <c r="D270" s="50" t="s">
        <v>86</v>
      </c>
      <c r="E270" s="50" t="s">
        <v>86</v>
      </c>
      <c r="F270" s="50" t="s">
        <v>410</v>
      </c>
      <c r="G270" s="50">
        <v>2.0</v>
      </c>
      <c r="H270" s="50" t="s">
        <v>16</v>
      </c>
      <c r="I270" s="50" t="s">
        <v>16</v>
      </c>
      <c r="J270" s="84" t="s">
        <v>16</v>
      </c>
      <c r="K270" s="85" t="s">
        <v>616</v>
      </c>
      <c r="L270" s="50" t="s">
        <v>617</v>
      </c>
    </row>
    <row r="271">
      <c r="A271" s="7">
        <v>268.0</v>
      </c>
      <c r="B271" s="24">
        <v>7992621.0</v>
      </c>
      <c r="C271" s="7">
        <v>29.0</v>
      </c>
      <c r="D271" s="50" t="s">
        <v>271</v>
      </c>
      <c r="E271" s="50" t="s">
        <v>272</v>
      </c>
      <c r="F271" s="50" t="s">
        <v>285</v>
      </c>
      <c r="G271" s="50">
        <v>5.0</v>
      </c>
      <c r="H271" s="50" t="s">
        <v>15</v>
      </c>
      <c r="I271" s="50" t="s">
        <v>15</v>
      </c>
      <c r="J271" s="84" t="s">
        <v>15</v>
      </c>
      <c r="K271" s="85" t="s">
        <v>472</v>
      </c>
      <c r="L271" s="50" t="s">
        <v>618</v>
      </c>
    </row>
    <row r="272">
      <c r="A272" s="7">
        <v>269.0</v>
      </c>
      <c r="B272" s="24">
        <v>7993705.0</v>
      </c>
      <c r="C272" s="7">
        <v>30.0</v>
      </c>
      <c r="D272" s="50" t="s">
        <v>304</v>
      </c>
      <c r="E272" s="50" t="s">
        <v>276</v>
      </c>
      <c r="F272" s="50" t="s">
        <v>286</v>
      </c>
      <c r="G272" s="50">
        <v>6.0</v>
      </c>
      <c r="H272" s="50" t="s">
        <v>15</v>
      </c>
      <c r="I272" s="50" t="s">
        <v>15</v>
      </c>
      <c r="J272" s="84" t="s">
        <v>15</v>
      </c>
      <c r="K272" s="85" t="s">
        <v>308</v>
      </c>
      <c r="L272" s="50" t="s">
        <v>619</v>
      </c>
    </row>
    <row r="273">
      <c r="A273" s="7">
        <v>270.0</v>
      </c>
      <c r="B273" s="24">
        <v>8004434.0</v>
      </c>
      <c r="C273" s="7">
        <v>24.0</v>
      </c>
      <c r="D273" s="50" t="s">
        <v>275</v>
      </c>
      <c r="E273" s="50" t="s">
        <v>276</v>
      </c>
      <c r="F273" s="50" t="s">
        <v>620</v>
      </c>
      <c r="G273" s="50">
        <v>7.0</v>
      </c>
      <c r="H273" s="50" t="s">
        <v>15</v>
      </c>
      <c r="I273" s="50" t="s">
        <v>15</v>
      </c>
      <c r="J273" s="84" t="s">
        <v>15</v>
      </c>
      <c r="K273" s="85" t="s">
        <v>621</v>
      </c>
      <c r="L273" s="50" t="s">
        <v>622</v>
      </c>
    </row>
    <row r="274">
      <c r="A274" s="7">
        <v>271.0</v>
      </c>
      <c r="B274" s="24">
        <v>8004785.0</v>
      </c>
      <c r="C274" s="7">
        <v>27.0</v>
      </c>
      <c r="D274" s="50" t="s">
        <v>304</v>
      </c>
      <c r="E274" s="50" t="s">
        <v>276</v>
      </c>
      <c r="F274" s="50" t="s">
        <v>320</v>
      </c>
      <c r="G274" s="50">
        <v>2.0</v>
      </c>
      <c r="H274" s="50" t="s">
        <v>15</v>
      </c>
      <c r="I274" s="50" t="s">
        <v>15</v>
      </c>
      <c r="J274" s="84" t="s">
        <v>15</v>
      </c>
      <c r="K274" s="85"/>
      <c r="L274" s="50" t="s">
        <v>623</v>
      </c>
    </row>
    <row r="275">
      <c r="A275" s="7">
        <v>272.0</v>
      </c>
      <c r="B275" s="24">
        <v>8005825.0</v>
      </c>
      <c r="C275" s="7">
        <v>19.0</v>
      </c>
      <c r="D275" s="50" t="s">
        <v>279</v>
      </c>
      <c r="E275" s="50" t="s">
        <v>272</v>
      </c>
      <c r="F275" s="50" t="s">
        <v>289</v>
      </c>
      <c r="G275" s="50">
        <v>9.0</v>
      </c>
      <c r="H275" s="50" t="s">
        <v>16</v>
      </c>
      <c r="I275" s="50" t="s">
        <v>15</v>
      </c>
      <c r="J275" s="84" t="s">
        <v>15</v>
      </c>
      <c r="K275" s="87"/>
      <c r="L275" s="50" t="s">
        <v>624</v>
      </c>
    </row>
    <row r="276">
      <c r="A276" s="7">
        <v>273.0</v>
      </c>
      <c r="B276" s="24">
        <v>8005826.0</v>
      </c>
      <c r="C276" s="7">
        <v>19.0</v>
      </c>
      <c r="D276" s="50" t="s">
        <v>279</v>
      </c>
      <c r="E276" s="50" t="s">
        <v>272</v>
      </c>
      <c r="F276" s="50" t="s">
        <v>289</v>
      </c>
      <c r="G276" s="50">
        <v>9.0</v>
      </c>
      <c r="H276" s="50" t="s">
        <v>16</v>
      </c>
      <c r="I276" s="50" t="s">
        <v>15</v>
      </c>
      <c r="J276" s="84" t="s">
        <v>15</v>
      </c>
      <c r="K276" s="87"/>
      <c r="L276" s="50" t="s">
        <v>624</v>
      </c>
    </row>
    <row r="277">
      <c r="A277" s="7">
        <v>274.0</v>
      </c>
      <c r="B277" s="10">
        <v>8006993.0</v>
      </c>
      <c r="C277" s="7">
        <v>41.0</v>
      </c>
      <c r="D277" s="50" t="s">
        <v>304</v>
      </c>
      <c r="E277" s="50" t="s">
        <v>276</v>
      </c>
      <c r="F277" s="50" t="s">
        <v>456</v>
      </c>
      <c r="G277" s="50">
        <v>7.0</v>
      </c>
      <c r="H277" s="50" t="s">
        <v>15</v>
      </c>
      <c r="I277" s="50" t="s">
        <v>16</v>
      </c>
      <c r="J277" s="84" t="s">
        <v>15</v>
      </c>
      <c r="K277" s="87"/>
      <c r="L277" s="50" t="s">
        <v>400</v>
      </c>
    </row>
    <row r="278">
      <c r="A278" s="7">
        <v>275.0</v>
      </c>
      <c r="B278" s="24">
        <v>8007597.0</v>
      </c>
      <c r="C278" s="7">
        <v>19.0</v>
      </c>
      <c r="D278" s="50" t="s">
        <v>279</v>
      </c>
      <c r="E278" s="50" t="s">
        <v>276</v>
      </c>
      <c r="F278" s="50" t="s">
        <v>285</v>
      </c>
      <c r="G278" s="50">
        <v>4.0</v>
      </c>
      <c r="H278" s="50" t="s">
        <v>15</v>
      </c>
      <c r="I278" s="50" t="s">
        <v>15</v>
      </c>
      <c r="J278" s="84" t="s">
        <v>15</v>
      </c>
      <c r="K278" s="85" t="s">
        <v>290</v>
      </c>
      <c r="L278" s="50" t="s">
        <v>625</v>
      </c>
    </row>
    <row r="279">
      <c r="A279" s="7">
        <v>276.0</v>
      </c>
      <c r="B279" s="24">
        <v>8007598.0</v>
      </c>
      <c r="C279" s="7">
        <v>19.0</v>
      </c>
      <c r="D279" s="50" t="s">
        <v>279</v>
      </c>
      <c r="E279" s="50" t="s">
        <v>276</v>
      </c>
      <c r="F279" s="50" t="s">
        <v>285</v>
      </c>
      <c r="G279" s="50">
        <v>4.0</v>
      </c>
      <c r="H279" s="50" t="s">
        <v>15</v>
      </c>
      <c r="I279" s="50" t="s">
        <v>15</v>
      </c>
      <c r="J279" s="84" t="s">
        <v>15</v>
      </c>
      <c r="K279" s="85" t="s">
        <v>290</v>
      </c>
      <c r="L279" s="50" t="s">
        <v>625</v>
      </c>
    </row>
    <row r="280">
      <c r="A280" s="7">
        <v>277.0</v>
      </c>
      <c r="B280" s="24">
        <v>8008098.0</v>
      </c>
      <c r="C280" s="7">
        <v>24.0</v>
      </c>
      <c r="D280" s="50" t="s">
        <v>275</v>
      </c>
      <c r="E280" s="50" t="s">
        <v>470</v>
      </c>
      <c r="F280" s="50" t="s">
        <v>305</v>
      </c>
      <c r="G280" s="50">
        <v>4.0</v>
      </c>
      <c r="H280" s="50" t="s">
        <v>16</v>
      </c>
      <c r="I280" s="50" t="s">
        <v>15</v>
      </c>
      <c r="J280" s="84" t="s">
        <v>15</v>
      </c>
      <c r="K280" s="87"/>
      <c r="L280" s="50" t="s">
        <v>626</v>
      </c>
    </row>
    <row r="281">
      <c r="A281" s="7">
        <v>278.0</v>
      </c>
      <c r="B281" s="27">
        <v>7995476.0</v>
      </c>
      <c r="C281" s="7">
        <v>31.0</v>
      </c>
      <c r="D281" s="50" t="s">
        <v>275</v>
      </c>
      <c r="E281" s="50" t="s">
        <v>302</v>
      </c>
      <c r="F281" s="50" t="s">
        <v>273</v>
      </c>
      <c r="G281" s="50">
        <v>8.0</v>
      </c>
      <c r="H281" s="50" t="s">
        <v>15</v>
      </c>
      <c r="I281" s="50" t="s">
        <v>15</v>
      </c>
      <c r="J281" s="84" t="s">
        <v>15</v>
      </c>
      <c r="K281" s="87"/>
      <c r="L281" s="50" t="s">
        <v>627</v>
      </c>
    </row>
    <row r="282">
      <c r="A282" s="7">
        <v>279.0</v>
      </c>
      <c r="B282" s="24">
        <v>8009000.0</v>
      </c>
      <c r="C282" s="7">
        <v>21.0</v>
      </c>
      <c r="D282" s="50" t="s">
        <v>271</v>
      </c>
      <c r="E282" s="50" t="s">
        <v>272</v>
      </c>
      <c r="F282" s="50" t="s">
        <v>273</v>
      </c>
      <c r="G282" s="50">
        <v>10.0</v>
      </c>
      <c r="H282" s="50" t="s">
        <v>15</v>
      </c>
      <c r="I282" s="50" t="s">
        <v>15</v>
      </c>
      <c r="J282" s="84" t="s">
        <v>15</v>
      </c>
      <c r="K282" s="87"/>
      <c r="L282" s="50" t="s">
        <v>628</v>
      </c>
    </row>
    <row r="283">
      <c r="A283" s="7">
        <v>280.0</v>
      </c>
      <c r="B283" s="24">
        <v>8009301.0</v>
      </c>
      <c r="C283" s="7">
        <v>27.0</v>
      </c>
      <c r="D283" s="50" t="s">
        <v>275</v>
      </c>
      <c r="E283" s="50" t="s">
        <v>629</v>
      </c>
      <c r="F283" s="50" t="s">
        <v>285</v>
      </c>
      <c r="G283" s="50">
        <v>7.0</v>
      </c>
      <c r="H283" s="50" t="s">
        <v>86</v>
      </c>
      <c r="I283" s="50" t="s">
        <v>86</v>
      </c>
      <c r="J283" s="89" t="s">
        <v>86</v>
      </c>
      <c r="K283" s="87"/>
      <c r="L283" s="50" t="s">
        <v>630</v>
      </c>
    </row>
    <row r="284">
      <c r="A284" s="7">
        <v>281.0</v>
      </c>
      <c r="B284" s="24">
        <v>8010024.0</v>
      </c>
      <c r="C284" s="7">
        <v>23.0</v>
      </c>
      <c r="D284" s="50" t="s">
        <v>275</v>
      </c>
      <c r="E284" s="50" t="s">
        <v>631</v>
      </c>
      <c r="F284" s="50" t="s">
        <v>286</v>
      </c>
      <c r="G284" s="50">
        <v>6.0</v>
      </c>
      <c r="H284" s="50" t="s">
        <v>15</v>
      </c>
      <c r="I284" s="50" t="s">
        <v>15</v>
      </c>
      <c r="J284" s="84" t="s">
        <v>15</v>
      </c>
      <c r="K284" s="85"/>
      <c r="L284" s="50" t="s">
        <v>632</v>
      </c>
    </row>
    <row r="285">
      <c r="A285" s="7">
        <v>282.0</v>
      </c>
      <c r="B285" s="24">
        <v>8011992.0</v>
      </c>
      <c r="C285" s="7">
        <v>34.0</v>
      </c>
      <c r="D285" s="50" t="s">
        <v>309</v>
      </c>
      <c r="E285" s="50" t="s">
        <v>423</v>
      </c>
      <c r="F285" s="50" t="s">
        <v>289</v>
      </c>
      <c r="G285" s="50">
        <v>7.0</v>
      </c>
      <c r="H285" s="50" t="s">
        <v>15</v>
      </c>
      <c r="I285" s="50" t="s">
        <v>15</v>
      </c>
      <c r="J285" s="84" t="s">
        <v>15</v>
      </c>
      <c r="K285" s="85" t="s">
        <v>633</v>
      </c>
      <c r="L285" s="50" t="s">
        <v>634</v>
      </c>
    </row>
    <row r="286">
      <c r="A286" s="7">
        <v>283.0</v>
      </c>
      <c r="B286" s="24">
        <v>8012178.0</v>
      </c>
      <c r="C286" s="7">
        <v>21.0</v>
      </c>
      <c r="D286" s="50" t="s">
        <v>279</v>
      </c>
      <c r="E286" s="50" t="s">
        <v>276</v>
      </c>
      <c r="F286" s="50" t="s">
        <v>285</v>
      </c>
      <c r="G286" s="50">
        <v>6.0</v>
      </c>
      <c r="H286" s="50" t="s">
        <v>15</v>
      </c>
      <c r="I286" s="50" t="s">
        <v>15</v>
      </c>
      <c r="J286" s="84" t="s">
        <v>15</v>
      </c>
      <c r="K286" s="85" t="s">
        <v>616</v>
      </c>
      <c r="L286" s="50" t="s">
        <v>635</v>
      </c>
    </row>
    <row r="287">
      <c r="A287" s="7">
        <v>284.0</v>
      </c>
      <c r="B287" s="24">
        <v>8012524.0</v>
      </c>
      <c r="C287" s="7">
        <v>18.0</v>
      </c>
      <c r="D287" s="50" t="s">
        <v>86</v>
      </c>
      <c r="E287" s="50" t="s">
        <v>86</v>
      </c>
      <c r="F287" s="50" t="s">
        <v>273</v>
      </c>
      <c r="G287" s="50">
        <v>5.0</v>
      </c>
      <c r="H287" s="50" t="s">
        <v>86</v>
      </c>
      <c r="I287" s="50" t="s">
        <v>86</v>
      </c>
      <c r="J287" s="89" t="s">
        <v>86</v>
      </c>
      <c r="K287" s="87"/>
      <c r="L287" s="50" t="s">
        <v>636</v>
      </c>
    </row>
    <row r="288">
      <c r="A288" s="7">
        <v>285.0</v>
      </c>
      <c r="B288" s="24">
        <v>8012130.0</v>
      </c>
      <c r="C288" s="7">
        <v>33.0</v>
      </c>
      <c r="D288" s="50" t="s">
        <v>291</v>
      </c>
      <c r="E288" s="50" t="s">
        <v>276</v>
      </c>
      <c r="F288" s="50" t="s">
        <v>289</v>
      </c>
      <c r="G288" s="50">
        <v>3.0</v>
      </c>
      <c r="H288" s="50" t="s">
        <v>15</v>
      </c>
      <c r="I288" s="50" t="s">
        <v>15</v>
      </c>
      <c r="J288" s="84" t="s">
        <v>15</v>
      </c>
      <c r="K288" s="87"/>
      <c r="L288" s="86"/>
    </row>
    <row r="289">
      <c r="A289" s="7">
        <v>286.0</v>
      </c>
      <c r="B289" s="27">
        <v>8012141.0</v>
      </c>
      <c r="C289" s="7">
        <v>33.0</v>
      </c>
      <c r="D289" s="50" t="s">
        <v>291</v>
      </c>
      <c r="E289" s="50" t="s">
        <v>276</v>
      </c>
      <c r="F289" s="50" t="s">
        <v>289</v>
      </c>
      <c r="G289" s="50">
        <v>3.0</v>
      </c>
      <c r="H289" s="50" t="s">
        <v>15</v>
      </c>
      <c r="I289" s="50" t="s">
        <v>15</v>
      </c>
      <c r="J289" s="84" t="s">
        <v>15</v>
      </c>
      <c r="K289" s="87"/>
      <c r="L289" s="86"/>
    </row>
    <row r="290">
      <c r="A290" s="7">
        <v>287.0</v>
      </c>
      <c r="B290" s="24">
        <v>8020887.0</v>
      </c>
      <c r="C290" s="7">
        <v>23.0</v>
      </c>
      <c r="D290" s="50" t="s">
        <v>271</v>
      </c>
      <c r="E290" s="50" t="s">
        <v>272</v>
      </c>
      <c r="F290" s="50" t="s">
        <v>285</v>
      </c>
      <c r="G290" s="50">
        <v>4.0</v>
      </c>
      <c r="H290" s="50" t="s">
        <v>15</v>
      </c>
      <c r="I290" s="50" t="s">
        <v>15</v>
      </c>
      <c r="J290" s="84" t="s">
        <v>15</v>
      </c>
      <c r="K290" s="87"/>
      <c r="L290" s="86"/>
    </row>
    <row r="291">
      <c r="A291" s="7">
        <v>288.0</v>
      </c>
      <c r="B291" s="24">
        <v>8021020.0</v>
      </c>
      <c r="C291" s="7">
        <v>22.0</v>
      </c>
      <c r="D291" s="50" t="s">
        <v>275</v>
      </c>
      <c r="E291" s="50" t="s">
        <v>637</v>
      </c>
      <c r="F291" s="50" t="s">
        <v>285</v>
      </c>
      <c r="G291" s="50">
        <v>9.0</v>
      </c>
      <c r="H291" s="50" t="s">
        <v>15</v>
      </c>
      <c r="I291" s="50" t="s">
        <v>15</v>
      </c>
      <c r="J291" s="84" t="s">
        <v>15</v>
      </c>
      <c r="K291" s="85" t="s">
        <v>638</v>
      </c>
      <c r="L291" s="100" t="s">
        <v>639</v>
      </c>
    </row>
    <row r="292">
      <c r="A292" s="7">
        <v>289.0</v>
      </c>
      <c r="B292" s="24">
        <v>8021858.0</v>
      </c>
      <c r="C292" s="7">
        <v>24.0</v>
      </c>
      <c r="D292" s="50" t="s">
        <v>309</v>
      </c>
      <c r="E292" s="50" t="s">
        <v>640</v>
      </c>
      <c r="F292" s="50" t="s">
        <v>305</v>
      </c>
      <c r="G292" s="50">
        <v>6.0</v>
      </c>
      <c r="H292" s="50" t="s">
        <v>15</v>
      </c>
      <c r="I292" s="50" t="s">
        <v>15</v>
      </c>
      <c r="J292" s="84" t="s">
        <v>15</v>
      </c>
      <c r="K292" s="85" t="s">
        <v>290</v>
      </c>
      <c r="L292" s="50" t="s">
        <v>391</v>
      </c>
    </row>
    <row r="293">
      <c r="A293" s="7">
        <v>290.0</v>
      </c>
      <c r="B293" s="24">
        <v>8023410.0</v>
      </c>
      <c r="C293" s="7">
        <v>27.0</v>
      </c>
      <c r="D293" s="50" t="s">
        <v>309</v>
      </c>
      <c r="E293" s="50" t="s">
        <v>86</v>
      </c>
      <c r="F293" s="50" t="s">
        <v>324</v>
      </c>
      <c r="G293" s="50">
        <v>5.0</v>
      </c>
      <c r="H293" s="50" t="s">
        <v>15</v>
      </c>
      <c r="I293" s="50" t="s">
        <v>15</v>
      </c>
      <c r="J293" s="84" t="s">
        <v>15</v>
      </c>
      <c r="K293" s="87"/>
      <c r="L293" s="50" t="s">
        <v>391</v>
      </c>
    </row>
    <row r="294">
      <c r="A294" s="7">
        <v>291.0</v>
      </c>
      <c r="B294" s="24">
        <v>8023958.0</v>
      </c>
      <c r="C294" s="7">
        <v>24.0</v>
      </c>
      <c r="D294" s="50" t="s">
        <v>291</v>
      </c>
      <c r="E294" s="50" t="s">
        <v>312</v>
      </c>
      <c r="F294" s="50" t="s">
        <v>273</v>
      </c>
      <c r="G294" s="50">
        <v>8.0</v>
      </c>
      <c r="H294" s="50" t="s">
        <v>15</v>
      </c>
      <c r="I294" s="50" t="s">
        <v>15</v>
      </c>
      <c r="J294" s="84" t="s">
        <v>15</v>
      </c>
      <c r="K294" s="87"/>
      <c r="L294" s="50" t="s">
        <v>391</v>
      </c>
    </row>
    <row r="295">
      <c r="A295" s="7">
        <v>292.0</v>
      </c>
      <c r="B295" s="24">
        <v>8024464.0</v>
      </c>
      <c r="C295" s="7">
        <v>30.0</v>
      </c>
      <c r="D295" s="50" t="s">
        <v>275</v>
      </c>
      <c r="E295" s="50" t="s">
        <v>276</v>
      </c>
      <c r="F295" s="50" t="s">
        <v>273</v>
      </c>
      <c r="G295" s="50">
        <v>7.0</v>
      </c>
      <c r="H295" s="50" t="s">
        <v>15</v>
      </c>
      <c r="I295" s="50" t="s">
        <v>15</v>
      </c>
      <c r="J295" s="84" t="s">
        <v>15</v>
      </c>
      <c r="K295" s="87"/>
      <c r="L295" s="50" t="s">
        <v>391</v>
      </c>
    </row>
    <row r="296">
      <c r="A296" s="7">
        <v>293.0</v>
      </c>
      <c r="B296" s="24">
        <v>8026985.0</v>
      </c>
      <c r="C296" s="7">
        <v>26.0</v>
      </c>
      <c r="D296" s="50" t="s">
        <v>275</v>
      </c>
      <c r="E296" s="50" t="s">
        <v>276</v>
      </c>
      <c r="F296" s="50" t="s">
        <v>273</v>
      </c>
      <c r="G296" s="50">
        <v>3.0</v>
      </c>
      <c r="H296" s="50" t="s">
        <v>15</v>
      </c>
      <c r="I296" s="50" t="s">
        <v>15</v>
      </c>
      <c r="J296" s="84" t="s">
        <v>15</v>
      </c>
      <c r="K296" s="87"/>
      <c r="L296" s="50" t="s">
        <v>641</v>
      </c>
    </row>
    <row r="297">
      <c r="A297" s="7">
        <v>294.0</v>
      </c>
      <c r="B297" s="24">
        <v>8026461.0</v>
      </c>
      <c r="C297" s="7">
        <v>38.0</v>
      </c>
      <c r="D297" s="50" t="s">
        <v>271</v>
      </c>
      <c r="E297" s="50" t="s">
        <v>642</v>
      </c>
      <c r="F297" s="50" t="s">
        <v>277</v>
      </c>
      <c r="G297" s="50">
        <v>13.0</v>
      </c>
      <c r="H297" s="50" t="s">
        <v>15</v>
      </c>
      <c r="I297" s="50" t="s">
        <v>15</v>
      </c>
      <c r="J297" s="84" t="s">
        <v>15</v>
      </c>
      <c r="K297" s="87"/>
      <c r="L297" s="50" t="s">
        <v>643</v>
      </c>
    </row>
    <row r="298">
      <c r="A298" s="7">
        <v>295.0</v>
      </c>
      <c r="B298" s="24">
        <v>8024441.0</v>
      </c>
      <c r="C298" s="7">
        <v>28.0</v>
      </c>
      <c r="D298" s="50" t="s">
        <v>279</v>
      </c>
      <c r="E298" s="50" t="s">
        <v>470</v>
      </c>
      <c r="F298" s="50" t="s">
        <v>280</v>
      </c>
      <c r="G298" s="50">
        <v>6.0</v>
      </c>
      <c r="H298" s="50" t="s">
        <v>16</v>
      </c>
      <c r="I298" s="50" t="s">
        <v>15</v>
      </c>
      <c r="J298" s="84" t="s">
        <v>15</v>
      </c>
      <c r="K298" s="87"/>
      <c r="L298" s="50" t="s">
        <v>644</v>
      </c>
    </row>
    <row r="299">
      <c r="A299" s="7">
        <v>296.0</v>
      </c>
      <c r="B299" s="10">
        <v>7946460.0</v>
      </c>
      <c r="C299" s="7">
        <v>36.0</v>
      </c>
      <c r="D299" s="50" t="s">
        <v>309</v>
      </c>
      <c r="E299" s="50" t="s">
        <v>276</v>
      </c>
      <c r="F299" s="50" t="s">
        <v>320</v>
      </c>
      <c r="G299" s="101">
        <v>1.0</v>
      </c>
      <c r="H299" s="50" t="s">
        <v>16</v>
      </c>
      <c r="I299" s="50" t="s">
        <v>16</v>
      </c>
      <c r="J299" s="84" t="s">
        <v>15</v>
      </c>
      <c r="K299" s="87"/>
      <c r="L299" s="86"/>
    </row>
    <row r="300">
      <c r="A300" s="7">
        <v>297.0</v>
      </c>
      <c r="B300" s="10">
        <v>7946499.0</v>
      </c>
      <c r="C300" s="7">
        <v>17.0</v>
      </c>
      <c r="D300" s="50" t="s">
        <v>279</v>
      </c>
      <c r="E300" s="50" t="s">
        <v>364</v>
      </c>
      <c r="F300" s="50" t="s">
        <v>273</v>
      </c>
      <c r="G300" s="50">
        <v>5.0</v>
      </c>
      <c r="H300" s="50" t="s">
        <v>86</v>
      </c>
      <c r="I300" s="50" t="s">
        <v>86</v>
      </c>
      <c r="J300" s="89" t="s">
        <v>86</v>
      </c>
      <c r="K300" s="87"/>
      <c r="L300" s="50" t="s">
        <v>645</v>
      </c>
    </row>
    <row r="301" ht="22.5" customHeight="1">
      <c r="A301" s="7">
        <v>298.0</v>
      </c>
      <c r="B301" s="10">
        <v>7960795.0</v>
      </c>
      <c r="C301" s="7">
        <v>23.0</v>
      </c>
      <c r="D301" s="50" t="s">
        <v>279</v>
      </c>
      <c r="E301" s="50" t="s">
        <v>276</v>
      </c>
      <c r="F301" s="50" t="s">
        <v>273</v>
      </c>
      <c r="G301" s="50" t="s">
        <v>646</v>
      </c>
      <c r="H301" s="50" t="s">
        <v>15</v>
      </c>
      <c r="I301" s="50" t="s">
        <v>15</v>
      </c>
      <c r="J301" s="84" t="s">
        <v>15</v>
      </c>
      <c r="K301" s="87"/>
      <c r="L301" s="50" t="s">
        <v>647</v>
      </c>
    </row>
    <row r="302">
      <c r="A302" s="7">
        <v>299.0</v>
      </c>
      <c r="B302" s="30">
        <v>7963934.0</v>
      </c>
      <c r="C302" s="7">
        <v>25.0</v>
      </c>
      <c r="D302" s="50" t="s">
        <v>275</v>
      </c>
      <c r="E302" s="50" t="s">
        <v>276</v>
      </c>
      <c r="F302" s="50" t="s">
        <v>348</v>
      </c>
      <c r="G302" s="50">
        <v>5.0</v>
      </c>
      <c r="H302" s="50" t="s">
        <v>15</v>
      </c>
      <c r="I302" s="50" t="s">
        <v>15</v>
      </c>
      <c r="J302" s="84" t="s">
        <v>15</v>
      </c>
      <c r="K302" s="87"/>
      <c r="L302" s="100" t="s">
        <v>648</v>
      </c>
    </row>
    <row r="303">
      <c r="A303" s="7">
        <v>300.0</v>
      </c>
      <c r="B303" s="7">
        <v>7964438.0</v>
      </c>
      <c r="C303" s="7">
        <v>35.0</v>
      </c>
      <c r="D303" s="50" t="s">
        <v>279</v>
      </c>
      <c r="E303" s="50" t="s">
        <v>276</v>
      </c>
      <c r="F303" s="50" t="s">
        <v>289</v>
      </c>
      <c r="G303" s="50">
        <v>5.0</v>
      </c>
      <c r="H303" s="50" t="s">
        <v>15</v>
      </c>
      <c r="I303" s="50" t="s">
        <v>15</v>
      </c>
      <c r="J303" s="84" t="s">
        <v>15</v>
      </c>
      <c r="K303" s="87"/>
      <c r="L303" s="100" t="s">
        <v>649</v>
      </c>
    </row>
    <row r="304">
      <c r="A304" s="7">
        <v>301.0</v>
      </c>
      <c r="B304" s="10">
        <v>7945152.0</v>
      </c>
      <c r="C304" s="7">
        <v>25.0</v>
      </c>
      <c r="D304" s="50" t="s">
        <v>86</v>
      </c>
      <c r="E304" s="50" t="s">
        <v>86</v>
      </c>
      <c r="F304" s="50" t="s">
        <v>305</v>
      </c>
      <c r="G304" s="50" t="s">
        <v>650</v>
      </c>
      <c r="H304" s="50" t="s">
        <v>16</v>
      </c>
      <c r="I304" s="50" t="s">
        <v>16</v>
      </c>
      <c r="J304" s="84" t="s">
        <v>16</v>
      </c>
      <c r="K304" s="85" t="s">
        <v>651</v>
      </c>
      <c r="L304" s="86"/>
    </row>
    <row r="305">
      <c r="A305" s="7">
        <v>302.0</v>
      </c>
      <c r="B305" s="10">
        <v>7962446.0</v>
      </c>
      <c r="C305" s="7">
        <v>34.0</v>
      </c>
      <c r="D305" s="50" t="s">
        <v>275</v>
      </c>
      <c r="E305" s="50" t="s">
        <v>276</v>
      </c>
      <c r="F305" s="50" t="s">
        <v>285</v>
      </c>
      <c r="G305" s="50">
        <v>7.0</v>
      </c>
      <c r="H305" s="50" t="s">
        <v>15</v>
      </c>
      <c r="I305" s="50" t="s">
        <v>15</v>
      </c>
      <c r="J305" s="84" t="s">
        <v>15</v>
      </c>
      <c r="K305" s="87"/>
      <c r="L305" s="100" t="s">
        <v>652</v>
      </c>
    </row>
    <row r="306">
      <c r="A306" s="7">
        <v>303.0</v>
      </c>
      <c r="B306" s="10">
        <v>7967686.0</v>
      </c>
      <c r="C306" s="7">
        <v>34.0</v>
      </c>
      <c r="D306" s="50" t="s">
        <v>86</v>
      </c>
      <c r="E306" s="50" t="s">
        <v>86</v>
      </c>
      <c r="F306" s="50" t="s">
        <v>285</v>
      </c>
      <c r="G306" s="50">
        <v>7.0</v>
      </c>
      <c r="H306" s="50" t="s">
        <v>15</v>
      </c>
      <c r="I306" s="50" t="s">
        <v>15</v>
      </c>
      <c r="J306" s="84" t="s">
        <v>15</v>
      </c>
      <c r="K306" s="87"/>
      <c r="L306" s="86"/>
    </row>
    <row r="307">
      <c r="A307" s="7">
        <v>304.0</v>
      </c>
      <c r="B307" s="10">
        <v>7964721.0</v>
      </c>
      <c r="C307" s="7">
        <v>36.0</v>
      </c>
      <c r="D307" s="50" t="s">
        <v>86</v>
      </c>
      <c r="E307" s="50" t="s">
        <v>86</v>
      </c>
      <c r="F307" s="50" t="s">
        <v>273</v>
      </c>
      <c r="G307" s="50">
        <v>8.0</v>
      </c>
      <c r="H307" s="50" t="s">
        <v>15</v>
      </c>
      <c r="I307" s="50" t="s">
        <v>15</v>
      </c>
      <c r="J307" s="84" t="s">
        <v>15</v>
      </c>
      <c r="K307" s="102" t="s">
        <v>653</v>
      </c>
      <c r="L307" s="50" t="s">
        <v>654</v>
      </c>
    </row>
    <row r="308">
      <c r="A308" s="7">
        <v>305.0</v>
      </c>
      <c r="B308" s="10">
        <v>7969459.0</v>
      </c>
      <c r="C308" s="7">
        <v>20.0</v>
      </c>
      <c r="D308" s="50" t="s">
        <v>275</v>
      </c>
      <c r="E308" s="50" t="s">
        <v>655</v>
      </c>
      <c r="F308" s="50" t="s">
        <v>285</v>
      </c>
      <c r="G308" s="50">
        <v>0.0</v>
      </c>
      <c r="H308" s="50" t="s">
        <v>15</v>
      </c>
      <c r="I308" s="50" t="s">
        <v>15</v>
      </c>
      <c r="J308" s="84" t="s">
        <v>15</v>
      </c>
      <c r="K308" s="85"/>
      <c r="L308" s="103" t="s">
        <v>656</v>
      </c>
    </row>
    <row r="309">
      <c r="A309" s="30">
        <v>306.0</v>
      </c>
      <c r="B309" s="31">
        <v>8061580.0</v>
      </c>
      <c r="C309" s="77">
        <v>21.0</v>
      </c>
      <c r="D309" s="104" t="s">
        <v>275</v>
      </c>
      <c r="E309" s="104" t="s">
        <v>301</v>
      </c>
      <c r="F309" s="104" t="s">
        <v>273</v>
      </c>
      <c r="G309" s="104">
        <v>9.0</v>
      </c>
      <c r="H309" s="104" t="s">
        <v>15</v>
      </c>
      <c r="I309" s="104" t="s">
        <v>15</v>
      </c>
      <c r="J309" s="105" t="s">
        <v>15</v>
      </c>
      <c r="K309" s="106"/>
      <c r="L309" s="104" t="s">
        <v>657</v>
      </c>
    </row>
    <row r="310">
      <c r="A310" s="7">
        <v>307.0</v>
      </c>
      <c r="B310" s="10">
        <v>7952934.0</v>
      </c>
      <c r="C310" s="7">
        <v>41.0</v>
      </c>
      <c r="D310" s="50" t="s">
        <v>86</v>
      </c>
      <c r="E310" s="50" t="s">
        <v>86</v>
      </c>
      <c r="F310" s="50" t="s">
        <v>285</v>
      </c>
      <c r="G310" s="50">
        <v>2.0</v>
      </c>
      <c r="H310" s="50" t="s">
        <v>15</v>
      </c>
      <c r="I310" s="50" t="s">
        <v>15</v>
      </c>
      <c r="J310" s="84" t="s">
        <v>16</v>
      </c>
      <c r="K310" s="87"/>
      <c r="L310" s="107" t="s">
        <v>658</v>
      </c>
    </row>
    <row r="311">
      <c r="A311" s="7">
        <v>308.0</v>
      </c>
      <c r="B311" s="24">
        <v>7993105.0</v>
      </c>
      <c r="C311" s="7">
        <v>22.0</v>
      </c>
      <c r="D311" s="50" t="s">
        <v>275</v>
      </c>
      <c r="E311" s="50" t="s">
        <v>276</v>
      </c>
      <c r="F311" s="100" t="s">
        <v>273</v>
      </c>
      <c r="G311" s="50">
        <v>7.0</v>
      </c>
      <c r="H311" s="50" t="s">
        <v>15</v>
      </c>
      <c r="I311" s="50" t="s">
        <v>15</v>
      </c>
      <c r="J311" s="84" t="s">
        <v>15</v>
      </c>
      <c r="K311" s="87"/>
      <c r="L311" s="50" t="s">
        <v>659</v>
      </c>
    </row>
    <row r="312">
      <c r="A312" s="7">
        <v>309.0</v>
      </c>
      <c r="B312" s="24">
        <v>7994304.0</v>
      </c>
      <c r="C312" s="7">
        <v>37.0</v>
      </c>
      <c r="D312" s="50" t="s">
        <v>309</v>
      </c>
      <c r="E312" s="50" t="s">
        <v>276</v>
      </c>
      <c r="F312" s="50" t="s">
        <v>660</v>
      </c>
      <c r="G312" s="50">
        <v>11.0</v>
      </c>
      <c r="H312" s="50" t="s">
        <v>15</v>
      </c>
      <c r="I312" s="50" t="s">
        <v>15</v>
      </c>
      <c r="J312" s="84" t="s">
        <v>15</v>
      </c>
      <c r="K312" s="85" t="s">
        <v>306</v>
      </c>
      <c r="L312" s="50" t="s">
        <v>661</v>
      </c>
    </row>
    <row r="313">
      <c r="A313" s="7">
        <v>310.0</v>
      </c>
      <c r="B313" s="24">
        <v>7995359.0</v>
      </c>
      <c r="C313" s="7">
        <v>22.0</v>
      </c>
      <c r="D313" s="50" t="s">
        <v>271</v>
      </c>
      <c r="E313" s="50" t="s">
        <v>662</v>
      </c>
      <c r="F313" s="50" t="s">
        <v>273</v>
      </c>
      <c r="G313" s="50">
        <v>5.0</v>
      </c>
      <c r="H313" s="50" t="s">
        <v>15</v>
      </c>
      <c r="I313" s="50" t="s">
        <v>15</v>
      </c>
      <c r="J313" s="84" t="s">
        <v>15</v>
      </c>
      <c r="K313" s="85" t="s">
        <v>663</v>
      </c>
      <c r="L313" s="86"/>
    </row>
    <row r="314">
      <c r="A314" s="7">
        <v>311.0</v>
      </c>
      <c r="B314" s="24">
        <v>7995476.0</v>
      </c>
      <c r="C314" s="7">
        <v>31.0</v>
      </c>
      <c r="D314" s="50" t="s">
        <v>275</v>
      </c>
      <c r="E314" s="50" t="s">
        <v>302</v>
      </c>
      <c r="F314" s="50" t="s">
        <v>273</v>
      </c>
      <c r="G314" s="50">
        <v>8.0</v>
      </c>
      <c r="H314" s="50" t="s">
        <v>15</v>
      </c>
      <c r="I314" s="50" t="s">
        <v>15</v>
      </c>
      <c r="J314" s="84" t="s">
        <v>15</v>
      </c>
      <c r="K314" s="87"/>
      <c r="L314" s="50" t="s">
        <v>664</v>
      </c>
    </row>
    <row r="315">
      <c r="A315" s="7">
        <v>312.0</v>
      </c>
      <c r="B315" s="24">
        <v>7995071.0</v>
      </c>
      <c r="C315" s="7">
        <v>23.0</v>
      </c>
      <c r="D315" s="50" t="s">
        <v>275</v>
      </c>
      <c r="E315" s="50" t="s">
        <v>369</v>
      </c>
      <c r="F315" s="50" t="s">
        <v>665</v>
      </c>
      <c r="G315" s="50">
        <v>5.0</v>
      </c>
      <c r="H315" s="50" t="s">
        <v>15</v>
      </c>
      <c r="I315" s="50" t="s">
        <v>15</v>
      </c>
      <c r="J315" s="84" t="s">
        <v>15</v>
      </c>
      <c r="K315" s="87"/>
      <c r="L315" s="86"/>
    </row>
    <row r="316">
      <c r="A316" s="7">
        <v>313.0</v>
      </c>
      <c r="B316" s="24">
        <v>7995149.0</v>
      </c>
      <c r="C316" s="7">
        <v>18.0</v>
      </c>
      <c r="D316" s="50" t="s">
        <v>279</v>
      </c>
      <c r="E316" s="50" t="s">
        <v>272</v>
      </c>
      <c r="F316" s="50" t="s">
        <v>273</v>
      </c>
      <c r="G316" s="50">
        <v>5.0</v>
      </c>
      <c r="H316" s="50" t="s">
        <v>15</v>
      </c>
      <c r="I316" s="50" t="s">
        <v>15</v>
      </c>
      <c r="J316" s="84" t="s">
        <v>15</v>
      </c>
      <c r="K316" s="87"/>
      <c r="L316" s="50" t="s">
        <v>666</v>
      </c>
    </row>
    <row r="317">
      <c r="A317" s="7">
        <v>314.0</v>
      </c>
      <c r="B317" s="24">
        <v>7996545.0</v>
      </c>
      <c r="C317" s="7">
        <v>28.0</v>
      </c>
      <c r="D317" s="50" t="s">
        <v>279</v>
      </c>
      <c r="E317" s="50" t="s">
        <v>276</v>
      </c>
      <c r="F317" s="50" t="s">
        <v>310</v>
      </c>
      <c r="G317" s="50">
        <v>7.0</v>
      </c>
      <c r="H317" s="50" t="s">
        <v>15</v>
      </c>
      <c r="I317" s="50" t="s">
        <v>15</v>
      </c>
      <c r="J317" s="84" t="s">
        <v>15</v>
      </c>
      <c r="K317" s="85" t="s">
        <v>667</v>
      </c>
      <c r="L317" s="50" t="s">
        <v>668</v>
      </c>
    </row>
    <row r="318">
      <c r="A318" s="7">
        <v>315.0</v>
      </c>
      <c r="B318" s="24">
        <v>7998111.0</v>
      </c>
      <c r="C318" s="7">
        <v>18.0</v>
      </c>
      <c r="D318" s="50" t="s">
        <v>275</v>
      </c>
      <c r="E318" s="50" t="s">
        <v>669</v>
      </c>
      <c r="F318" s="50" t="s">
        <v>273</v>
      </c>
      <c r="G318" s="50">
        <v>3.0</v>
      </c>
      <c r="H318" s="50" t="s">
        <v>15</v>
      </c>
      <c r="I318" s="50" t="s">
        <v>15</v>
      </c>
      <c r="J318" s="84" t="s">
        <v>15</v>
      </c>
      <c r="K318" s="87"/>
      <c r="L318" s="50" t="s">
        <v>670</v>
      </c>
    </row>
    <row r="319">
      <c r="A319" s="7">
        <v>316.0</v>
      </c>
      <c r="B319" s="24">
        <v>7998519.0</v>
      </c>
      <c r="C319" s="7">
        <v>18.0</v>
      </c>
      <c r="D319" s="50" t="s">
        <v>309</v>
      </c>
      <c r="E319" s="50" t="s">
        <v>276</v>
      </c>
      <c r="F319" s="50" t="s">
        <v>285</v>
      </c>
      <c r="G319" s="50">
        <v>6.0</v>
      </c>
      <c r="H319" s="50" t="s">
        <v>15</v>
      </c>
      <c r="I319" s="50" t="s">
        <v>15</v>
      </c>
      <c r="J319" s="84" t="s">
        <v>15</v>
      </c>
      <c r="K319" s="87"/>
      <c r="L319" s="50" t="s">
        <v>671</v>
      </c>
    </row>
    <row r="320">
      <c r="A320" s="10">
        <v>317.0</v>
      </c>
      <c r="B320" s="24">
        <v>7997169.0</v>
      </c>
      <c r="C320" s="7">
        <v>23.0</v>
      </c>
      <c r="D320" s="50" t="s">
        <v>309</v>
      </c>
      <c r="E320" s="50" t="s">
        <v>385</v>
      </c>
      <c r="F320" s="50" t="s">
        <v>305</v>
      </c>
      <c r="G320" s="50">
        <v>5.0</v>
      </c>
      <c r="H320" s="50" t="s">
        <v>15</v>
      </c>
      <c r="I320" s="50" t="s">
        <v>15</v>
      </c>
      <c r="J320" s="84" t="s">
        <v>15</v>
      </c>
      <c r="K320" s="85" t="s">
        <v>672</v>
      </c>
      <c r="L320" s="50" t="s">
        <v>569</v>
      </c>
    </row>
    <row r="321">
      <c r="A321" s="10">
        <v>318.0</v>
      </c>
      <c r="B321" s="24">
        <v>7999055.0</v>
      </c>
      <c r="C321" s="7">
        <v>24.0</v>
      </c>
      <c r="D321" s="50" t="s">
        <v>271</v>
      </c>
      <c r="E321" s="50" t="s">
        <v>272</v>
      </c>
      <c r="F321" s="50" t="s">
        <v>286</v>
      </c>
      <c r="G321" s="50">
        <v>1.0</v>
      </c>
      <c r="H321" s="50" t="s">
        <v>15</v>
      </c>
      <c r="I321" s="50" t="s">
        <v>15</v>
      </c>
      <c r="J321" s="84" t="s">
        <v>15</v>
      </c>
      <c r="K321" s="87"/>
      <c r="L321" s="50" t="s">
        <v>673</v>
      </c>
    </row>
    <row r="322">
      <c r="A322" s="10">
        <v>319.0</v>
      </c>
      <c r="B322" s="24">
        <v>8023353.0</v>
      </c>
      <c r="C322" s="14">
        <v>43.0</v>
      </c>
      <c r="D322" s="98" t="s">
        <v>309</v>
      </c>
      <c r="E322" s="98" t="s">
        <v>276</v>
      </c>
      <c r="F322" s="98" t="s">
        <v>375</v>
      </c>
      <c r="G322" s="98">
        <v>1.0</v>
      </c>
      <c r="H322" s="98" t="s">
        <v>16</v>
      </c>
      <c r="I322" s="98" t="s">
        <v>16</v>
      </c>
      <c r="J322" s="108" t="s">
        <v>15</v>
      </c>
      <c r="K322" s="109"/>
      <c r="L322" s="98"/>
    </row>
    <row r="323">
      <c r="A323" s="36">
        <v>320.0</v>
      </c>
      <c r="B323" s="37">
        <v>8025447.0</v>
      </c>
      <c r="C323" s="14">
        <v>20.0</v>
      </c>
      <c r="D323" s="98" t="s">
        <v>309</v>
      </c>
      <c r="E323" s="98" t="s">
        <v>272</v>
      </c>
      <c r="F323" s="98" t="s">
        <v>285</v>
      </c>
      <c r="G323" s="98">
        <v>4.0</v>
      </c>
      <c r="H323" s="98" t="s">
        <v>15</v>
      </c>
      <c r="I323" s="98" t="s">
        <v>15</v>
      </c>
      <c r="J323" s="108" t="s">
        <v>15</v>
      </c>
      <c r="K323" s="109"/>
      <c r="L323" s="98" t="s">
        <v>674</v>
      </c>
    </row>
    <row r="324">
      <c r="A324" s="36">
        <v>321.0</v>
      </c>
      <c r="B324" s="37">
        <v>8025521.0</v>
      </c>
      <c r="C324" s="14">
        <v>25.0</v>
      </c>
      <c r="D324" s="98" t="s">
        <v>275</v>
      </c>
      <c r="E324" s="98" t="s">
        <v>408</v>
      </c>
      <c r="F324" s="98" t="s">
        <v>440</v>
      </c>
      <c r="G324" s="98">
        <v>4.0</v>
      </c>
      <c r="H324" s="98" t="s">
        <v>15</v>
      </c>
      <c r="I324" s="98" t="s">
        <v>15</v>
      </c>
      <c r="J324" s="108" t="s">
        <v>15</v>
      </c>
      <c r="K324" s="109"/>
      <c r="L324" s="98" t="s">
        <v>675</v>
      </c>
    </row>
    <row r="325">
      <c r="A325" s="36">
        <v>322.0</v>
      </c>
      <c r="B325" s="37">
        <v>8027209.0</v>
      </c>
      <c r="C325" s="14">
        <v>36.0</v>
      </c>
      <c r="D325" s="98" t="s">
        <v>291</v>
      </c>
      <c r="E325" s="98" t="s">
        <v>360</v>
      </c>
      <c r="F325" s="98" t="s">
        <v>347</v>
      </c>
      <c r="G325" s="98">
        <v>12.0</v>
      </c>
      <c r="H325" s="98" t="s">
        <v>15</v>
      </c>
      <c r="I325" s="98" t="s">
        <v>15</v>
      </c>
      <c r="J325" s="108" t="s">
        <v>15</v>
      </c>
      <c r="K325" s="109"/>
      <c r="L325" s="98" t="s">
        <v>676</v>
      </c>
    </row>
    <row r="326">
      <c r="A326" s="36">
        <v>323.0</v>
      </c>
      <c r="B326" s="37">
        <v>8028352.0</v>
      </c>
      <c r="C326" s="14">
        <v>26.0</v>
      </c>
      <c r="D326" s="98" t="s">
        <v>309</v>
      </c>
      <c r="E326" s="98" t="s">
        <v>677</v>
      </c>
      <c r="F326" s="98" t="s">
        <v>410</v>
      </c>
      <c r="G326" s="98">
        <v>2.0</v>
      </c>
      <c r="H326" s="98" t="s">
        <v>15</v>
      </c>
      <c r="I326" s="98" t="s">
        <v>15</v>
      </c>
      <c r="J326" s="108" t="s">
        <v>15</v>
      </c>
      <c r="K326" s="109"/>
      <c r="L326" s="98" t="s">
        <v>678</v>
      </c>
    </row>
    <row r="327">
      <c r="A327" s="36">
        <v>324.0</v>
      </c>
      <c r="B327" s="37">
        <v>8028759.0</v>
      </c>
      <c r="C327" s="14">
        <v>17.0</v>
      </c>
      <c r="D327" s="98" t="s">
        <v>304</v>
      </c>
      <c r="E327" s="98" t="s">
        <v>276</v>
      </c>
      <c r="F327" s="98" t="s">
        <v>273</v>
      </c>
      <c r="G327" s="98">
        <v>6.0</v>
      </c>
      <c r="H327" s="98" t="s">
        <v>15</v>
      </c>
      <c r="I327" s="98" t="s">
        <v>15</v>
      </c>
      <c r="J327" s="108" t="s">
        <v>15</v>
      </c>
      <c r="K327" s="110" t="s">
        <v>400</v>
      </c>
      <c r="L327" s="98" t="s">
        <v>679</v>
      </c>
    </row>
    <row r="328">
      <c r="A328" s="36">
        <v>325.0</v>
      </c>
      <c r="B328" s="37">
        <v>8029996.0</v>
      </c>
      <c r="C328" s="14">
        <v>28.0</v>
      </c>
      <c r="D328" s="98" t="s">
        <v>86</v>
      </c>
      <c r="E328" s="98" t="s">
        <v>86</v>
      </c>
      <c r="F328" s="98" t="s">
        <v>320</v>
      </c>
      <c r="G328" s="98">
        <v>9.0</v>
      </c>
      <c r="H328" s="98" t="s">
        <v>15</v>
      </c>
      <c r="I328" s="98" t="s">
        <v>15</v>
      </c>
      <c r="J328" s="111" t="s">
        <v>86</v>
      </c>
      <c r="K328" s="109"/>
      <c r="L328" s="98" t="s">
        <v>680</v>
      </c>
    </row>
    <row r="329">
      <c r="A329" s="36">
        <v>326.0</v>
      </c>
      <c r="B329" s="37">
        <v>8004808.0</v>
      </c>
      <c r="C329" s="14">
        <v>17.0</v>
      </c>
      <c r="D329" s="98" t="s">
        <v>86</v>
      </c>
      <c r="E329" s="98" t="s">
        <v>86</v>
      </c>
      <c r="F329" s="98" t="s">
        <v>273</v>
      </c>
      <c r="G329" s="98">
        <v>3.0</v>
      </c>
      <c r="H329" s="98" t="s">
        <v>15</v>
      </c>
      <c r="I329" s="98" t="s">
        <v>15</v>
      </c>
      <c r="J329" s="108" t="s">
        <v>15</v>
      </c>
      <c r="K329" s="109"/>
      <c r="L329" s="112"/>
    </row>
    <row r="330">
      <c r="A330" s="36">
        <v>327.0</v>
      </c>
      <c r="B330" s="37">
        <v>8032061.0</v>
      </c>
      <c r="C330" s="14">
        <v>24.0</v>
      </c>
      <c r="D330" s="98" t="s">
        <v>275</v>
      </c>
      <c r="E330" s="98" t="s">
        <v>276</v>
      </c>
      <c r="F330" s="98" t="s">
        <v>285</v>
      </c>
      <c r="G330" s="98">
        <v>6.0</v>
      </c>
      <c r="H330" s="98" t="s">
        <v>16</v>
      </c>
      <c r="I330" s="98" t="s">
        <v>16</v>
      </c>
      <c r="J330" s="108" t="s">
        <v>15</v>
      </c>
      <c r="K330" s="109"/>
      <c r="L330" s="98" t="s">
        <v>681</v>
      </c>
    </row>
    <row r="331">
      <c r="A331" s="36">
        <v>328.0</v>
      </c>
      <c r="B331" s="37">
        <v>8032332.0</v>
      </c>
      <c r="C331" s="14">
        <v>28.0</v>
      </c>
      <c r="D331" s="98" t="s">
        <v>291</v>
      </c>
      <c r="E331" s="98" t="s">
        <v>312</v>
      </c>
      <c r="F331" s="98" t="s">
        <v>273</v>
      </c>
      <c r="G331" s="98">
        <v>10.0</v>
      </c>
      <c r="H331" s="98" t="s">
        <v>15</v>
      </c>
      <c r="I331" s="98" t="s">
        <v>15</v>
      </c>
      <c r="J331" s="108" t="s">
        <v>15</v>
      </c>
      <c r="K331" s="109"/>
      <c r="L331" s="98" t="s">
        <v>682</v>
      </c>
    </row>
    <row r="332">
      <c r="A332" s="36">
        <v>329.0</v>
      </c>
      <c r="B332" s="37">
        <v>8012178.0</v>
      </c>
      <c r="C332" s="14">
        <v>21.0</v>
      </c>
      <c r="D332" s="98" t="s">
        <v>279</v>
      </c>
      <c r="E332" s="98" t="s">
        <v>276</v>
      </c>
      <c r="F332" s="98" t="s">
        <v>285</v>
      </c>
      <c r="G332" s="98">
        <v>6.0</v>
      </c>
      <c r="H332" s="98" t="s">
        <v>15</v>
      </c>
      <c r="I332" s="98" t="s">
        <v>15</v>
      </c>
      <c r="J332" s="108" t="s">
        <v>15</v>
      </c>
      <c r="K332" s="110" t="s">
        <v>616</v>
      </c>
      <c r="L332" s="98" t="s">
        <v>683</v>
      </c>
    </row>
    <row r="333">
      <c r="A333" s="10">
        <v>330.0</v>
      </c>
      <c r="B333" s="10">
        <v>7950130.0</v>
      </c>
      <c r="C333" s="7">
        <v>18.0</v>
      </c>
      <c r="D333" s="50" t="s">
        <v>275</v>
      </c>
      <c r="E333" s="50" t="s">
        <v>385</v>
      </c>
      <c r="F333" s="50" t="s">
        <v>684</v>
      </c>
      <c r="G333" s="50">
        <v>0.0</v>
      </c>
      <c r="H333" s="98" t="s">
        <v>15</v>
      </c>
      <c r="I333" s="98" t="s">
        <v>15</v>
      </c>
      <c r="J333" s="108" t="s">
        <v>15</v>
      </c>
      <c r="K333" s="87"/>
      <c r="L333" s="86"/>
    </row>
    <row r="334">
      <c r="A334" s="10">
        <v>331.0</v>
      </c>
      <c r="B334" s="10">
        <v>7952615.0</v>
      </c>
      <c r="C334" s="7">
        <v>18.0</v>
      </c>
      <c r="D334" s="50" t="s">
        <v>279</v>
      </c>
      <c r="E334" s="50" t="s">
        <v>369</v>
      </c>
      <c r="F334" s="50" t="s">
        <v>685</v>
      </c>
      <c r="G334" s="50">
        <v>6.0</v>
      </c>
      <c r="H334" s="98" t="s">
        <v>15</v>
      </c>
      <c r="I334" s="98" t="s">
        <v>15</v>
      </c>
      <c r="J334" s="108" t="s">
        <v>15</v>
      </c>
      <c r="K334" s="87"/>
      <c r="L334" s="50" t="s">
        <v>686</v>
      </c>
    </row>
    <row r="335">
      <c r="A335" s="10">
        <v>332.0</v>
      </c>
      <c r="B335" s="10">
        <v>7953424.0</v>
      </c>
      <c r="C335" s="7">
        <v>36.0</v>
      </c>
      <c r="D335" s="50" t="s">
        <v>275</v>
      </c>
      <c r="E335" s="50" t="s">
        <v>687</v>
      </c>
      <c r="F335" s="50" t="s">
        <v>273</v>
      </c>
      <c r="G335" s="50">
        <v>10.0</v>
      </c>
      <c r="H335" s="98" t="s">
        <v>15</v>
      </c>
      <c r="I335" s="98" t="s">
        <v>15</v>
      </c>
      <c r="J335" s="108" t="s">
        <v>15</v>
      </c>
      <c r="K335" s="87"/>
      <c r="L335" s="50" t="s">
        <v>688</v>
      </c>
    </row>
    <row r="336">
      <c r="A336" s="10">
        <v>333.0</v>
      </c>
      <c r="B336" s="10">
        <v>7957341.0</v>
      </c>
      <c r="C336" s="7">
        <v>33.0</v>
      </c>
      <c r="D336" s="50" t="s">
        <v>86</v>
      </c>
      <c r="E336" s="50" t="s">
        <v>86</v>
      </c>
      <c r="F336" s="50" t="s">
        <v>689</v>
      </c>
      <c r="G336" s="50">
        <v>4.0</v>
      </c>
      <c r="H336" s="98" t="s">
        <v>15</v>
      </c>
      <c r="I336" s="98" t="s">
        <v>15</v>
      </c>
      <c r="J336" s="108" t="s">
        <v>15</v>
      </c>
      <c r="K336" s="87"/>
      <c r="L336" s="86"/>
    </row>
    <row r="337">
      <c r="A337" s="10">
        <v>334.0</v>
      </c>
      <c r="B337" s="10">
        <v>7957377.0</v>
      </c>
      <c r="C337" s="7">
        <v>22.0</v>
      </c>
      <c r="D337" s="50" t="s">
        <v>86</v>
      </c>
      <c r="E337" s="50" t="s">
        <v>86</v>
      </c>
      <c r="F337" s="50" t="s">
        <v>273</v>
      </c>
      <c r="G337" s="50">
        <v>5.0</v>
      </c>
      <c r="H337" s="98" t="s">
        <v>15</v>
      </c>
      <c r="I337" s="98" t="s">
        <v>15</v>
      </c>
      <c r="J337" s="108" t="s">
        <v>15</v>
      </c>
      <c r="K337" s="87"/>
      <c r="L337" s="50" t="s">
        <v>690</v>
      </c>
    </row>
    <row r="338">
      <c r="A338" s="10">
        <v>335.0</v>
      </c>
      <c r="B338" s="10">
        <v>8053812.0</v>
      </c>
      <c r="C338" s="7">
        <v>18.0</v>
      </c>
      <c r="D338" s="50" t="s">
        <v>279</v>
      </c>
      <c r="E338" s="50" t="s">
        <v>272</v>
      </c>
      <c r="F338" s="50" t="s">
        <v>273</v>
      </c>
      <c r="G338" s="50">
        <v>5.0</v>
      </c>
      <c r="H338" s="98" t="s">
        <v>15</v>
      </c>
      <c r="I338" s="98" t="s">
        <v>15</v>
      </c>
      <c r="J338" s="108" t="s">
        <v>15</v>
      </c>
      <c r="K338" s="87"/>
      <c r="L338" s="86"/>
    </row>
    <row r="339">
      <c r="A339" s="10">
        <v>336.0</v>
      </c>
      <c r="B339" s="10">
        <v>7970381.0</v>
      </c>
      <c r="C339" s="7">
        <v>25.0</v>
      </c>
      <c r="D339" s="50" t="s">
        <v>279</v>
      </c>
      <c r="E339" s="50" t="s">
        <v>276</v>
      </c>
      <c r="F339" s="50" t="s">
        <v>305</v>
      </c>
      <c r="G339" s="50">
        <v>6.0</v>
      </c>
      <c r="H339" s="50" t="s">
        <v>15</v>
      </c>
      <c r="I339" s="50" t="s">
        <v>15</v>
      </c>
      <c r="J339" s="84" t="s">
        <v>15</v>
      </c>
      <c r="K339" s="85" t="s">
        <v>459</v>
      </c>
      <c r="L339" s="50" t="s">
        <v>691</v>
      </c>
    </row>
    <row r="340">
      <c r="A340" s="10">
        <v>337.0</v>
      </c>
      <c r="B340" s="10">
        <v>8077301.0</v>
      </c>
      <c r="C340" s="7">
        <v>38.0</v>
      </c>
      <c r="D340" s="50" t="s">
        <v>291</v>
      </c>
      <c r="E340" s="50" t="s">
        <v>692</v>
      </c>
      <c r="F340" s="50" t="s">
        <v>277</v>
      </c>
      <c r="G340" s="50">
        <v>6.0</v>
      </c>
      <c r="H340" s="50" t="s">
        <v>15</v>
      </c>
      <c r="I340" s="50" t="s">
        <v>15</v>
      </c>
      <c r="J340" s="84" t="s">
        <v>15</v>
      </c>
      <c r="K340" s="85" t="s">
        <v>693</v>
      </c>
      <c r="L340" s="50" t="s">
        <v>694</v>
      </c>
    </row>
    <row r="341">
      <c r="A341" s="10">
        <v>338.0</v>
      </c>
      <c r="B341" s="10">
        <v>8078610.0</v>
      </c>
      <c r="C341" s="7">
        <v>23.0</v>
      </c>
      <c r="D341" s="50" t="s">
        <v>275</v>
      </c>
      <c r="E341" s="50" t="s">
        <v>276</v>
      </c>
      <c r="F341" s="50" t="s">
        <v>410</v>
      </c>
      <c r="G341" s="50">
        <v>4.0</v>
      </c>
      <c r="H341" s="50" t="s">
        <v>15</v>
      </c>
      <c r="I341" s="50" t="s">
        <v>15</v>
      </c>
      <c r="J341" s="84" t="s">
        <v>16</v>
      </c>
      <c r="K341" s="87"/>
      <c r="L341" s="50" t="s">
        <v>695</v>
      </c>
    </row>
    <row r="342">
      <c r="A342" s="10">
        <v>339.0</v>
      </c>
      <c r="B342" s="10">
        <v>8079080.0</v>
      </c>
      <c r="C342" s="7">
        <v>19.0</v>
      </c>
      <c r="D342" s="50" t="s">
        <v>279</v>
      </c>
      <c r="E342" s="50" t="s">
        <v>369</v>
      </c>
      <c r="F342" s="50" t="s">
        <v>273</v>
      </c>
      <c r="G342" s="50">
        <v>5.0</v>
      </c>
      <c r="H342" s="50" t="s">
        <v>15</v>
      </c>
      <c r="I342" s="50" t="s">
        <v>15</v>
      </c>
      <c r="J342" s="84" t="s">
        <v>15</v>
      </c>
      <c r="K342" s="87"/>
      <c r="L342" s="50" t="s">
        <v>696</v>
      </c>
    </row>
    <row r="343">
      <c r="A343" s="10">
        <v>340.0</v>
      </c>
      <c r="B343" s="10">
        <v>8079639.0</v>
      </c>
      <c r="C343" s="7">
        <v>26.0</v>
      </c>
      <c r="D343" s="50" t="s">
        <v>279</v>
      </c>
      <c r="E343" s="50" t="s">
        <v>276</v>
      </c>
      <c r="F343" s="50" t="s">
        <v>289</v>
      </c>
      <c r="G343" s="50">
        <v>12.0</v>
      </c>
      <c r="H343" s="50" t="s">
        <v>15</v>
      </c>
      <c r="I343" s="50" t="s">
        <v>15</v>
      </c>
      <c r="J343" s="84" t="s">
        <v>15</v>
      </c>
      <c r="K343" s="85" t="s">
        <v>697</v>
      </c>
      <c r="L343" s="50"/>
    </row>
    <row r="344">
      <c r="A344" s="10">
        <v>341.0</v>
      </c>
      <c r="B344" s="10">
        <v>8080467.0</v>
      </c>
      <c r="C344" s="7">
        <v>20.0</v>
      </c>
      <c r="D344" s="50" t="s">
        <v>304</v>
      </c>
      <c r="E344" s="50" t="s">
        <v>276</v>
      </c>
      <c r="F344" s="50" t="s">
        <v>387</v>
      </c>
      <c r="G344" s="50">
        <v>4.0</v>
      </c>
      <c r="H344" s="50" t="s">
        <v>16</v>
      </c>
      <c r="I344" s="50" t="s">
        <v>16</v>
      </c>
      <c r="J344" s="84" t="s">
        <v>15</v>
      </c>
      <c r="K344" s="87"/>
      <c r="L344" s="50" t="s">
        <v>698</v>
      </c>
    </row>
    <row r="345">
      <c r="A345" s="10">
        <v>342.0</v>
      </c>
      <c r="B345" s="24">
        <v>8039531.0</v>
      </c>
      <c r="C345" s="7">
        <v>19.0</v>
      </c>
      <c r="D345" s="50" t="s">
        <v>86</v>
      </c>
      <c r="E345" s="50" t="s">
        <v>86</v>
      </c>
      <c r="F345" s="50" t="s">
        <v>273</v>
      </c>
      <c r="G345" s="50">
        <v>3.0</v>
      </c>
      <c r="H345" s="98" t="s">
        <v>15</v>
      </c>
      <c r="I345" s="98" t="s">
        <v>15</v>
      </c>
      <c r="J345" s="108" t="s">
        <v>15</v>
      </c>
      <c r="K345" s="87"/>
      <c r="L345" s="50" t="s">
        <v>699</v>
      </c>
    </row>
    <row r="346">
      <c r="A346" s="10">
        <v>343.0</v>
      </c>
      <c r="B346" s="10">
        <v>8039532.0</v>
      </c>
      <c r="C346" s="7">
        <v>19.0</v>
      </c>
      <c r="D346" s="50" t="s">
        <v>86</v>
      </c>
      <c r="E346" s="50" t="s">
        <v>86</v>
      </c>
      <c r="F346" s="50" t="s">
        <v>273</v>
      </c>
      <c r="G346" s="50">
        <v>3.0</v>
      </c>
      <c r="H346" s="98" t="s">
        <v>15</v>
      </c>
      <c r="I346" s="98" t="s">
        <v>15</v>
      </c>
      <c r="J346" s="108" t="s">
        <v>15</v>
      </c>
      <c r="K346" s="87"/>
      <c r="L346" s="50" t="s">
        <v>699</v>
      </c>
    </row>
    <row r="347">
      <c r="A347" s="10">
        <v>344.0</v>
      </c>
      <c r="B347" s="38">
        <v>8040727.0</v>
      </c>
      <c r="C347" s="7">
        <v>24.0</v>
      </c>
      <c r="D347" s="50" t="s">
        <v>309</v>
      </c>
      <c r="E347" s="50" t="s">
        <v>276</v>
      </c>
      <c r="F347" s="50" t="s">
        <v>298</v>
      </c>
      <c r="G347" s="50">
        <v>6.0</v>
      </c>
      <c r="H347" s="98" t="s">
        <v>15</v>
      </c>
      <c r="I347" s="98" t="s">
        <v>15</v>
      </c>
      <c r="J347" s="108" t="s">
        <v>15</v>
      </c>
      <c r="K347" s="102" t="s">
        <v>700</v>
      </c>
      <c r="L347" s="50" t="s">
        <v>632</v>
      </c>
    </row>
    <row r="348">
      <c r="A348" s="10">
        <v>345.0</v>
      </c>
      <c r="B348" s="24">
        <v>8040729.0</v>
      </c>
      <c r="C348" s="7">
        <v>24.0</v>
      </c>
      <c r="D348" s="50" t="s">
        <v>309</v>
      </c>
      <c r="E348" s="50" t="s">
        <v>276</v>
      </c>
      <c r="F348" s="50" t="s">
        <v>298</v>
      </c>
      <c r="G348" s="50">
        <v>6.0</v>
      </c>
      <c r="H348" s="98" t="s">
        <v>15</v>
      </c>
      <c r="I348" s="98" t="s">
        <v>15</v>
      </c>
      <c r="J348" s="108" t="s">
        <v>15</v>
      </c>
      <c r="K348" s="102" t="s">
        <v>700</v>
      </c>
      <c r="L348" s="50" t="s">
        <v>632</v>
      </c>
    </row>
    <row r="349">
      <c r="A349" s="36">
        <v>346.0</v>
      </c>
      <c r="B349" s="37">
        <v>8030647.0</v>
      </c>
      <c r="C349" s="14">
        <v>16.0</v>
      </c>
      <c r="D349" s="98" t="s">
        <v>309</v>
      </c>
      <c r="E349" s="98" t="s">
        <v>272</v>
      </c>
      <c r="F349" s="98" t="s">
        <v>273</v>
      </c>
      <c r="G349" s="98">
        <v>2.0</v>
      </c>
      <c r="H349" s="98" t="s">
        <v>15</v>
      </c>
      <c r="I349" s="98" t="s">
        <v>15</v>
      </c>
      <c r="J349" s="108" t="s">
        <v>15</v>
      </c>
      <c r="K349" s="109"/>
      <c r="L349" s="98" t="s">
        <v>701</v>
      </c>
    </row>
    <row r="350">
      <c r="A350" s="36">
        <v>347.0</v>
      </c>
      <c r="B350" s="37">
        <v>8006117.0</v>
      </c>
      <c r="C350" s="14">
        <v>33.0</v>
      </c>
      <c r="D350" s="98" t="s">
        <v>86</v>
      </c>
      <c r="E350" s="98" t="s">
        <v>86</v>
      </c>
      <c r="F350" s="98" t="s">
        <v>285</v>
      </c>
      <c r="G350" s="98">
        <v>6.0</v>
      </c>
      <c r="H350" s="98" t="s">
        <v>15</v>
      </c>
      <c r="I350" s="98" t="s">
        <v>15</v>
      </c>
      <c r="J350" s="108" t="s">
        <v>15</v>
      </c>
      <c r="K350" s="110" t="s">
        <v>702</v>
      </c>
      <c r="L350" s="98" t="s">
        <v>703</v>
      </c>
    </row>
    <row r="351">
      <c r="A351" s="36">
        <v>348.0</v>
      </c>
      <c r="B351" s="37">
        <v>8034833.0</v>
      </c>
      <c r="C351" s="14">
        <v>38.0</v>
      </c>
      <c r="D351" s="98" t="s">
        <v>275</v>
      </c>
      <c r="E351" s="98" t="s">
        <v>276</v>
      </c>
      <c r="F351" s="98" t="s">
        <v>704</v>
      </c>
      <c r="G351" s="98">
        <v>6.0</v>
      </c>
      <c r="H351" s="98" t="s">
        <v>15</v>
      </c>
      <c r="I351" s="98" t="s">
        <v>15</v>
      </c>
      <c r="J351" s="108" t="s">
        <v>15</v>
      </c>
      <c r="K351" s="110" t="s">
        <v>705</v>
      </c>
      <c r="L351" s="98" t="s">
        <v>706</v>
      </c>
    </row>
    <row r="352">
      <c r="A352" s="36">
        <v>349.0</v>
      </c>
      <c r="B352" s="37">
        <v>8034927.0</v>
      </c>
      <c r="C352" s="14">
        <v>24.0</v>
      </c>
      <c r="D352" s="98" t="s">
        <v>275</v>
      </c>
      <c r="E352" s="98" t="s">
        <v>335</v>
      </c>
      <c r="F352" s="98" t="s">
        <v>285</v>
      </c>
      <c r="G352" s="98">
        <v>8.0</v>
      </c>
      <c r="H352" s="98" t="s">
        <v>15</v>
      </c>
      <c r="I352" s="98" t="s">
        <v>15</v>
      </c>
      <c r="J352" s="108" t="s">
        <v>15</v>
      </c>
      <c r="K352" s="109"/>
      <c r="L352" s="98" t="s">
        <v>707</v>
      </c>
    </row>
    <row r="353">
      <c r="A353" s="36">
        <v>350.0</v>
      </c>
      <c r="B353" s="37">
        <v>8035129.0</v>
      </c>
      <c r="C353" s="14">
        <v>35.0</v>
      </c>
      <c r="D353" s="98" t="s">
        <v>275</v>
      </c>
      <c r="E353" s="98" t="s">
        <v>276</v>
      </c>
      <c r="F353" s="98" t="s">
        <v>285</v>
      </c>
      <c r="G353" s="98">
        <v>3.0</v>
      </c>
      <c r="H353" s="98" t="s">
        <v>15</v>
      </c>
      <c r="I353" s="98" t="s">
        <v>15</v>
      </c>
      <c r="J353" s="108" t="s">
        <v>15</v>
      </c>
      <c r="K353" s="110" t="s">
        <v>708</v>
      </c>
      <c r="L353" s="98" t="s">
        <v>709</v>
      </c>
    </row>
    <row r="354">
      <c r="A354" s="36">
        <v>351.0</v>
      </c>
      <c r="B354" s="37">
        <v>8035872.0</v>
      </c>
      <c r="C354" s="14">
        <v>20.0</v>
      </c>
      <c r="D354" s="98" t="s">
        <v>86</v>
      </c>
      <c r="E354" s="98" t="s">
        <v>86</v>
      </c>
      <c r="F354" s="98" t="s">
        <v>273</v>
      </c>
      <c r="G354" s="98">
        <v>6.0</v>
      </c>
      <c r="H354" s="98" t="s">
        <v>15</v>
      </c>
      <c r="I354" s="98" t="s">
        <v>15</v>
      </c>
      <c r="J354" s="108" t="s">
        <v>15</v>
      </c>
      <c r="K354" s="109"/>
      <c r="L354" s="98" t="s">
        <v>710</v>
      </c>
    </row>
    <row r="355">
      <c r="A355" s="36">
        <v>352.0</v>
      </c>
      <c r="B355" s="37">
        <v>8036224.0</v>
      </c>
      <c r="C355" s="14">
        <v>33.0</v>
      </c>
      <c r="D355" s="98" t="s">
        <v>271</v>
      </c>
      <c r="E355" s="98" t="s">
        <v>711</v>
      </c>
      <c r="F355" s="98" t="s">
        <v>285</v>
      </c>
      <c r="G355" s="98" t="s">
        <v>86</v>
      </c>
      <c r="H355" s="98" t="s">
        <v>15</v>
      </c>
      <c r="I355" s="98" t="s">
        <v>15</v>
      </c>
      <c r="J355" s="108" t="s">
        <v>15</v>
      </c>
      <c r="K355" s="110" t="s">
        <v>712</v>
      </c>
      <c r="L355" s="98" t="s">
        <v>713</v>
      </c>
    </row>
    <row r="356">
      <c r="A356" s="36">
        <v>353.0</v>
      </c>
      <c r="B356" s="37">
        <v>8036302.0</v>
      </c>
      <c r="C356" s="14">
        <v>19.0</v>
      </c>
      <c r="D356" s="98" t="s">
        <v>275</v>
      </c>
      <c r="E356" s="98" t="s">
        <v>276</v>
      </c>
      <c r="F356" s="98" t="s">
        <v>273</v>
      </c>
      <c r="G356" s="98">
        <v>6.0</v>
      </c>
      <c r="H356" s="98" t="s">
        <v>15</v>
      </c>
      <c r="I356" s="98" t="s">
        <v>15</v>
      </c>
      <c r="J356" s="108" t="s">
        <v>15</v>
      </c>
      <c r="K356" s="109"/>
      <c r="L356" s="98" t="s">
        <v>714</v>
      </c>
    </row>
    <row r="357">
      <c r="A357" s="10">
        <v>354.0</v>
      </c>
      <c r="B357" s="10">
        <v>8054929.0</v>
      </c>
      <c r="C357" s="7">
        <v>18.0</v>
      </c>
      <c r="D357" s="50" t="s">
        <v>279</v>
      </c>
      <c r="E357" s="50" t="s">
        <v>276</v>
      </c>
      <c r="F357" s="50" t="s">
        <v>273</v>
      </c>
      <c r="G357" s="50">
        <v>7.0</v>
      </c>
      <c r="H357" s="50" t="s">
        <v>15</v>
      </c>
      <c r="I357" s="50" t="s">
        <v>15</v>
      </c>
      <c r="J357" s="84" t="s">
        <v>15</v>
      </c>
      <c r="K357" s="85" t="s">
        <v>715</v>
      </c>
      <c r="L357" s="50" t="s">
        <v>716</v>
      </c>
    </row>
    <row r="358">
      <c r="A358" s="10">
        <v>355.0</v>
      </c>
      <c r="B358" s="10">
        <v>8080811.0</v>
      </c>
      <c r="C358" s="7">
        <v>31.0</v>
      </c>
      <c r="D358" s="50" t="s">
        <v>275</v>
      </c>
      <c r="E358" s="50" t="s">
        <v>717</v>
      </c>
      <c r="F358" s="50" t="s">
        <v>285</v>
      </c>
      <c r="G358" s="50">
        <v>6.0</v>
      </c>
      <c r="H358" s="50" t="s">
        <v>15</v>
      </c>
      <c r="I358" s="50" t="s">
        <v>15</v>
      </c>
      <c r="J358" s="84" t="s">
        <v>15</v>
      </c>
      <c r="K358" s="87"/>
      <c r="L358" s="50" t="s">
        <v>718</v>
      </c>
    </row>
    <row r="359">
      <c r="A359" s="10">
        <v>356.0</v>
      </c>
      <c r="B359" s="10">
        <v>8081126.0</v>
      </c>
      <c r="C359" s="7">
        <v>33.0</v>
      </c>
      <c r="D359" s="50" t="s">
        <v>275</v>
      </c>
      <c r="E359" s="50" t="s">
        <v>364</v>
      </c>
      <c r="F359" s="50" t="s">
        <v>285</v>
      </c>
      <c r="G359" s="50">
        <v>6.0</v>
      </c>
      <c r="H359" s="50" t="s">
        <v>15</v>
      </c>
      <c r="I359" s="50" t="s">
        <v>15</v>
      </c>
      <c r="J359" s="84" t="s">
        <v>15</v>
      </c>
      <c r="K359" s="85" t="s">
        <v>719</v>
      </c>
      <c r="L359" s="50" t="s">
        <v>720</v>
      </c>
    </row>
    <row r="360">
      <c r="A360" s="10">
        <v>357.0</v>
      </c>
      <c r="B360" s="10">
        <v>8082172.0</v>
      </c>
      <c r="C360" s="7">
        <v>37.0</v>
      </c>
      <c r="D360" s="50" t="s">
        <v>275</v>
      </c>
      <c r="E360" s="50" t="s">
        <v>721</v>
      </c>
      <c r="F360" s="50" t="s">
        <v>496</v>
      </c>
      <c r="G360" s="50">
        <v>1.0</v>
      </c>
      <c r="H360" s="50" t="s">
        <v>15</v>
      </c>
      <c r="I360" s="50" t="s">
        <v>15</v>
      </c>
      <c r="J360" s="84" t="s">
        <v>15</v>
      </c>
      <c r="K360" s="85" t="s">
        <v>719</v>
      </c>
      <c r="L360" s="86"/>
    </row>
    <row r="361">
      <c r="A361" s="10">
        <v>358.0</v>
      </c>
      <c r="B361" s="10">
        <v>8082902.0</v>
      </c>
      <c r="C361" s="7">
        <v>23.0</v>
      </c>
      <c r="D361" s="50" t="s">
        <v>86</v>
      </c>
      <c r="E361" s="50" t="s">
        <v>86</v>
      </c>
      <c r="F361" s="50" t="s">
        <v>285</v>
      </c>
      <c r="G361" s="50">
        <v>6.0</v>
      </c>
      <c r="H361" s="50" t="s">
        <v>15</v>
      </c>
      <c r="I361" s="50" t="s">
        <v>16</v>
      </c>
      <c r="J361" s="84" t="s">
        <v>16</v>
      </c>
      <c r="K361" s="85" t="s">
        <v>722</v>
      </c>
      <c r="L361" s="50" t="s">
        <v>723</v>
      </c>
    </row>
    <row r="362">
      <c r="A362" s="10">
        <v>359.0</v>
      </c>
      <c r="B362" s="10">
        <v>8082188.0</v>
      </c>
      <c r="C362" s="7">
        <v>38.0</v>
      </c>
      <c r="D362" s="50" t="s">
        <v>279</v>
      </c>
      <c r="E362" s="50" t="s">
        <v>276</v>
      </c>
      <c r="F362" s="50" t="s">
        <v>352</v>
      </c>
      <c r="G362" s="50">
        <v>4.0</v>
      </c>
      <c r="H362" s="50" t="s">
        <v>15</v>
      </c>
      <c r="I362" s="50" t="s">
        <v>15</v>
      </c>
      <c r="J362" s="84" t="s">
        <v>15</v>
      </c>
      <c r="K362" s="85" t="s">
        <v>724</v>
      </c>
      <c r="L362" s="50" t="s">
        <v>725</v>
      </c>
    </row>
    <row r="363">
      <c r="A363" s="10">
        <v>360.0</v>
      </c>
      <c r="B363" s="10">
        <v>8082985.0</v>
      </c>
      <c r="C363" s="7">
        <v>30.0</v>
      </c>
      <c r="D363" s="50" t="s">
        <v>275</v>
      </c>
      <c r="E363" s="50" t="s">
        <v>416</v>
      </c>
      <c r="F363" s="50" t="s">
        <v>285</v>
      </c>
      <c r="G363" s="86"/>
      <c r="H363" s="50" t="s">
        <v>15</v>
      </c>
      <c r="I363" s="50" t="s">
        <v>15</v>
      </c>
      <c r="J363" s="84" t="s">
        <v>15</v>
      </c>
      <c r="K363" s="85" t="s">
        <v>726</v>
      </c>
      <c r="L363" s="50" t="s">
        <v>727</v>
      </c>
    </row>
    <row r="364">
      <c r="A364" s="10">
        <v>361.0</v>
      </c>
      <c r="B364" s="24">
        <v>8096111.0</v>
      </c>
      <c r="C364" s="7">
        <v>34.0</v>
      </c>
      <c r="D364" s="50" t="s">
        <v>275</v>
      </c>
      <c r="E364" s="50" t="s">
        <v>276</v>
      </c>
      <c r="F364" s="50" t="s">
        <v>320</v>
      </c>
      <c r="G364" s="50">
        <v>6.0</v>
      </c>
      <c r="H364" s="98" t="s">
        <v>15</v>
      </c>
      <c r="I364" s="98" t="s">
        <v>15</v>
      </c>
      <c r="J364" s="108" t="s">
        <v>15</v>
      </c>
      <c r="K364" s="87"/>
      <c r="L364" s="86"/>
    </row>
    <row r="365">
      <c r="A365" s="10">
        <v>362.0</v>
      </c>
      <c r="B365" s="10">
        <v>8093640.0</v>
      </c>
      <c r="C365" s="7">
        <v>17.0</v>
      </c>
      <c r="D365" s="50" t="s">
        <v>86</v>
      </c>
      <c r="E365" s="50" t="s">
        <v>86</v>
      </c>
      <c r="F365" s="50" t="s">
        <v>273</v>
      </c>
      <c r="G365" s="50">
        <v>7.0</v>
      </c>
      <c r="H365" s="98" t="s">
        <v>86</v>
      </c>
      <c r="I365" s="98" t="s">
        <v>86</v>
      </c>
      <c r="J365" s="111" t="s">
        <v>86</v>
      </c>
      <c r="K365" s="87"/>
      <c r="L365" s="50" t="s">
        <v>728</v>
      </c>
    </row>
    <row r="366">
      <c r="A366" s="10">
        <v>363.0</v>
      </c>
      <c r="B366" s="37">
        <v>8065249.0</v>
      </c>
      <c r="C366" s="7">
        <v>43.0</v>
      </c>
      <c r="D366" s="50" t="s">
        <v>309</v>
      </c>
      <c r="E366" s="50" t="s">
        <v>729</v>
      </c>
      <c r="F366" s="50" t="s">
        <v>305</v>
      </c>
      <c r="G366" s="50">
        <v>13.0</v>
      </c>
      <c r="H366" s="98" t="s">
        <v>16</v>
      </c>
      <c r="I366" s="98" t="s">
        <v>16</v>
      </c>
      <c r="J366" s="108" t="s">
        <v>15</v>
      </c>
      <c r="K366" s="85" t="s">
        <v>730</v>
      </c>
      <c r="L366" s="50"/>
    </row>
    <row r="367">
      <c r="A367" s="10">
        <v>364.0</v>
      </c>
      <c r="B367" s="37">
        <v>8066598.0</v>
      </c>
      <c r="C367" s="7">
        <v>24.0</v>
      </c>
      <c r="D367" s="50" t="s">
        <v>291</v>
      </c>
      <c r="E367" s="50" t="s">
        <v>360</v>
      </c>
      <c r="F367" s="50" t="s">
        <v>273</v>
      </c>
      <c r="G367" s="50">
        <v>7.0</v>
      </c>
      <c r="H367" s="98" t="s">
        <v>15</v>
      </c>
      <c r="I367" s="98" t="s">
        <v>15</v>
      </c>
      <c r="J367" s="108" t="s">
        <v>15</v>
      </c>
      <c r="K367" s="85" t="s">
        <v>731</v>
      </c>
      <c r="L367" s="50" t="s">
        <v>400</v>
      </c>
    </row>
    <row r="368">
      <c r="A368" s="10">
        <v>365.0</v>
      </c>
      <c r="B368" s="24">
        <v>8066204.0</v>
      </c>
      <c r="C368" s="7">
        <v>30.0</v>
      </c>
      <c r="D368" s="50" t="s">
        <v>271</v>
      </c>
      <c r="E368" s="50" t="s">
        <v>524</v>
      </c>
      <c r="F368" s="50" t="s">
        <v>285</v>
      </c>
      <c r="G368" s="50">
        <v>8.0</v>
      </c>
      <c r="H368" s="98" t="s">
        <v>15</v>
      </c>
      <c r="I368" s="98" t="s">
        <v>15</v>
      </c>
      <c r="J368" s="108" t="s">
        <v>15</v>
      </c>
      <c r="K368" s="87"/>
      <c r="L368" s="50" t="s">
        <v>732</v>
      </c>
    </row>
    <row r="369">
      <c r="A369" s="10">
        <v>366.0</v>
      </c>
      <c r="B369" s="24">
        <v>7981801.0</v>
      </c>
      <c r="C369" s="7">
        <v>23.0</v>
      </c>
      <c r="D369" s="50" t="s">
        <v>271</v>
      </c>
      <c r="E369" s="50" t="s">
        <v>408</v>
      </c>
      <c r="F369" s="50" t="s">
        <v>286</v>
      </c>
      <c r="G369" s="50">
        <v>6.0</v>
      </c>
      <c r="H369" s="98" t="s">
        <v>15</v>
      </c>
      <c r="I369" s="98" t="s">
        <v>15</v>
      </c>
      <c r="J369" s="108" t="s">
        <v>15</v>
      </c>
      <c r="K369" s="85" t="s">
        <v>733</v>
      </c>
      <c r="L369" s="50" t="s">
        <v>734</v>
      </c>
    </row>
    <row r="370">
      <c r="A370" s="10">
        <v>367.0</v>
      </c>
      <c r="B370" s="24">
        <v>7978500.0</v>
      </c>
      <c r="C370" s="7">
        <v>28.0</v>
      </c>
      <c r="D370" s="50" t="s">
        <v>291</v>
      </c>
      <c r="E370" s="50" t="s">
        <v>360</v>
      </c>
      <c r="F370" s="50" t="s">
        <v>286</v>
      </c>
      <c r="G370" s="50">
        <v>11.0</v>
      </c>
      <c r="H370" s="98" t="s">
        <v>15</v>
      </c>
      <c r="I370" s="98" t="s">
        <v>15</v>
      </c>
      <c r="J370" s="108" t="s">
        <v>15</v>
      </c>
      <c r="K370" s="87"/>
      <c r="L370" s="50" t="s">
        <v>735</v>
      </c>
    </row>
    <row r="371">
      <c r="A371" s="10">
        <v>368.0</v>
      </c>
      <c r="B371" s="24">
        <v>7983547.0</v>
      </c>
      <c r="C371" s="7">
        <v>33.0</v>
      </c>
      <c r="D371" s="50" t="s">
        <v>291</v>
      </c>
      <c r="E371" s="50" t="s">
        <v>408</v>
      </c>
      <c r="F371" s="50" t="s">
        <v>285</v>
      </c>
      <c r="G371" s="50">
        <v>4.0</v>
      </c>
      <c r="H371" s="98" t="s">
        <v>15</v>
      </c>
      <c r="I371" s="98" t="s">
        <v>15</v>
      </c>
      <c r="J371" s="108" t="s">
        <v>15</v>
      </c>
      <c r="K371" s="87"/>
      <c r="L371" s="50" t="s">
        <v>391</v>
      </c>
    </row>
    <row r="372">
      <c r="A372" s="10">
        <v>369.0</v>
      </c>
      <c r="B372" s="24">
        <v>8040792.0</v>
      </c>
      <c r="C372" s="7">
        <v>41.0</v>
      </c>
      <c r="D372" s="50" t="s">
        <v>271</v>
      </c>
      <c r="E372" s="50" t="s">
        <v>736</v>
      </c>
      <c r="F372" s="50" t="s">
        <v>280</v>
      </c>
      <c r="G372" s="50">
        <v>4.0</v>
      </c>
      <c r="H372" s="98" t="s">
        <v>15</v>
      </c>
      <c r="I372" s="98" t="s">
        <v>15</v>
      </c>
      <c r="J372" s="108" t="s">
        <v>15</v>
      </c>
      <c r="K372" s="85" t="s">
        <v>737</v>
      </c>
      <c r="L372" s="50" t="s">
        <v>738</v>
      </c>
    </row>
    <row r="373">
      <c r="A373" s="10">
        <v>370.0</v>
      </c>
      <c r="B373" s="24">
        <v>8040981.0</v>
      </c>
      <c r="C373" s="7">
        <v>44.0</v>
      </c>
      <c r="D373" s="50" t="s">
        <v>275</v>
      </c>
      <c r="E373" s="50" t="s">
        <v>364</v>
      </c>
      <c r="F373" s="50" t="s">
        <v>273</v>
      </c>
      <c r="G373" s="50">
        <v>4.0</v>
      </c>
      <c r="H373" s="98" t="s">
        <v>86</v>
      </c>
      <c r="I373" s="98" t="s">
        <v>86</v>
      </c>
      <c r="J373" s="111" t="s">
        <v>86</v>
      </c>
      <c r="K373" s="87"/>
      <c r="L373" s="50" t="s">
        <v>739</v>
      </c>
    </row>
    <row r="374">
      <c r="A374" s="10">
        <v>371.0</v>
      </c>
      <c r="B374" s="24">
        <v>8042349.0</v>
      </c>
      <c r="C374" s="7">
        <v>30.0</v>
      </c>
      <c r="D374" s="50" t="s">
        <v>86</v>
      </c>
      <c r="E374" s="50" t="s">
        <v>86</v>
      </c>
      <c r="F374" s="50" t="s">
        <v>740</v>
      </c>
      <c r="G374" s="50">
        <v>3.0</v>
      </c>
      <c r="H374" s="98" t="s">
        <v>86</v>
      </c>
      <c r="I374" s="98" t="s">
        <v>86</v>
      </c>
      <c r="J374" s="111" t="s">
        <v>86</v>
      </c>
      <c r="K374" s="87"/>
      <c r="L374" s="50" t="s">
        <v>400</v>
      </c>
    </row>
    <row r="375">
      <c r="A375" s="10">
        <v>372.0</v>
      </c>
      <c r="B375" s="24">
        <v>8042416.0</v>
      </c>
      <c r="C375" s="7">
        <v>26.0</v>
      </c>
      <c r="D375" s="50" t="s">
        <v>86</v>
      </c>
      <c r="E375" s="50" t="s">
        <v>86</v>
      </c>
      <c r="F375" s="50" t="s">
        <v>285</v>
      </c>
      <c r="G375" s="50">
        <v>3.0</v>
      </c>
      <c r="H375" s="98" t="s">
        <v>86</v>
      </c>
      <c r="I375" s="98" t="s">
        <v>86</v>
      </c>
      <c r="J375" s="111" t="s">
        <v>86</v>
      </c>
      <c r="K375" s="87"/>
      <c r="L375" s="50" t="s">
        <v>741</v>
      </c>
    </row>
    <row r="376">
      <c r="A376" s="10">
        <v>373.0</v>
      </c>
      <c r="B376" s="24">
        <v>8042615.0</v>
      </c>
      <c r="C376" s="7">
        <v>37.0</v>
      </c>
      <c r="D376" s="50" t="s">
        <v>309</v>
      </c>
      <c r="E376" s="50" t="s">
        <v>276</v>
      </c>
      <c r="F376" s="50" t="s">
        <v>742</v>
      </c>
      <c r="G376" s="50">
        <v>9.0</v>
      </c>
      <c r="H376" s="98" t="s">
        <v>16</v>
      </c>
      <c r="I376" s="98" t="s">
        <v>15</v>
      </c>
      <c r="J376" s="108" t="s">
        <v>15</v>
      </c>
      <c r="K376" s="85" t="s">
        <v>743</v>
      </c>
      <c r="L376" s="50" t="s">
        <v>391</v>
      </c>
    </row>
    <row r="377">
      <c r="A377" s="10">
        <v>374.0</v>
      </c>
      <c r="B377" s="24">
        <v>8043101.0</v>
      </c>
      <c r="C377" s="7">
        <v>26.0</v>
      </c>
      <c r="D377" s="50" t="s">
        <v>275</v>
      </c>
      <c r="E377" s="50" t="s">
        <v>744</v>
      </c>
      <c r="F377" s="50" t="s">
        <v>387</v>
      </c>
      <c r="G377" s="50">
        <v>0.0</v>
      </c>
      <c r="H377" s="98" t="s">
        <v>15</v>
      </c>
      <c r="I377" s="98" t="s">
        <v>15</v>
      </c>
      <c r="J377" s="108" t="s">
        <v>15</v>
      </c>
      <c r="K377" s="85" t="s">
        <v>325</v>
      </c>
      <c r="L377" s="50" t="s">
        <v>745</v>
      </c>
    </row>
    <row r="378">
      <c r="A378" s="10">
        <v>375.0</v>
      </c>
      <c r="B378" s="24">
        <v>8043215.0</v>
      </c>
      <c r="C378" s="7">
        <v>28.0</v>
      </c>
      <c r="D378" s="50" t="s">
        <v>275</v>
      </c>
      <c r="E378" s="50" t="s">
        <v>276</v>
      </c>
      <c r="F378" s="50" t="s">
        <v>742</v>
      </c>
      <c r="G378" s="50">
        <v>3.0</v>
      </c>
      <c r="H378" s="98" t="s">
        <v>16</v>
      </c>
      <c r="I378" s="98" t="s">
        <v>16</v>
      </c>
      <c r="J378" s="108" t="s">
        <v>15</v>
      </c>
      <c r="K378" s="85" t="s">
        <v>746</v>
      </c>
      <c r="L378" s="50" t="s">
        <v>391</v>
      </c>
    </row>
    <row r="379">
      <c r="A379" s="10">
        <v>376.0</v>
      </c>
      <c r="B379" s="24">
        <v>8043232.0</v>
      </c>
      <c r="C379" s="7">
        <v>19.0</v>
      </c>
      <c r="D379" s="50" t="s">
        <v>279</v>
      </c>
      <c r="E379" s="50" t="s">
        <v>669</v>
      </c>
      <c r="F379" s="50" t="s">
        <v>285</v>
      </c>
      <c r="G379" s="50">
        <v>5.0</v>
      </c>
      <c r="H379" s="98" t="s">
        <v>16</v>
      </c>
      <c r="I379" s="98" t="s">
        <v>15</v>
      </c>
      <c r="J379" s="108" t="s">
        <v>15</v>
      </c>
      <c r="K379" s="87"/>
      <c r="L379" s="50" t="s">
        <v>391</v>
      </c>
    </row>
    <row r="380">
      <c r="A380" s="10">
        <v>377.0</v>
      </c>
      <c r="B380" s="24">
        <v>8043186.0</v>
      </c>
      <c r="C380" s="7">
        <v>38.0</v>
      </c>
      <c r="D380" s="50" t="s">
        <v>275</v>
      </c>
      <c r="E380" s="50" t="s">
        <v>631</v>
      </c>
      <c r="F380" s="50" t="s">
        <v>280</v>
      </c>
      <c r="G380" s="50">
        <v>10.0</v>
      </c>
      <c r="H380" s="98" t="s">
        <v>15</v>
      </c>
      <c r="I380" s="98" t="s">
        <v>15</v>
      </c>
      <c r="J380" s="108" t="s">
        <v>15</v>
      </c>
      <c r="K380" s="87"/>
      <c r="L380" s="86"/>
    </row>
    <row r="381">
      <c r="A381" s="10">
        <v>378.0</v>
      </c>
      <c r="B381" s="24">
        <v>8043471.0</v>
      </c>
      <c r="C381" s="7">
        <v>34.0</v>
      </c>
      <c r="D381" s="50" t="s">
        <v>275</v>
      </c>
      <c r="E381" s="50" t="s">
        <v>524</v>
      </c>
      <c r="F381" s="50" t="s">
        <v>289</v>
      </c>
      <c r="G381" s="50">
        <v>12.0</v>
      </c>
      <c r="H381" s="98" t="s">
        <v>15</v>
      </c>
      <c r="I381" s="98" t="s">
        <v>15</v>
      </c>
      <c r="J381" s="108" t="s">
        <v>15</v>
      </c>
      <c r="K381" s="87"/>
      <c r="L381" s="50" t="s">
        <v>747</v>
      </c>
    </row>
    <row r="382">
      <c r="A382" s="10">
        <v>379.0</v>
      </c>
      <c r="B382" s="24">
        <v>8044683.0</v>
      </c>
      <c r="C382" s="7">
        <v>21.0</v>
      </c>
      <c r="D382" s="50" t="s">
        <v>275</v>
      </c>
      <c r="E382" s="50" t="s">
        <v>408</v>
      </c>
      <c r="F382" s="50" t="s">
        <v>273</v>
      </c>
      <c r="G382" s="50">
        <v>4.0</v>
      </c>
      <c r="H382" s="98" t="s">
        <v>15</v>
      </c>
      <c r="I382" s="98" t="s">
        <v>15</v>
      </c>
      <c r="J382" s="108" t="s">
        <v>15</v>
      </c>
      <c r="K382" s="87"/>
      <c r="L382" s="50" t="s">
        <v>748</v>
      </c>
    </row>
    <row r="383">
      <c r="A383" s="36">
        <v>380.0</v>
      </c>
      <c r="B383" s="37">
        <v>8038370.0</v>
      </c>
      <c r="C383" s="14">
        <v>35.0</v>
      </c>
      <c r="D383" s="98" t="s">
        <v>275</v>
      </c>
      <c r="E383" s="98" t="s">
        <v>319</v>
      </c>
      <c r="F383" s="98" t="s">
        <v>273</v>
      </c>
      <c r="G383" s="98">
        <v>8.0</v>
      </c>
      <c r="H383" s="98" t="s">
        <v>15</v>
      </c>
      <c r="I383" s="98" t="s">
        <v>15</v>
      </c>
      <c r="J383" s="108" t="s">
        <v>15</v>
      </c>
      <c r="K383" s="110" t="s">
        <v>325</v>
      </c>
      <c r="L383" s="98" t="s">
        <v>749</v>
      </c>
    </row>
    <row r="384">
      <c r="A384" s="36">
        <v>381.0</v>
      </c>
      <c r="B384" s="37">
        <v>8038235.0</v>
      </c>
      <c r="C384" s="14">
        <v>24.0</v>
      </c>
      <c r="D384" s="98" t="s">
        <v>275</v>
      </c>
      <c r="E384" s="98" t="s">
        <v>276</v>
      </c>
      <c r="F384" s="98" t="s">
        <v>305</v>
      </c>
      <c r="G384" s="98">
        <v>4.0</v>
      </c>
      <c r="H384" s="98" t="s">
        <v>15</v>
      </c>
      <c r="I384" s="98" t="s">
        <v>15</v>
      </c>
      <c r="J384" s="108" t="s">
        <v>15</v>
      </c>
      <c r="K384" s="109"/>
      <c r="L384" s="98" t="s">
        <v>750</v>
      </c>
    </row>
    <row r="385">
      <c r="A385" s="36">
        <v>382.0</v>
      </c>
      <c r="B385" s="37">
        <v>8037443.0</v>
      </c>
      <c r="C385" s="14">
        <v>28.0</v>
      </c>
      <c r="D385" s="98" t="s">
        <v>275</v>
      </c>
      <c r="E385" s="98" t="s">
        <v>364</v>
      </c>
      <c r="F385" s="98" t="s">
        <v>320</v>
      </c>
      <c r="G385" s="98">
        <v>10.0</v>
      </c>
      <c r="H385" s="98" t="s">
        <v>15</v>
      </c>
      <c r="I385" s="98" t="s">
        <v>15</v>
      </c>
      <c r="J385" s="108" t="s">
        <v>15</v>
      </c>
      <c r="K385" s="110" t="s">
        <v>751</v>
      </c>
      <c r="L385" s="98" t="s">
        <v>752</v>
      </c>
    </row>
    <row r="386">
      <c r="A386" s="36">
        <v>383.0</v>
      </c>
      <c r="B386" s="37">
        <v>8036592.0</v>
      </c>
      <c r="C386" s="14">
        <v>28.0</v>
      </c>
      <c r="D386" s="98" t="s">
        <v>86</v>
      </c>
      <c r="E386" s="98" t="s">
        <v>276</v>
      </c>
      <c r="F386" s="98" t="s">
        <v>305</v>
      </c>
      <c r="G386" s="98">
        <v>5.0</v>
      </c>
      <c r="H386" s="98" t="s">
        <v>15</v>
      </c>
      <c r="I386" s="98" t="s">
        <v>16</v>
      </c>
      <c r="J386" s="108" t="s">
        <v>15</v>
      </c>
      <c r="K386" s="109"/>
      <c r="L386" s="98" t="s">
        <v>753</v>
      </c>
    </row>
    <row r="387">
      <c r="A387" s="36">
        <v>384.0</v>
      </c>
      <c r="B387" s="37">
        <v>8036052.0</v>
      </c>
      <c r="C387" s="14">
        <v>35.0</v>
      </c>
      <c r="D387" s="98" t="s">
        <v>86</v>
      </c>
      <c r="E387" s="98" t="s">
        <v>276</v>
      </c>
      <c r="F387" s="98" t="s">
        <v>305</v>
      </c>
      <c r="G387" s="98">
        <v>9.0</v>
      </c>
      <c r="H387" s="98" t="s">
        <v>15</v>
      </c>
      <c r="I387" s="98" t="s">
        <v>15</v>
      </c>
      <c r="J387" s="108" t="s">
        <v>15</v>
      </c>
      <c r="K387" s="109"/>
      <c r="L387" s="98" t="s">
        <v>754</v>
      </c>
    </row>
    <row r="388">
      <c r="A388" s="36">
        <v>385.0</v>
      </c>
      <c r="B388" s="37">
        <v>8045189.0</v>
      </c>
      <c r="C388" s="14">
        <v>18.0</v>
      </c>
      <c r="D388" s="98" t="s">
        <v>86</v>
      </c>
      <c r="E388" s="98" t="s">
        <v>272</v>
      </c>
      <c r="F388" s="98" t="s">
        <v>273</v>
      </c>
      <c r="G388" s="98">
        <v>5.0</v>
      </c>
      <c r="H388" s="98" t="s">
        <v>86</v>
      </c>
      <c r="I388" s="98" t="s">
        <v>15</v>
      </c>
      <c r="J388" s="108" t="s">
        <v>15</v>
      </c>
      <c r="K388" s="110" t="s">
        <v>667</v>
      </c>
      <c r="L388" s="98" t="s">
        <v>755</v>
      </c>
    </row>
    <row r="389">
      <c r="A389" s="36">
        <v>386.0</v>
      </c>
      <c r="B389" s="37">
        <v>8045948.0</v>
      </c>
      <c r="C389" s="14">
        <v>21.0</v>
      </c>
      <c r="D389" s="98" t="s">
        <v>304</v>
      </c>
      <c r="E389" s="98" t="s">
        <v>276</v>
      </c>
      <c r="F389" s="98" t="s">
        <v>285</v>
      </c>
      <c r="G389" s="98">
        <v>4.0</v>
      </c>
      <c r="H389" s="98" t="s">
        <v>15</v>
      </c>
      <c r="I389" s="98" t="s">
        <v>16</v>
      </c>
      <c r="J389" s="108" t="s">
        <v>15</v>
      </c>
      <c r="K389" s="109"/>
      <c r="L389" s="98" t="s">
        <v>756</v>
      </c>
    </row>
    <row r="390">
      <c r="A390" s="36">
        <v>387.0</v>
      </c>
      <c r="B390" s="37">
        <v>8046244.0</v>
      </c>
      <c r="C390" s="14">
        <v>40.0</v>
      </c>
      <c r="D390" s="98" t="s">
        <v>275</v>
      </c>
      <c r="E390" s="98" t="s">
        <v>276</v>
      </c>
      <c r="F390" s="98" t="s">
        <v>320</v>
      </c>
      <c r="G390" s="98">
        <v>8.0</v>
      </c>
      <c r="H390" s="98" t="s">
        <v>15</v>
      </c>
      <c r="I390" s="98" t="s">
        <v>15</v>
      </c>
      <c r="J390" s="108" t="s">
        <v>15</v>
      </c>
      <c r="K390" s="109"/>
      <c r="L390" s="98" t="s">
        <v>656</v>
      </c>
    </row>
    <row r="391">
      <c r="A391" s="36">
        <v>388.0</v>
      </c>
      <c r="B391" s="37">
        <v>8046920.0</v>
      </c>
      <c r="C391" s="14">
        <v>40.0</v>
      </c>
      <c r="D391" s="98" t="s">
        <v>275</v>
      </c>
      <c r="E391" s="98" t="s">
        <v>470</v>
      </c>
      <c r="F391" s="98" t="s">
        <v>305</v>
      </c>
      <c r="G391" s="98">
        <v>11.0</v>
      </c>
      <c r="H391" s="98" t="s">
        <v>15</v>
      </c>
      <c r="I391" s="98" t="s">
        <v>15</v>
      </c>
      <c r="J391" s="108" t="s">
        <v>15</v>
      </c>
      <c r="K391" s="110" t="s">
        <v>757</v>
      </c>
      <c r="L391" s="112"/>
    </row>
    <row r="392">
      <c r="A392" s="36">
        <v>389.0</v>
      </c>
      <c r="B392" s="37">
        <v>8047974.0</v>
      </c>
      <c r="C392" s="14">
        <v>21.0</v>
      </c>
      <c r="D392" s="98" t="s">
        <v>275</v>
      </c>
      <c r="E392" s="98" t="s">
        <v>276</v>
      </c>
      <c r="F392" s="98" t="s">
        <v>285</v>
      </c>
      <c r="G392" s="98">
        <v>8.0</v>
      </c>
      <c r="H392" s="98" t="s">
        <v>15</v>
      </c>
      <c r="I392" s="98" t="s">
        <v>15</v>
      </c>
      <c r="J392" s="108" t="s">
        <v>15</v>
      </c>
      <c r="K392" s="109"/>
      <c r="L392" s="98" t="s">
        <v>758</v>
      </c>
    </row>
    <row r="393">
      <c r="A393" s="36">
        <v>390.0</v>
      </c>
      <c r="B393" s="37">
        <v>8048752.0</v>
      </c>
      <c r="C393" s="14">
        <v>19.0</v>
      </c>
      <c r="D393" s="98" t="s">
        <v>309</v>
      </c>
      <c r="E393" s="98" t="s">
        <v>276</v>
      </c>
      <c r="F393" s="98" t="s">
        <v>273</v>
      </c>
      <c r="G393" s="98">
        <v>5.0</v>
      </c>
      <c r="H393" s="98" t="s">
        <v>15</v>
      </c>
      <c r="I393" s="98" t="s">
        <v>15</v>
      </c>
      <c r="J393" s="108" t="s">
        <v>15</v>
      </c>
      <c r="K393" s="109"/>
      <c r="L393" s="112"/>
    </row>
    <row r="394">
      <c r="A394" s="10">
        <v>391.0</v>
      </c>
      <c r="B394" s="24">
        <v>8048888.0</v>
      </c>
      <c r="C394" s="14">
        <v>21.0</v>
      </c>
      <c r="D394" s="98" t="s">
        <v>271</v>
      </c>
      <c r="E394" s="98" t="s">
        <v>272</v>
      </c>
      <c r="F394" s="98" t="s">
        <v>285</v>
      </c>
      <c r="G394" s="98">
        <v>0.0</v>
      </c>
      <c r="H394" s="98" t="s">
        <v>15</v>
      </c>
      <c r="I394" s="98" t="s">
        <v>15</v>
      </c>
      <c r="J394" s="108" t="s">
        <v>15</v>
      </c>
      <c r="K394" s="109"/>
      <c r="L394" s="98" t="s">
        <v>759</v>
      </c>
    </row>
    <row r="395">
      <c r="A395" s="10">
        <v>392.0</v>
      </c>
      <c r="B395" s="10">
        <v>8054929.0</v>
      </c>
      <c r="C395" s="7">
        <v>18.0</v>
      </c>
      <c r="D395" s="50" t="s">
        <v>279</v>
      </c>
      <c r="E395" s="50" t="s">
        <v>276</v>
      </c>
      <c r="F395" s="50" t="s">
        <v>760</v>
      </c>
      <c r="G395" s="50">
        <v>7.0</v>
      </c>
      <c r="H395" s="98" t="s">
        <v>15</v>
      </c>
      <c r="I395" s="98" t="s">
        <v>15</v>
      </c>
      <c r="J395" s="108" t="s">
        <v>15</v>
      </c>
      <c r="K395" s="87"/>
      <c r="L395" s="86"/>
    </row>
    <row r="396">
      <c r="A396" s="10">
        <v>393.0</v>
      </c>
      <c r="B396" s="10">
        <v>8056933.0</v>
      </c>
      <c r="C396" s="7">
        <v>18.0</v>
      </c>
      <c r="D396" s="50" t="s">
        <v>309</v>
      </c>
      <c r="E396" s="50" t="s">
        <v>369</v>
      </c>
      <c r="F396" s="50" t="s">
        <v>761</v>
      </c>
      <c r="G396" s="50">
        <v>1.0</v>
      </c>
      <c r="H396" s="98" t="s">
        <v>15</v>
      </c>
      <c r="I396" s="98" t="s">
        <v>15</v>
      </c>
      <c r="J396" s="108" t="s">
        <v>15</v>
      </c>
      <c r="K396" s="87"/>
      <c r="L396" s="86"/>
    </row>
    <row r="397">
      <c r="A397" s="10">
        <v>394.0</v>
      </c>
      <c r="B397" s="10">
        <v>8057501.0</v>
      </c>
      <c r="C397" s="7">
        <v>29.0</v>
      </c>
      <c r="D397" s="50" t="s">
        <v>275</v>
      </c>
      <c r="E397" s="50" t="s">
        <v>278</v>
      </c>
      <c r="F397" s="50" t="s">
        <v>762</v>
      </c>
      <c r="G397" s="50">
        <v>5.0</v>
      </c>
      <c r="H397" s="98" t="s">
        <v>15</v>
      </c>
      <c r="I397" s="98" t="s">
        <v>15</v>
      </c>
      <c r="J397" s="108" t="s">
        <v>15</v>
      </c>
      <c r="K397" s="85" t="s">
        <v>763</v>
      </c>
      <c r="L397" s="86"/>
    </row>
    <row r="398">
      <c r="A398" s="10">
        <v>395.0</v>
      </c>
      <c r="B398" s="10">
        <v>8059085.0</v>
      </c>
      <c r="C398" s="7">
        <v>32.0</v>
      </c>
      <c r="D398" s="50" t="s">
        <v>86</v>
      </c>
      <c r="E398" s="50" t="s">
        <v>86</v>
      </c>
      <c r="F398" s="50" t="s">
        <v>764</v>
      </c>
      <c r="G398" s="50">
        <v>3.0</v>
      </c>
      <c r="H398" s="98" t="s">
        <v>15</v>
      </c>
      <c r="I398" s="98" t="s">
        <v>15</v>
      </c>
      <c r="J398" s="108" t="s">
        <v>15</v>
      </c>
      <c r="K398" s="85" t="s">
        <v>765</v>
      </c>
      <c r="L398" s="86"/>
    </row>
    <row r="399">
      <c r="A399" s="10">
        <v>396.0</v>
      </c>
      <c r="B399" s="10">
        <v>8059722.0</v>
      </c>
      <c r="C399" s="7">
        <v>22.0</v>
      </c>
      <c r="D399" s="50" t="s">
        <v>86</v>
      </c>
      <c r="E399" s="50" t="s">
        <v>86</v>
      </c>
      <c r="F399" s="50" t="s">
        <v>766</v>
      </c>
      <c r="G399" s="50">
        <v>3.0</v>
      </c>
      <c r="H399" s="98" t="s">
        <v>15</v>
      </c>
      <c r="I399" s="98" t="s">
        <v>16</v>
      </c>
      <c r="J399" s="108" t="s">
        <v>15</v>
      </c>
      <c r="K399" s="87"/>
      <c r="L399" s="50" t="s">
        <v>767</v>
      </c>
    </row>
    <row r="400">
      <c r="A400" s="10">
        <v>397.0</v>
      </c>
      <c r="B400" s="10">
        <v>8060669.0</v>
      </c>
      <c r="C400" s="7">
        <v>19.0</v>
      </c>
      <c r="D400" s="50" t="s">
        <v>275</v>
      </c>
      <c r="E400" s="50" t="s">
        <v>276</v>
      </c>
      <c r="F400" s="50" t="s">
        <v>768</v>
      </c>
      <c r="G400" s="50">
        <v>7.0</v>
      </c>
      <c r="H400" s="98" t="s">
        <v>15</v>
      </c>
      <c r="I400" s="98" t="s">
        <v>15</v>
      </c>
      <c r="J400" s="108" t="s">
        <v>15</v>
      </c>
      <c r="K400" s="87"/>
      <c r="L400" s="86"/>
    </row>
    <row r="401">
      <c r="A401" s="10">
        <v>398.0</v>
      </c>
      <c r="B401" s="10">
        <v>8042615.0</v>
      </c>
      <c r="C401" s="7">
        <v>37.0</v>
      </c>
      <c r="D401" s="50" t="s">
        <v>309</v>
      </c>
      <c r="E401" s="50" t="s">
        <v>276</v>
      </c>
      <c r="F401" s="50" t="s">
        <v>769</v>
      </c>
      <c r="G401" s="50">
        <v>9.0</v>
      </c>
      <c r="H401" s="98" t="s">
        <v>16</v>
      </c>
      <c r="I401" s="98" t="s">
        <v>15</v>
      </c>
      <c r="J401" s="108" t="s">
        <v>15</v>
      </c>
      <c r="K401" s="87"/>
      <c r="L401" s="86"/>
    </row>
    <row r="402">
      <c r="A402" s="36">
        <v>399.0</v>
      </c>
      <c r="B402" s="36">
        <v>8049285.0</v>
      </c>
      <c r="C402" s="14">
        <v>24.0</v>
      </c>
      <c r="D402" s="98" t="s">
        <v>275</v>
      </c>
      <c r="E402" s="98" t="s">
        <v>276</v>
      </c>
      <c r="F402" s="98" t="s">
        <v>273</v>
      </c>
      <c r="G402" s="98">
        <v>4.0</v>
      </c>
      <c r="H402" s="98" t="s">
        <v>15</v>
      </c>
      <c r="I402" s="98" t="s">
        <v>15</v>
      </c>
      <c r="J402" s="108" t="s">
        <v>15</v>
      </c>
      <c r="K402" s="109"/>
      <c r="L402" s="98" t="s">
        <v>770</v>
      </c>
    </row>
    <row r="403">
      <c r="A403" s="10">
        <v>400.0</v>
      </c>
      <c r="B403" s="10">
        <v>8062378.0</v>
      </c>
      <c r="C403" s="7">
        <v>24.0</v>
      </c>
      <c r="D403" s="50" t="s">
        <v>309</v>
      </c>
      <c r="E403" s="50" t="s">
        <v>276</v>
      </c>
      <c r="F403" s="50" t="s">
        <v>771</v>
      </c>
      <c r="G403" s="50">
        <v>10.0</v>
      </c>
      <c r="H403" s="98" t="s">
        <v>15</v>
      </c>
      <c r="I403" s="98" t="s">
        <v>15</v>
      </c>
      <c r="J403" s="108" t="s">
        <v>15</v>
      </c>
      <c r="K403" s="87"/>
      <c r="L403" s="50" t="s">
        <v>772</v>
      </c>
    </row>
    <row r="404">
      <c r="A404" s="10">
        <v>401.0</v>
      </c>
      <c r="B404" s="10">
        <v>8083082.0</v>
      </c>
      <c r="C404" s="7">
        <v>16.0</v>
      </c>
      <c r="D404" s="50" t="s">
        <v>279</v>
      </c>
      <c r="E404" s="50" t="s">
        <v>272</v>
      </c>
      <c r="F404" s="50" t="s">
        <v>760</v>
      </c>
      <c r="G404" s="50">
        <v>4.0</v>
      </c>
      <c r="H404" s="50" t="s">
        <v>15</v>
      </c>
      <c r="I404" s="50" t="s">
        <v>15</v>
      </c>
      <c r="J404" s="84" t="s">
        <v>15</v>
      </c>
      <c r="K404" s="85" t="s">
        <v>773</v>
      </c>
      <c r="L404" s="50" t="s">
        <v>774</v>
      </c>
    </row>
    <row r="405">
      <c r="A405" s="10">
        <v>402.0</v>
      </c>
      <c r="B405" s="10">
        <v>8083686.0</v>
      </c>
      <c r="C405" s="7">
        <v>31.0</v>
      </c>
      <c r="D405" s="50" t="s">
        <v>304</v>
      </c>
      <c r="E405" s="50" t="s">
        <v>424</v>
      </c>
      <c r="F405" s="50" t="s">
        <v>775</v>
      </c>
      <c r="G405" s="50">
        <v>4.0</v>
      </c>
      <c r="H405" s="50" t="s">
        <v>15</v>
      </c>
      <c r="I405" s="50" t="s">
        <v>16</v>
      </c>
      <c r="J405" s="84" t="s">
        <v>15</v>
      </c>
      <c r="K405" s="85"/>
      <c r="L405" s="50" t="s">
        <v>776</v>
      </c>
    </row>
    <row r="406">
      <c r="A406" s="10">
        <v>403.0</v>
      </c>
      <c r="B406" s="10">
        <v>8084502.0</v>
      </c>
      <c r="C406" s="7">
        <v>40.0</v>
      </c>
      <c r="D406" s="50" t="s">
        <v>291</v>
      </c>
      <c r="E406" s="50" t="s">
        <v>439</v>
      </c>
      <c r="F406" s="50" t="s">
        <v>777</v>
      </c>
      <c r="G406" s="50">
        <v>6.0</v>
      </c>
      <c r="H406" s="50" t="s">
        <v>15</v>
      </c>
      <c r="I406" s="50" t="s">
        <v>15</v>
      </c>
      <c r="J406" s="84" t="s">
        <v>15</v>
      </c>
      <c r="K406" s="85" t="s">
        <v>778</v>
      </c>
      <c r="L406" s="50" t="s">
        <v>779</v>
      </c>
    </row>
    <row r="407">
      <c r="A407" s="10">
        <v>404.0</v>
      </c>
      <c r="B407" s="10">
        <v>8085630.0</v>
      </c>
      <c r="C407" s="7">
        <v>32.0</v>
      </c>
      <c r="D407" s="50" t="s">
        <v>86</v>
      </c>
      <c r="E407" s="50" t="s">
        <v>86</v>
      </c>
      <c r="F407" s="50" t="s">
        <v>780</v>
      </c>
      <c r="G407" s="50">
        <v>10.0</v>
      </c>
      <c r="H407" s="50" t="s">
        <v>86</v>
      </c>
      <c r="I407" s="50" t="s">
        <v>86</v>
      </c>
      <c r="J407" s="89" t="s">
        <v>86</v>
      </c>
      <c r="K407" s="85" t="s">
        <v>781</v>
      </c>
      <c r="L407" s="50" t="s">
        <v>782</v>
      </c>
    </row>
    <row r="408">
      <c r="A408" s="10">
        <v>405.0</v>
      </c>
      <c r="B408" s="10">
        <v>8082389.0</v>
      </c>
      <c r="C408" s="7">
        <v>18.0</v>
      </c>
      <c r="D408" s="50" t="s">
        <v>279</v>
      </c>
      <c r="E408" s="50" t="s">
        <v>284</v>
      </c>
      <c r="F408" s="50" t="s">
        <v>273</v>
      </c>
      <c r="G408" s="50">
        <v>9.0</v>
      </c>
      <c r="H408" s="50" t="s">
        <v>15</v>
      </c>
      <c r="I408" s="50" t="s">
        <v>15</v>
      </c>
      <c r="J408" s="84" t="s">
        <v>15</v>
      </c>
      <c r="K408" s="85" t="s">
        <v>783</v>
      </c>
      <c r="L408" s="50" t="s">
        <v>784</v>
      </c>
    </row>
    <row r="409">
      <c r="A409" s="10">
        <v>406.0</v>
      </c>
      <c r="B409" s="10">
        <v>8049871.0</v>
      </c>
      <c r="C409" s="7">
        <v>34.0</v>
      </c>
      <c r="D409" s="50" t="s">
        <v>275</v>
      </c>
      <c r="E409" s="50" t="s">
        <v>276</v>
      </c>
      <c r="F409" s="50" t="s">
        <v>785</v>
      </c>
      <c r="G409" s="50">
        <v>4.0</v>
      </c>
      <c r="H409" s="50" t="s">
        <v>15</v>
      </c>
      <c r="I409" s="50" t="s">
        <v>15</v>
      </c>
      <c r="J409" s="84" t="s">
        <v>15</v>
      </c>
      <c r="K409" s="85" t="s">
        <v>786</v>
      </c>
      <c r="L409" s="50" t="s">
        <v>787</v>
      </c>
    </row>
    <row r="410">
      <c r="A410" s="10">
        <v>407.0</v>
      </c>
      <c r="B410" s="10">
        <v>8051620.0</v>
      </c>
      <c r="C410" s="7">
        <v>32.0</v>
      </c>
      <c r="D410" s="50" t="s">
        <v>291</v>
      </c>
      <c r="E410" s="50" t="s">
        <v>788</v>
      </c>
      <c r="F410" s="50" t="s">
        <v>789</v>
      </c>
      <c r="G410" s="50">
        <v>8.0</v>
      </c>
      <c r="H410" s="50" t="s">
        <v>15</v>
      </c>
      <c r="I410" s="50" t="s">
        <v>15</v>
      </c>
      <c r="J410" s="84" t="s">
        <v>15</v>
      </c>
      <c r="K410" s="85" t="s">
        <v>503</v>
      </c>
      <c r="L410" s="50"/>
    </row>
    <row r="411">
      <c r="A411" s="10">
        <v>408.0</v>
      </c>
      <c r="B411" s="10">
        <v>7775500.0</v>
      </c>
      <c r="C411" s="7">
        <v>26.0</v>
      </c>
      <c r="D411" s="50" t="s">
        <v>304</v>
      </c>
      <c r="E411" s="50" t="s">
        <v>301</v>
      </c>
      <c r="F411" s="50" t="s">
        <v>320</v>
      </c>
      <c r="G411" s="50">
        <v>4.0</v>
      </c>
      <c r="H411" s="50" t="s">
        <v>15</v>
      </c>
      <c r="I411" s="50" t="s">
        <v>15</v>
      </c>
      <c r="J411" s="84" t="s">
        <v>15</v>
      </c>
      <c r="K411" s="87"/>
      <c r="L411" s="50" t="s">
        <v>790</v>
      </c>
    </row>
    <row r="412" outlineLevel="1">
      <c r="A412" s="83">
        <v>2021.0</v>
      </c>
      <c r="B412" s="5"/>
      <c r="C412" s="5"/>
      <c r="D412" s="5"/>
      <c r="E412" s="5"/>
      <c r="F412" s="5"/>
      <c r="G412" s="5"/>
      <c r="H412" s="5"/>
      <c r="I412" s="5"/>
      <c r="J412" s="5"/>
      <c r="K412" s="5"/>
      <c r="L412" s="6"/>
    </row>
    <row r="413">
      <c r="A413" s="10">
        <v>409.0</v>
      </c>
      <c r="B413" s="10">
        <v>7776228.0</v>
      </c>
      <c r="C413" s="7">
        <v>26.0</v>
      </c>
      <c r="D413" s="50" t="s">
        <v>304</v>
      </c>
      <c r="E413" s="50" t="s">
        <v>423</v>
      </c>
      <c r="F413" s="50" t="s">
        <v>791</v>
      </c>
      <c r="G413" s="50">
        <v>6.0</v>
      </c>
      <c r="H413" s="50" t="s">
        <v>15</v>
      </c>
      <c r="I413" s="50" t="s">
        <v>15</v>
      </c>
      <c r="J413" s="84" t="s">
        <v>15</v>
      </c>
      <c r="K413" s="85" t="s">
        <v>325</v>
      </c>
      <c r="L413" s="50" t="s">
        <v>792</v>
      </c>
    </row>
    <row r="414">
      <c r="A414" s="10">
        <v>410.0</v>
      </c>
      <c r="B414" s="41">
        <v>7747857.0</v>
      </c>
      <c r="C414" s="7">
        <v>16.0</v>
      </c>
      <c r="D414" s="50" t="s">
        <v>86</v>
      </c>
      <c r="E414" s="50" t="s">
        <v>86</v>
      </c>
      <c r="F414" s="50" t="s">
        <v>273</v>
      </c>
      <c r="G414" s="50">
        <v>2.0</v>
      </c>
      <c r="H414" s="98" t="s">
        <v>16</v>
      </c>
      <c r="I414" s="98" t="s">
        <v>15</v>
      </c>
      <c r="J414" s="108" t="s">
        <v>16</v>
      </c>
      <c r="K414" s="87"/>
      <c r="L414" s="100" t="s">
        <v>793</v>
      </c>
    </row>
    <row r="415">
      <c r="A415" s="10">
        <v>411.0</v>
      </c>
      <c r="B415" s="41">
        <v>7788662.0</v>
      </c>
      <c r="C415" s="7">
        <v>26.0</v>
      </c>
      <c r="D415" s="50" t="s">
        <v>275</v>
      </c>
      <c r="E415" s="50" t="s">
        <v>794</v>
      </c>
      <c r="F415" s="50" t="s">
        <v>285</v>
      </c>
      <c r="G415" s="50">
        <v>3.0</v>
      </c>
      <c r="H415" s="98" t="s">
        <v>15</v>
      </c>
      <c r="I415" s="98" t="s">
        <v>15</v>
      </c>
      <c r="J415" s="108" t="s">
        <v>15</v>
      </c>
      <c r="K415" s="87"/>
      <c r="L415" s="100" t="s">
        <v>795</v>
      </c>
    </row>
    <row r="416">
      <c r="A416" s="10">
        <v>412.0</v>
      </c>
      <c r="B416" s="41">
        <v>7789947.0</v>
      </c>
      <c r="C416" s="7">
        <v>25.0</v>
      </c>
      <c r="D416" s="50" t="s">
        <v>275</v>
      </c>
      <c r="E416" s="50" t="s">
        <v>796</v>
      </c>
      <c r="F416" s="50" t="s">
        <v>305</v>
      </c>
      <c r="G416" s="50">
        <v>5.0</v>
      </c>
      <c r="H416" s="98" t="s">
        <v>15</v>
      </c>
      <c r="I416" s="98" t="s">
        <v>15</v>
      </c>
      <c r="J416" s="108" t="s">
        <v>15</v>
      </c>
      <c r="K416" s="87"/>
      <c r="L416" s="100" t="s">
        <v>797</v>
      </c>
    </row>
    <row r="417">
      <c r="A417" s="10">
        <v>413.0</v>
      </c>
      <c r="B417" s="41">
        <v>7788545.0</v>
      </c>
      <c r="C417" s="7">
        <v>28.0</v>
      </c>
      <c r="D417" s="50" t="s">
        <v>275</v>
      </c>
      <c r="E417" s="50" t="s">
        <v>798</v>
      </c>
      <c r="F417" s="50" t="s">
        <v>286</v>
      </c>
      <c r="G417" s="50">
        <v>3.0</v>
      </c>
      <c r="H417" s="98" t="s">
        <v>16</v>
      </c>
      <c r="I417" s="98" t="s">
        <v>16</v>
      </c>
      <c r="J417" s="108" t="s">
        <v>15</v>
      </c>
      <c r="K417" s="87"/>
      <c r="L417" s="100" t="s">
        <v>799</v>
      </c>
    </row>
    <row r="418">
      <c r="A418" s="10">
        <v>414.0</v>
      </c>
      <c r="B418" s="41">
        <v>7792489.0</v>
      </c>
      <c r="C418" s="7">
        <v>25.0</v>
      </c>
      <c r="D418" s="50" t="s">
        <v>275</v>
      </c>
      <c r="E418" s="50" t="s">
        <v>86</v>
      </c>
      <c r="F418" s="50" t="s">
        <v>780</v>
      </c>
      <c r="G418" s="50">
        <v>6.0</v>
      </c>
      <c r="H418" s="98" t="s">
        <v>15</v>
      </c>
      <c r="I418" s="98" t="s">
        <v>15</v>
      </c>
      <c r="J418" s="108" t="s">
        <v>15</v>
      </c>
      <c r="K418" s="87"/>
      <c r="L418" s="50" t="s">
        <v>800</v>
      </c>
    </row>
    <row r="419">
      <c r="A419" s="10">
        <v>415.0</v>
      </c>
      <c r="B419" s="41">
        <v>7792921.0</v>
      </c>
      <c r="C419" s="7">
        <v>34.0</v>
      </c>
      <c r="D419" s="50" t="s">
        <v>275</v>
      </c>
      <c r="E419" s="50" t="s">
        <v>364</v>
      </c>
      <c r="F419" s="50" t="s">
        <v>273</v>
      </c>
      <c r="G419" s="50">
        <v>8.0</v>
      </c>
      <c r="H419" s="98" t="s">
        <v>15</v>
      </c>
      <c r="I419" s="98" t="s">
        <v>15</v>
      </c>
      <c r="J419" s="108" t="s">
        <v>15</v>
      </c>
      <c r="K419" s="87"/>
      <c r="L419" s="86"/>
    </row>
    <row r="420">
      <c r="A420" s="10">
        <v>416.0</v>
      </c>
      <c r="B420" s="41">
        <v>7792925.0</v>
      </c>
      <c r="C420" s="7">
        <v>34.0</v>
      </c>
      <c r="D420" s="50" t="s">
        <v>275</v>
      </c>
      <c r="E420" s="50" t="s">
        <v>364</v>
      </c>
      <c r="F420" s="50" t="s">
        <v>277</v>
      </c>
      <c r="G420" s="50">
        <v>8.0</v>
      </c>
      <c r="H420" s="98" t="s">
        <v>15</v>
      </c>
      <c r="I420" s="98" t="s">
        <v>15</v>
      </c>
      <c r="J420" s="108" t="s">
        <v>15</v>
      </c>
      <c r="K420" s="87"/>
      <c r="L420" s="86"/>
    </row>
    <row r="421">
      <c r="A421" s="10">
        <v>417.0</v>
      </c>
      <c r="B421" s="41">
        <v>7794576.0</v>
      </c>
      <c r="C421" s="7">
        <v>23.0</v>
      </c>
      <c r="D421" s="50" t="s">
        <v>304</v>
      </c>
      <c r="E421" s="50" t="s">
        <v>276</v>
      </c>
      <c r="F421" s="50" t="s">
        <v>286</v>
      </c>
      <c r="G421" s="50">
        <v>2.0</v>
      </c>
      <c r="H421" s="98" t="s">
        <v>15</v>
      </c>
      <c r="I421" s="98" t="s">
        <v>15</v>
      </c>
      <c r="J421" s="108" t="s">
        <v>15</v>
      </c>
      <c r="K421" s="85" t="s">
        <v>801</v>
      </c>
      <c r="L421" s="100" t="s">
        <v>802</v>
      </c>
    </row>
    <row r="422">
      <c r="A422" s="10">
        <v>418.0</v>
      </c>
      <c r="B422" s="41">
        <v>7794598.0</v>
      </c>
      <c r="C422" s="7">
        <v>44.0</v>
      </c>
      <c r="D422" s="50" t="s">
        <v>275</v>
      </c>
      <c r="E422" s="50" t="s">
        <v>803</v>
      </c>
      <c r="F422" s="50" t="s">
        <v>285</v>
      </c>
      <c r="G422" s="50">
        <v>8.0</v>
      </c>
      <c r="H422" s="98" t="s">
        <v>15</v>
      </c>
      <c r="I422" s="98" t="s">
        <v>15</v>
      </c>
      <c r="J422" s="108" t="s">
        <v>15</v>
      </c>
      <c r="K422" s="87"/>
      <c r="L422" s="50" t="s">
        <v>507</v>
      </c>
    </row>
    <row r="423">
      <c r="A423" s="10">
        <v>419.0</v>
      </c>
      <c r="B423" s="41">
        <v>7820513.0</v>
      </c>
      <c r="C423" s="7">
        <v>39.0</v>
      </c>
      <c r="D423" s="50" t="s">
        <v>275</v>
      </c>
      <c r="E423" s="50" t="s">
        <v>434</v>
      </c>
      <c r="F423" s="50" t="s">
        <v>285</v>
      </c>
      <c r="G423" s="50">
        <v>5.0</v>
      </c>
      <c r="H423" s="98" t="s">
        <v>15</v>
      </c>
      <c r="I423" s="98" t="s">
        <v>15</v>
      </c>
      <c r="J423" s="108" t="s">
        <v>15</v>
      </c>
      <c r="K423" s="87"/>
      <c r="L423" s="50" t="s">
        <v>578</v>
      </c>
    </row>
    <row r="424">
      <c r="A424" s="10">
        <v>420.0</v>
      </c>
      <c r="B424" s="41">
        <v>7821413.0</v>
      </c>
      <c r="C424" s="7">
        <v>22.0</v>
      </c>
      <c r="D424" s="50" t="s">
        <v>275</v>
      </c>
      <c r="E424" s="50" t="s">
        <v>434</v>
      </c>
      <c r="F424" s="50" t="s">
        <v>273</v>
      </c>
      <c r="G424" s="50">
        <v>6.0</v>
      </c>
      <c r="H424" s="98" t="s">
        <v>15</v>
      </c>
      <c r="I424" s="98" t="s">
        <v>15</v>
      </c>
      <c r="J424" s="108" t="s">
        <v>15</v>
      </c>
      <c r="K424" s="87"/>
      <c r="L424" s="50" t="s">
        <v>391</v>
      </c>
    </row>
    <row r="425">
      <c r="A425" s="10">
        <v>421.0</v>
      </c>
      <c r="B425" s="41">
        <v>7822587.0</v>
      </c>
      <c r="C425" s="7">
        <v>18.0</v>
      </c>
      <c r="D425" s="50" t="s">
        <v>279</v>
      </c>
      <c r="E425" s="50" t="s">
        <v>276</v>
      </c>
      <c r="F425" s="50" t="s">
        <v>285</v>
      </c>
      <c r="G425" s="50">
        <v>6.0</v>
      </c>
      <c r="H425" s="98" t="s">
        <v>15</v>
      </c>
      <c r="I425" s="98" t="s">
        <v>15</v>
      </c>
      <c r="J425" s="108" t="s">
        <v>15</v>
      </c>
      <c r="K425" s="87"/>
      <c r="L425" s="50" t="s">
        <v>391</v>
      </c>
    </row>
    <row r="426">
      <c r="A426" s="10">
        <v>422.0</v>
      </c>
      <c r="B426" s="41">
        <v>7826953.0</v>
      </c>
      <c r="C426" s="7">
        <v>32.0</v>
      </c>
      <c r="D426" s="50" t="s">
        <v>86</v>
      </c>
      <c r="E426" s="50" t="s">
        <v>86</v>
      </c>
      <c r="F426" s="50" t="s">
        <v>324</v>
      </c>
      <c r="G426" s="50">
        <v>0.0</v>
      </c>
      <c r="H426" s="98" t="s">
        <v>86</v>
      </c>
      <c r="I426" s="98" t="s">
        <v>86</v>
      </c>
      <c r="J426" s="111" t="s">
        <v>86</v>
      </c>
      <c r="K426" s="87"/>
      <c r="L426" s="50" t="s">
        <v>804</v>
      </c>
    </row>
    <row r="427">
      <c r="A427" s="10">
        <v>423.0</v>
      </c>
      <c r="B427" s="41">
        <v>7826536.0</v>
      </c>
      <c r="C427" s="7">
        <v>43.0</v>
      </c>
      <c r="D427" s="50" t="s">
        <v>279</v>
      </c>
      <c r="E427" s="50" t="s">
        <v>276</v>
      </c>
      <c r="F427" s="50" t="s">
        <v>305</v>
      </c>
      <c r="G427" s="50">
        <v>7.0</v>
      </c>
      <c r="H427" s="98" t="s">
        <v>15</v>
      </c>
      <c r="I427" s="98" t="s">
        <v>15</v>
      </c>
      <c r="J427" s="108" t="s">
        <v>15</v>
      </c>
      <c r="K427" s="85" t="s">
        <v>805</v>
      </c>
      <c r="L427" s="50" t="s">
        <v>806</v>
      </c>
    </row>
    <row r="428">
      <c r="A428" s="10">
        <v>424.0</v>
      </c>
      <c r="B428" s="41">
        <v>7826897.0</v>
      </c>
      <c r="C428" s="7">
        <v>30.0</v>
      </c>
      <c r="D428" s="50" t="s">
        <v>291</v>
      </c>
      <c r="E428" s="50" t="s">
        <v>312</v>
      </c>
      <c r="F428" s="50" t="s">
        <v>273</v>
      </c>
      <c r="G428" s="50">
        <v>5.0</v>
      </c>
      <c r="H428" s="98" t="s">
        <v>15</v>
      </c>
      <c r="I428" s="98" t="s">
        <v>15</v>
      </c>
      <c r="J428" s="108" t="s">
        <v>15</v>
      </c>
      <c r="K428" s="87"/>
      <c r="L428" s="50" t="s">
        <v>807</v>
      </c>
    </row>
    <row r="429">
      <c r="A429" s="10">
        <v>425.0</v>
      </c>
      <c r="B429" s="41">
        <v>7827711.0</v>
      </c>
      <c r="C429" s="7">
        <v>17.0</v>
      </c>
      <c r="D429" s="50" t="s">
        <v>279</v>
      </c>
      <c r="E429" s="50" t="s">
        <v>276</v>
      </c>
      <c r="F429" s="50" t="s">
        <v>273</v>
      </c>
      <c r="G429" s="50">
        <v>6.0</v>
      </c>
      <c r="H429" s="98" t="s">
        <v>15</v>
      </c>
      <c r="I429" s="98" t="s">
        <v>15</v>
      </c>
      <c r="J429" s="108" t="s">
        <v>15</v>
      </c>
      <c r="K429" s="87"/>
      <c r="L429" s="86"/>
    </row>
    <row r="430">
      <c r="A430" s="10">
        <v>426.0</v>
      </c>
      <c r="B430" s="41">
        <v>7827813.0</v>
      </c>
      <c r="C430" s="7">
        <v>36.0</v>
      </c>
      <c r="D430" s="50" t="s">
        <v>86</v>
      </c>
      <c r="E430" s="50" t="s">
        <v>86</v>
      </c>
      <c r="F430" s="50" t="s">
        <v>280</v>
      </c>
      <c r="G430" s="50">
        <v>6.0</v>
      </c>
      <c r="H430" s="98" t="s">
        <v>15</v>
      </c>
      <c r="I430" s="98" t="s">
        <v>15</v>
      </c>
      <c r="J430" s="108" t="s">
        <v>15</v>
      </c>
      <c r="K430" s="87"/>
      <c r="L430" s="86"/>
    </row>
    <row r="431">
      <c r="A431" s="10">
        <v>427.0</v>
      </c>
      <c r="B431" s="41">
        <v>7829119.0</v>
      </c>
      <c r="C431" s="7">
        <v>33.0</v>
      </c>
      <c r="D431" s="50" t="s">
        <v>275</v>
      </c>
      <c r="E431" s="50" t="s">
        <v>86</v>
      </c>
      <c r="F431" s="50" t="s">
        <v>286</v>
      </c>
      <c r="G431" s="50" t="s">
        <v>86</v>
      </c>
      <c r="H431" s="98" t="s">
        <v>16</v>
      </c>
      <c r="I431" s="98" t="s">
        <v>15</v>
      </c>
      <c r="J431" s="108" t="s">
        <v>15</v>
      </c>
      <c r="K431" s="87"/>
      <c r="L431" s="50" t="s">
        <v>808</v>
      </c>
    </row>
    <row r="432">
      <c r="A432" s="10">
        <v>428.0</v>
      </c>
      <c r="B432" s="41">
        <v>7830657.0</v>
      </c>
      <c r="C432" s="7">
        <v>40.0</v>
      </c>
      <c r="D432" s="50" t="s">
        <v>291</v>
      </c>
      <c r="E432" s="50" t="s">
        <v>360</v>
      </c>
      <c r="F432" s="50" t="s">
        <v>305</v>
      </c>
      <c r="G432" s="50">
        <v>7.0</v>
      </c>
      <c r="H432" s="98" t="s">
        <v>15</v>
      </c>
      <c r="I432" s="98" t="s">
        <v>15</v>
      </c>
      <c r="J432" s="108" t="s">
        <v>15</v>
      </c>
      <c r="K432" s="87"/>
      <c r="L432" s="50" t="s">
        <v>331</v>
      </c>
    </row>
    <row r="433">
      <c r="A433" s="36">
        <v>429.0</v>
      </c>
      <c r="B433" s="42">
        <v>7837075.0</v>
      </c>
      <c r="C433" s="14">
        <v>33.0</v>
      </c>
      <c r="D433" s="98" t="s">
        <v>279</v>
      </c>
      <c r="E433" s="98" t="s">
        <v>358</v>
      </c>
      <c r="F433" s="98" t="s">
        <v>273</v>
      </c>
      <c r="G433" s="98">
        <v>7.0</v>
      </c>
      <c r="H433" s="98" t="s">
        <v>15</v>
      </c>
      <c r="I433" s="98" t="s">
        <v>16</v>
      </c>
      <c r="J433" s="108" t="s">
        <v>15</v>
      </c>
      <c r="K433" s="109"/>
      <c r="L433" s="98" t="s">
        <v>809</v>
      </c>
    </row>
    <row r="434">
      <c r="A434" s="36">
        <v>430.0</v>
      </c>
      <c r="B434" s="42">
        <v>7837870.0</v>
      </c>
      <c r="C434" s="14">
        <v>23.0</v>
      </c>
      <c r="D434" s="98" t="s">
        <v>279</v>
      </c>
      <c r="E434" s="98" t="s">
        <v>276</v>
      </c>
      <c r="F434" s="98" t="s">
        <v>742</v>
      </c>
      <c r="G434" s="98">
        <v>5.0</v>
      </c>
      <c r="H434" s="98" t="s">
        <v>15</v>
      </c>
      <c r="I434" s="98" t="s">
        <v>15</v>
      </c>
      <c r="J434" s="108" t="s">
        <v>15</v>
      </c>
      <c r="K434" s="109"/>
      <c r="L434" s="98" t="s">
        <v>810</v>
      </c>
    </row>
    <row r="435">
      <c r="A435" s="36">
        <v>431.0</v>
      </c>
      <c r="B435" s="42">
        <v>7838582.0</v>
      </c>
      <c r="C435" s="14">
        <v>36.0</v>
      </c>
      <c r="D435" s="98" t="s">
        <v>275</v>
      </c>
      <c r="E435" s="98" t="s">
        <v>434</v>
      </c>
      <c r="F435" s="98" t="s">
        <v>289</v>
      </c>
      <c r="G435" s="98">
        <v>9.0</v>
      </c>
      <c r="H435" s="98" t="s">
        <v>15</v>
      </c>
      <c r="I435" s="98" t="s">
        <v>15</v>
      </c>
      <c r="J435" s="108" t="s">
        <v>15</v>
      </c>
      <c r="K435" s="109"/>
      <c r="L435" s="98" t="s">
        <v>811</v>
      </c>
    </row>
    <row r="436">
      <c r="A436" s="36">
        <v>432.0</v>
      </c>
      <c r="B436" s="42">
        <v>7837077.0</v>
      </c>
      <c r="C436" s="14">
        <v>33.0</v>
      </c>
      <c r="D436" s="98" t="s">
        <v>279</v>
      </c>
      <c r="E436" s="98" t="s">
        <v>358</v>
      </c>
      <c r="F436" s="98" t="s">
        <v>273</v>
      </c>
      <c r="G436" s="98">
        <v>7.0</v>
      </c>
      <c r="H436" s="98" t="s">
        <v>15</v>
      </c>
      <c r="I436" s="98" t="s">
        <v>16</v>
      </c>
      <c r="J436" s="108" t="s">
        <v>15</v>
      </c>
      <c r="K436" s="109"/>
      <c r="L436" s="98" t="s">
        <v>809</v>
      </c>
    </row>
    <row r="437">
      <c r="A437" s="36">
        <v>433.0</v>
      </c>
      <c r="B437" s="43">
        <v>7840422.0</v>
      </c>
      <c r="C437" s="14">
        <v>23.0</v>
      </c>
      <c r="D437" s="98" t="s">
        <v>271</v>
      </c>
      <c r="E437" s="98" t="s">
        <v>812</v>
      </c>
      <c r="F437" s="98" t="s">
        <v>273</v>
      </c>
      <c r="G437" s="98">
        <v>4.0</v>
      </c>
      <c r="H437" s="98" t="s">
        <v>15</v>
      </c>
      <c r="I437" s="98" t="s">
        <v>15</v>
      </c>
      <c r="J437" s="108" t="s">
        <v>15</v>
      </c>
      <c r="K437" s="109"/>
      <c r="L437" s="98" t="s">
        <v>391</v>
      </c>
    </row>
    <row r="438">
      <c r="A438" s="36">
        <v>434.0</v>
      </c>
      <c r="B438" s="42">
        <v>7841826.0</v>
      </c>
      <c r="C438" s="14">
        <v>21.0</v>
      </c>
      <c r="D438" s="98" t="s">
        <v>275</v>
      </c>
      <c r="E438" s="98" t="s">
        <v>276</v>
      </c>
      <c r="F438" s="98" t="s">
        <v>285</v>
      </c>
      <c r="G438" s="98" t="s">
        <v>86</v>
      </c>
      <c r="H438" s="98" t="s">
        <v>15</v>
      </c>
      <c r="I438" s="98" t="s">
        <v>15</v>
      </c>
      <c r="J438" s="108" t="s">
        <v>15</v>
      </c>
      <c r="K438" s="109"/>
      <c r="L438" s="98" t="s">
        <v>813</v>
      </c>
    </row>
    <row r="439">
      <c r="A439" s="36">
        <v>435.0</v>
      </c>
      <c r="B439" s="43">
        <v>7842580.0</v>
      </c>
      <c r="C439" s="14">
        <v>26.0</v>
      </c>
      <c r="D439" s="98" t="s">
        <v>275</v>
      </c>
      <c r="E439" s="98" t="s">
        <v>814</v>
      </c>
      <c r="F439" s="98" t="s">
        <v>273</v>
      </c>
      <c r="G439" s="98">
        <v>6.0</v>
      </c>
      <c r="H439" s="98" t="s">
        <v>86</v>
      </c>
      <c r="I439" s="98" t="s">
        <v>86</v>
      </c>
      <c r="J439" s="111" t="s">
        <v>86</v>
      </c>
      <c r="K439" s="109"/>
      <c r="L439" s="98"/>
    </row>
    <row r="440">
      <c r="A440" s="36">
        <v>436.0</v>
      </c>
      <c r="B440" s="42">
        <v>7842745.0</v>
      </c>
      <c r="C440" s="14">
        <v>27.0</v>
      </c>
      <c r="D440" s="98" t="s">
        <v>275</v>
      </c>
      <c r="E440" s="98" t="s">
        <v>815</v>
      </c>
      <c r="F440" s="98" t="s">
        <v>273</v>
      </c>
      <c r="G440" s="98">
        <v>6.0</v>
      </c>
      <c r="H440" s="98" t="s">
        <v>15</v>
      </c>
      <c r="I440" s="98" t="s">
        <v>15</v>
      </c>
      <c r="J440" s="108" t="s">
        <v>15</v>
      </c>
      <c r="K440" s="109"/>
      <c r="L440" s="112"/>
    </row>
    <row r="441">
      <c r="A441" s="36">
        <v>437.0</v>
      </c>
      <c r="B441" s="42">
        <v>7847247.0</v>
      </c>
      <c r="C441" s="14">
        <v>19.0</v>
      </c>
      <c r="D441" s="98" t="s">
        <v>275</v>
      </c>
      <c r="E441" s="98" t="s">
        <v>276</v>
      </c>
      <c r="F441" s="98" t="s">
        <v>440</v>
      </c>
      <c r="G441" s="98">
        <v>2.0</v>
      </c>
      <c r="H441" s="98" t="s">
        <v>15</v>
      </c>
      <c r="I441" s="98" t="s">
        <v>15</v>
      </c>
      <c r="J441" s="108" t="s">
        <v>15</v>
      </c>
      <c r="K441" s="109"/>
      <c r="L441" s="112"/>
    </row>
    <row r="442">
      <c r="A442" s="36">
        <v>438.0</v>
      </c>
      <c r="B442" s="42">
        <v>7848172.0</v>
      </c>
      <c r="C442" s="14">
        <v>18.0</v>
      </c>
      <c r="D442" s="98" t="s">
        <v>309</v>
      </c>
      <c r="E442" s="98" t="s">
        <v>276</v>
      </c>
      <c r="F442" s="98" t="s">
        <v>285</v>
      </c>
      <c r="G442" s="98">
        <v>1.0</v>
      </c>
      <c r="H442" s="98" t="s">
        <v>15</v>
      </c>
      <c r="I442" s="98" t="s">
        <v>15</v>
      </c>
      <c r="J442" s="108" t="s">
        <v>15</v>
      </c>
      <c r="K442" s="110"/>
      <c r="L442" s="98"/>
    </row>
    <row r="443">
      <c r="A443" s="36">
        <v>439.0</v>
      </c>
      <c r="B443" s="43">
        <v>7848334.0</v>
      </c>
      <c r="C443" s="14">
        <v>22.0</v>
      </c>
      <c r="D443" s="98" t="s">
        <v>291</v>
      </c>
      <c r="E443" s="98" t="s">
        <v>276</v>
      </c>
      <c r="F443" s="98" t="s">
        <v>273</v>
      </c>
      <c r="G443" s="98">
        <v>8.0</v>
      </c>
      <c r="H443" s="98" t="s">
        <v>15</v>
      </c>
      <c r="I443" s="98" t="s">
        <v>15</v>
      </c>
      <c r="J443" s="108" t="s">
        <v>15</v>
      </c>
      <c r="K443" s="110" t="s">
        <v>816</v>
      </c>
      <c r="L443" s="98"/>
    </row>
    <row r="444">
      <c r="A444" s="36">
        <v>440.0</v>
      </c>
      <c r="B444" s="44">
        <v>7847958.0</v>
      </c>
      <c r="C444" s="14">
        <v>29.0</v>
      </c>
      <c r="D444" s="98" t="s">
        <v>275</v>
      </c>
      <c r="E444" s="98" t="s">
        <v>587</v>
      </c>
      <c r="F444" s="98" t="s">
        <v>305</v>
      </c>
      <c r="G444" s="98">
        <v>6.0</v>
      </c>
      <c r="H444" s="98" t="s">
        <v>15</v>
      </c>
      <c r="I444" s="98" t="s">
        <v>15</v>
      </c>
      <c r="J444" s="108" t="s">
        <v>15</v>
      </c>
      <c r="K444" s="110" t="s">
        <v>817</v>
      </c>
      <c r="L444" s="98" t="s">
        <v>818</v>
      </c>
    </row>
    <row r="445">
      <c r="A445" s="36">
        <v>441.0</v>
      </c>
      <c r="B445" s="36">
        <v>7849712.0</v>
      </c>
      <c r="C445" s="14">
        <v>21.0</v>
      </c>
      <c r="D445" s="98" t="s">
        <v>86</v>
      </c>
      <c r="E445" s="98" t="s">
        <v>86</v>
      </c>
      <c r="F445" s="98" t="s">
        <v>285</v>
      </c>
      <c r="G445" s="98">
        <v>2.0</v>
      </c>
      <c r="H445" s="98" t="s">
        <v>15</v>
      </c>
      <c r="I445" s="98" t="s">
        <v>15</v>
      </c>
      <c r="J445" s="108" t="s">
        <v>15</v>
      </c>
      <c r="K445" s="109"/>
      <c r="L445" s="98" t="s">
        <v>819</v>
      </c>
    </row>
    <row r="446">
      <c r="A446" s="10">
        <v>442.0</v>
      </c>
      <c r="B446" s="30">
        <v>7805761.0</v>
      </c>
      <c r="C446" s="7">
        <v>18.0</v>
      </c>
      <c r="D446" s="50" t="s">
        <v>304</v>
      </c>
      <c r="E446" s="50" t="s">
        <v>276</v>
      </c>
      <c r="F446" s="50" t="s">
        <v>273</v>
      </c>
      <c r="G446" s="50">
        <v>7.0</v>
      </c>
      <c r="H446" s="98" t="s">
        <v>15</v>
      </c>
      <c r="I446" s="98" t="s">
        <v>15</v>
      </c>
      <c r="J446" s="108" t="s">
        <v>15</v>
      </c>
      <c r="K446" s="85" t="s">
        <v>820</v>
      </c>
      <c r="L446" s="50" t="s">
        <v>821</v>
      </c>
    </row>
    <row r="447">
      <c r="A447" s="10">
        <v>443.0</v>
      </c>
      <c r="B447" s="30">
        <v>7805953.0</v>
      </c>
      <c r="C447" s="7">
        <v>32.0</v>
      </c>
      <c r="D447" s="50" t="s">
        <v>86</v>
      </c>
      <c r="E447" s="50" t="s">
        <v>86</v>
      </c>
      <c r="F447" s="50" t="s">
        <v>440</v>
      </c>
      <c r="G447" s="50">
        <v>12.0</v>
      </c>
      <c r="H447" s="98" t="s">
        <v>15</v>
      </c>
      <c r="I447" s="98" t="s">
        <v>15</v>
      </c>
      <c r="J447" s="108" t="s">
        <v>15</v>
      </c>
      <c r="K447" s="85" t="s">
        <v>822</v>
      </c>
      <c r="L447" s="86"/>
    </row>
    <row r="448">
      <c r="A448" s="10">
        <v>444.0</v>
      </c>
      <c r="B448" s="41">
        <v>7805097.0</v>
      </c>
      <c r="C448" s="7">
        <v>37.0</v>
      </c>
      <c r="D448" s="50" t="s">
        <v>279</v>
      </c>
      <c r="E448" s="50" t="s">
        <v>335</v>
      </c>
      <c r="F448" s="50" t="s">
        <v>285</v>
      </c>
      <c r="G448" s="50">
        <v>10.0</v>
      </c>
      <c r="H448" s="98" t="s">
        <v>15</v>
      </c>
      <c r="I448" s="98" t="s">
        <v>15</v>
      </c>
      <c r="J448" s="108" t="s">
        <v>15</v>
      </c>
      <c r="K448" s="85" t="s">
        <v>823</v>
      </c>
      <c r="L448" s="50" t="s">
        <v>824</v>
      </c>
    </row>
    <row r="449">
      <c r="A449" s="10">
        <v>445.0</v>
      </c>
      <c r="B449" s="41">
        <v>7806786.0</v>
      </c>
      <c r="C449" s="7">
        <v>32.0</v>
      </c>
      <c r="D449" s="50" t="s">
        <v>275</v>
      </c>
      <c r="E449" s="50" t="s">
        <v>825</v>
      </c>
      <c r="F449" s="50" t="s">
        <v>273</v>
      </c>
      <c r="G449" s="50">
        <v>4.0</v>
      </c>
      <c r="H449" s="98" t="s">
        <v>15</v>
      </c>
      <c r="I449" s="98" t="s">
        <v>15</v>
      </c>
      <c r="J449" s="108" t="s">
        <v>15</v>
      </c>
      <c r="K449" s="87"/>
      <c r="L449" s="50" t="s">
        <v>826</v>
      </c>
    </row>
    <row r="450">
      <c r="A450" s="10">
        <v>446.0</v>
      </c>
      <c r="B450" s="41">
        <v>7806594.0</v>
      </c>
      <c r="C450" s="7">
        <v>40.0</v>
      </c>
      <c r="D450" s="50" t="s">
        <v>86</v>
      </c>
      <c r="E450" s="50" t="s">
        <v>86</v>
      </c>
      <c r="F450" s="50" t="s">
        <v>280</v>
      </c>
      <c r="G450" s="50">
        <v>6.0</v>
      </c>
      <c r="H450" s="98" t="s">
        <v>15</v>
      </c>
      <c r="I450" s="98" t="s">
        <v>15</v>
      </c>
      <c r="J450" s="108" t="s">
        <v>15</v>
      </c>
      <c r="K450" s="87"/>
      <c r="L450" s="50" t="s">
        <v>827</v>
      </c>
    </row>
    <row r="451">
      <c r="A451" s="10">
        <v>447.0</v>
      </c>
      <c r="B451" s="41">
        <v>7806600.0</v>
      </c>
      <c r="C451" s="7">
        <v>25.0</v>
      </c>
      <c r="D451" s="50" t="s">
        <v>309</v>
      </c>
      <c r="E451" s="50" t="s">
        <v>276</v>
      </c>
      <c r="F451" s="50" t="s">
        <v>280</v>
      </c>
      <c r="G451" s="50">
        <v>4.0</v>
      </c>
      <c r="H451" s="98" t="s">
        <v>15</v>
      </c>
      <c r="I451" s="98" t="s">
        <v>15</v>
      </c>
      <c r="J451" s="108" t="s">
        <v>15</v>
      </c>
      <c r="K451" s="87"/>
      <c r="L451" s="50" t="s">
        <v>400</v>
      </c>
    </row>
    <row r="452">
      <c r="A452" s="10">
        <v>448.0</v>
      </c>
      <c r="B452" s="41">
        <v>7807081.0</v>
      </c>
      <c r="C452" s="7">
        <v>21.0</v>
      </c>
      <c r="D452" s="50" t="s">
        <v>86</v>
      </c>
      <c r="E452" s="50" t="s">
        <v>86</v>
      </c>
      <c r="F452" s="50" t="s">
        <v>86</v>
      </c>
      <c r="G452" s="50" t="s">
        <v>86</v>
      </c>
      <c r="H452" s="98" t="s">
        <v>15</v>
      </c>
      <c r="I452" s="98" t="s">
        <v>15</v>
      </c>
      <c r="J452" s="108" t="s">
        <v>15</v>
      </c>
      <c r="K452" s="87"/>
      <c r="L452" s="50" t="s">
        <v>828</v>
      </c>
    </row>
    <row r="453">
      <c r="A453" s="10">
        <v>449.0</v>
      </c>
      <c r="B453" s="41">
        <v>7808967.0</v>
      </c>
      <c r="C453" s="7">
        <v>34.0</v>
      </c>
      <c r="D453" s="50" t="s">
        <v>86</v>
      </c>
      <c r="E453" s="50" t="s">
        <v>420</v>
      </c>
      <c r="F453" s="50" t="s">
        <v>324</v>
      </c>
      <c r="G453" s="50">
        <v>2.0</v>
      </c>
      <c r="H453" s="98" t="s">
        <v>86</v>
      </c>
      <c r="I453" s="98" t="s">
        <v>86</v>
      </c>
      <c r="J453" s="111" t="s">
        <v>86</v>
      </c>
      <c r="K453" s="87"/>
      <c r="L453" s="50" t="s">
        <v>829</v>
      </c>
    </row>
    <row r="454">
      <c r="A454" s="10">
        <v>450.0</v>
      </c>
      <c r="B454" s="41">
        <v>7831487.0</v>
      </c>
      <c r="C454" s="7">
        <v>36.0</v>
      </c>
      <c r="D454" s="50" t="s">
        <v>291</v>
      </c>
      <c r="E454" s="50" t="s">
        <v>830</v>
      </c>
      <c r="F454" s="50" t="s">
        <v>273</v>
      </c>
      <c r="G454" s="50">
        <v>4.0</v>
      </c>
      <c r="H454" s="98" t="s">
        <v>15</v>
      </c>
      <c r="I454" s="98" t="s">
        <v>15</v>
      </c>
      <c r="J454" s="111" t="s">
        <v>15</v>
      </c>
      <c r="K454" s="87"/>
      <c r="L454" s="50" t="s">
        <v>400</v>
      </c>
    </row>
    <row r="455">
      <c r="A455" s="10">
        <v>451.0</v>
      </c>
      <c r="B455" s="41">
        <v>7832334.0</v>
      </c>
      <c r="C455" s="7">
        <v>37.0</v>
      </c>
      <c r="D455" s="50" t="s">
        <v>275</v>
      </c>
      <c r="E455" s="50" t="s">
        <v>276</v>
      </c>
      <c r="F455" s="50" t="s">
        <v>456</v>
      </c>
      <c r="G455" s="50">
        <v>2.0</v>
      </c>
      <c r="H455" s="98" t="s">
        <v>15</v>
      </c>
      <c r="I455" s="98" t="s">
        <v>15</v>
      </c>
      <c r="J455" s="111" t="s">
        <v>15</v>
      </c>
      <c r="K455" s="87"/>
      <c r="L455" s="86"/>
    </row>
    <row r="456">
      <c r="A456" s="10">
        <v>452.0</v>
      </c>
      <c r="B456" s="41">
        <v>7832394.0</v>
      </c>
      <c r="C456" s="7">
        <v>37.0</v>
      </c>
      <c r="D456" s="50" t="s">
        <v>275</v>
      </c>
      <c r="E456" s="50" t="s">
        <v>276</v>
      </c>
      <c r="F456" s="50" t="s">
        <v>285</v>
      </c>
      <c r="G456" s="50">
        <v>10.0</v>
      </c>
      <c r="H456" s="98" t="s">
        <v>15</v>
      </c>
      <c r="I456" s="98" t="s">
        <v>15</v>
      </c>
      <c r="J456" s="111" t="s">
        <v>15</v>
      </c>
      <c r="K456" s="85" t="s">
        <v>400</v>
      </c>
      <c r="L456" s="50" t="s">
        <v>831</v>
      </c>
    </row>
    <row r="457">
      <c r="A457" s="10">
        <v>453.0</v>
      </c>
      <c r="B457" s="41">
        <v>7834427.0</v>
      </c>
      <c r="C457" s="7">
        <v>25.0</v>
      </c>
      <c r="D457" s="50" t="s">
        <v>275</v>
      </c>
      <c r="E457" s="50" t="s">
        <v>276</v>
      </c>
      <c r="F457" s="50" t="s">
        <v>289</v>
      </c>
      <c r="G457" s="50">
        <v>3.0</v>
      </c>
      <c r="H457" s="98" t="s">
        <v>15</v>
      </c>
      <c r="I457" s="98" t="s">
        <v>15</v>
      </c>
      <c r="J457" s="111" t="s">
        <v>15</v>
      </c>
      <c r="K457" s="87"/>
      <c r="L457" s="50" t="s">
        <v>832</v>
      </c>
    </row>
    <row r="458">
      <c r="A458" s="10">
        <v>454.0</v>
      </c>
      <c r="B458" s="41">
        <v>7834491.0</v>
      </c>
      <c r="C458" s="7">
        <v>41.0</v>
      </c>
      <c r="D458" s="50" t="s">
        <v>86</v>
      </c>
      <c r="E458" s="50" t="s">
        <v>86</v>
      </c>
      <c r="F458" s="50" t="s">
        <v>280</v>
      </c>
      <c r="G458" s="50">
        <v>7.0</v>
      </c>
      <c r="H458" s="98" t="s">
        <v>16</v>
      </c>
      <c r="I458" s="98" t="s">
        <v>16</v>
      </c>
      <c r="J458" s="111" t="s">
        <v>15</v>
      </c>
      <c r="K458" s="85" t="s">
        <v>417</v>
      </c>
      <c r="L458" s="50" t="s">
        <v>833</v>
      </c>
    </row>
    <row r="459">
      <c r="A459" s="10">
        <v>455.0</v>
      </c>
      <c r="B459" s="41">
        <v>7833805.0</v>
      </c>
      <c r="C459" s="7">
        <v>36.0</v>
      </c>
      <c r="D459" s="50" t="s">
        <v>309</v>
      </c>
      <c r="E459" s="50" t="s">
        <v>276</v>
      </c>
      <c r="F459" s="50" t="s">
        <v>574</v>
      </c>
      <c r="G459" s="50" t="s">
        <v>86</v>
      </c>
      <c r="H459" s="98" t="s">
        <v>15</v>
      </c>
      <c r="I459" s="98" t="s">
        <v>15</v>
      </c>
      <c r="J459" s="111" t="s">
        <v>15</v>
      </c>
      <c r="K459" s="87"/>
      <c r="L459" s="50" t="s">
        <v>386</v>
      </c>
    </row>
    <row r="460">
      <c r="A460" s="10">
        <v>456.0</v>
      </c>
      <c r="B460" s="41">
        <v>7835609.0</v>
      </c>
      <c r="C460" s="7">
        <v>34.0</v>
      </c>
      <c r="D460" s="50" t="s">
        <v>86</v>
      </c>
      <c r="E460" s="50" t="s">
        <v>86</v>
      </c>
      <c r="F460" s="50" t="s">
        <v>305</v>
      </c>
      <c r="G460" s="50">
        <v>4.0</v>
      </c>
      <c r="H460" s="98" t="s">
        <v>15</v>
      </c>
      <c r="I460" s="98" t="s">
        <v>15</v>
      </c>
      <c r="J460" s="111" t="s">
        <v>15</v>
      </c>
      <c r="K460" s="87"/>
      <c r="L460" s="50" t="s">
        <v>834</v>
      </c>
    </row>
    <row r="461">
      <c r="A461" s="10">
        <v>457.0</v>
      </c>
      <c r="B461" s="41">
        <v>7835722.0</v>
      </c>
      <c r="C461" s="14">
        <v>17.0</v>
      </c>
      <c r="D461" s="98" t="s">
        <v>309</v>
      </c>
      <c r="E461" s="98" t="s">
        <v>86</v>
      </c>
      <c r="F461" s="98" t="s">
        <v>285</v>
      </c>
      <c r="G461" s="98">
        <v>2.0</v>
      </c>
      <c r="H461" s="98" t="s">
        <v>15</v>
      </c>
      <c r="I461" s="98" t="s">
        <v>15</v>
      </c>
      <c r="J461" s="111" t="s">
        <v>16</v>
      </c>
      <c r="K461" s="109"/>
      <c r="L461" s="98" t="s">
        <v>835</v>
      </c>
    </row>
    <row r="462">
      <c r="A462" s="36">
        <v>458.0</v>
      </c>
      <c r="B462" s="42">
        <v>7838549.0</v>
      </c>
      <c r="C462" s="14">
        <v>27.0</v>
      </c>
      <c r="D462" s="98" t="s">
        <v>275</v>
      </c>
      <c r="E462" s="98" t="s">
        <v>301</v>
      </c>
      <c r="F462" s="98" t="s">
        <v>273</v>
      </c>
      <c r="G462" s="98">
        <v>6.0</v>
      </c>
      <c r="H462" s="98" t="s">
        <v>15</v>
      </c>
      <c r="I462" s="98" t="s">
        <v>15</v>
      </c>
      <c r="J462" s="111" t="s">
        <v>15</v>
      </c>
      <c r="K462" s="109"/>
      <c r="L462" s="98" t="s">
        <v>400</v>
      </c>
    </row>
    <row r="463">
      <c r="A463" s="36">
        <v>459.0</v>
      </c>
      <c r="B463" s="42">
        <v>7837107.0</v>
      </c>
      <c r="C463" s="14">
        <v>34.0</v>
      </c>
      <c r="D463" s="98" t="s">
        <v>275</v>
      </c>
      <c r="E463" s="98" t="s">
        <v>836</v>
      </c>
      <c r="F463" s="98" t="s">
        <v>273</v>
      </c>
      <c r="G463" s="98">
        <v>6.0</v>
      </c>
      <c r="H463" s="98" t="s">
        <v>15</v>
      </c>
      <c r="I463" s="98" t="s">
        <v>15</v>
      </c>
      <c r="J463" s="111" t="s">
        <v>15</v>
      </c>
      <c r="K463" s="110" t="s">
        <v>837</v>
      </c>
      <c r="L463" s="98" t="s">
        <v>838</v>
      </c>
    </row>
    <row r="464">
      <c r="A464" s="36">
        <v>460.0</v>
      </c>
      <c r="B464" s="42">
        <v>7839245.0</v>
      </c>
      <c r="C464" s="14">
        <v>29.0</v>
      </c>
      <c r="D464" s="98" t="s">
        <v>275</v>
      </c>
      <c r="E464" s="98" t="s">
        <v>470</v>
      </c>
      <c r="F464" s="98" t="s">
        <v>305</v>
      </c>
      <c r="G464" s="98">
        <v>2.0</v>
      </c>
      <c r="H464" s="98" t="s">
        <v>15</v>
      </c>
      <c r="I464" s="98" t="s">
        <v>15</v>
      </c>
      <c r="J464" s="111" t="s">
        <v>15</v>
      </c>
      <c r="K464" s="109"/>
      <c r="L464" s="98" t="s">
        <v>839</v>
      </c>
    </row>
    <row r="465">
      <c r="A465" s="36">
        <v>461.0</v>
      </c>
      <c r="B465" s="42">
        <v>7839665.0</v>
      </c>
      <c r="C465" s="14">
        <v>22.0</v>
      </c>
      <c r="D465" s="98" t="s">
        <v>309</v>
      </c>
      <c r="E465" s="98" t="s">
        <v>276</v>
      </c>
      <c r="F465" s="98" t="s">
        <v>285</v>
      </c>
      <c r="G465" s="98">
        <v>4.0</v>
      </c>
      <c r="H465" s="98" t="s">
        <v>15</v>
      </c>
      <c r="I465" s="98" t="s">
        <v>15</v>
      </c>
      <c r="J465" s="111" t="s">
        <v>15</v>
      </c>
      <c r="K465" s="109"/>
      <c r="L465" s="112"/>
    </row>
    <row r="466">
      <c r="A466" s="36">
        <v>462.0</v>
      </c>
      <c r="B466" s="42">
        <v>7842708.0</v>
      </c>
      <c r="C466" s="14">
        <v>22.0</v>
      </c>
      <c r="D466" s="98" t="s">
        <v>86</v>
      </c>
      <c r="E466" s="98" t="s">
        <v>86</v>
      </c>
      <c r="F466" s="98" t="s">
        <v>285</v>
      </c>
      <c r="G466" s="98">
        <v>7.0</v>
      </c>
      <c r="H466" s="98" t="s">
        <v>15</v>
      </c>
      <c r="I466" s="98" t="s">
        <v>15</v>
      </c>
      <c r="J466" s="111" t="s">
        <v>15</v>
      </c>
      <c r="K466" s="110" t="s">
        <v>840</v>
      </c>
      <c r="L466" s="98" t="s">
        <v>841</v>
      </c>
    </row>
    <row r="467">
      <c r="A467" s="36">
        <v>463.0</v>
      </c>
      <c r="B467" s="44">
        <v>7848564.0</v>
      </c>
      <c r="C467" s="14">
        <v>19.0</v>
      </c>
      <c r="D467" s="98" t="s">
        <v>279</v>
      </c>
      <c r="E467" s="98" t="s">
        <v>276</v>
      </c>
      <c r="F467" s="98" t="s">
        <v>273</v>
      </c>
      <c r="G467" s="98">
        <v>6.0</v>
      </c>
      <c r="H467" s="98" t="s">
        <v>15</v>
      </c>
      <c r="I467" s="98" t="s">
        <v>15</v>
      </c>
      <c r="J467" s="111" t="s">
        <v>15</v>
      </c>
      <c r="K467" s="109"/>
      <c r="L467" s="98" t="s">
        <v>842</v>
      </c>
    </row>
    <row r="468">
      <c r="A468" s="36">
        <v>464.0</v>
      </c>
      <c r="B468" s="42">
        <v>7849928.0</v>
      </c>
      <c r="C468" s="14">
        <v>22.0</v>
      </c>
      <c r="D468" s="98" t="s">
        <v>291</v>
      </c>
      <c r="E468" s="98" t="s">
        <v>843</v>
      </c>
      <c r="F468" s="98" t="s">
        <v>273</v>
      </c>
      <c r="G468" s="98">
        <v>9.0</v>
      </c>
      <c r="H468" s="98" t="s">
        <v>15</v>
      </c>
      <c r="I468" s="98" t="s">
        <v>15</v>
      </c>
      <c r="J468" s="111" t="s">
        <v>15</v>
      </c>
      <c r="K468" s="109"/>
      <c r="L468" s="98" t="s">
        <v>844</v>
      </c>
    </row>
    <row r="469">
      <c r="A469" s="36">
        <v>465.0</v>
      </c>
      <c r="B469" s="45">
        <v>7850205.0</v>
      </c>
      <c r="C469" s="14">
        <v>40.0</v>
      </c>
      <c r="D469" s="98" t="s">
        <v>309</v>
      </c>
      <c r="E469" s="98" t="s">
        <v>276</v>
      </c>
      <c r="F469" s="98" t="s">
        <v>403</v>
      </c>
      <c r="G469" s="98">
        <v>7.0</v>
      </c>
      <c r="H469" s="98" t="s">
        <v>15</v>
      </c>
      <c r="I469" s="98" t="s">
        <v>15</v>
      </c>
      <c r="J469" s="111" t="s">
        <v>15</v>
      </c>
      <c r="K469" s="110" t="s">
        <v>290</v>
      </c>
      <c r="L469" s="98" t="s">
        <v>809</v>
      </c>
    </row>
    <row r="470">
      <c r="A470" s="36">
        <v>466.0</v>
      </c>
      <c r="B470" s="42">
        <v>7869303.0</v>
      </c>
      <c r="C470" s="14">
        <v>40.0</v>
      </c>
      <c r="D470" s="98" t="s">
        <v>309</v>
      </c>
      <c r="E470" s="98" t="s">
        <v>276</v>
      </c>
      <c r="F470" s="98" t="s">
        <v>403</v>
      </c>
      <c r="G470" s="98">
        <v>7.0</v>
      </c>
      <c r="H470" s="98" t="s">
        <v>15</v>
      </c>
      <c r="I470" s="98" t="s">
        <v>15</v>
      </c>
      <c r="J470" s="111" t="s">
        <v>15</v>
      </c>
      <c r="K470" s="110" t="s">
        <v>290</v>
      </c>
      <c r="L470" s="98" t="s">
        <v>809</v>
      </c>
    </row>
    <row r="471">
      <c r="A471" s="36">
        <v>467.0</v>
      </c>
      <c r="B471" s="42">
        <v>7869302.0</v>
      </c>
      <c r="C471" s="14">
        <v>40.0</v>
      </c>
      <c r="D471" s="98" t="s">
        <v>309</v>
      </c>
      <c r="E471" s="98" t="s">
        <v>276</v>
      </c>
      <c r="F471" s="98" t="s">
        <v>403</v>
      </c>
      <c r="G471" s="98">
        <v>7.0</v>
      </c>
      <c r="H471" s="98" t="s">
        <v>15</v>
      </c>
      <c r="I471" s="98" t="s">
        <v>15</v>
      </c>
      <c r="J471" s="111" t="s">
        <v>15</v>
      </c>
      <c r="K471" s="110" t="s">
        <v>290</v>
      </c>
      <c r="L471" s="98" t="s">
        <v>845</v>
      </c>
    </row>
    <row r="472">
      <c r="A472" s="36">
        <v>468.0</v>
      </c>
      <c r="B472" s="42">
        <v>7869304.0</v>
      </c>
      <c r="C472" s="14">
        <v>14.0</v>
      </c>
      <c r="D472" s="98" t="s">
        <v>309</v>
      </c>
      <c r="E472" s="98" t="s">
        <v>276</v>
      </c>
      <c r="F472" s="98" t="s">
        <v>273</v>
      </c>
      <c r="G472" s="98">
        <v>11.0</v>
      </c>
      <c r="H472" s="98" t="s">
        <v>15</v>
      </c>
      <c r="I472" s="98" t="s">
        <v>15</v>
      </c>
      <c r="J472" s="111" t="s">
        <v>15</v>
      </c>
      <c r="K472" s="110" t="s">
        <v>459</v>
      </c>
      <c r="L472" s="98" t="s">
        <v>846</v>
      </c>
    </row>
    <row r="473">
      <c r="A473" s="36">
        <v>469.0</v>
      </c>
      <c r="B473" s="42">
        <v>7877595.0</v>
      </c>
      <c r="C473" s="14">
        <v>28.0</v>
      </c>
      <c r="D473" s="98" t="s">
        <v>275</v>
      </c>
      <c r="E473" s="98" t="s">
        <v>276</v>
      </c>
      <c r="F473" s="98" t="s">
        <v>305</v>
      </c>
      <c r="G473" s="98">
        <v>2.0</v>
      </c>
      <c r="H473" s="98" t="s">
        <v>15</v>
      </c>
      <c r="I473" s="98" t="s">
        <v>15</v>
      </c>
      <c r="J473" s="111" t="s">
        <v>15</v>
      </c>
      <c r="K473" s="109"/>
      <c r="L473" s="98" t="s">
        <v>847</v>
      </c>
    </row>
    <row r="474">
      <c r="A474" s="36">
        <v>470.0</v>
      </c>
      <c r="B474" s="42">
        <v>7880422.0</v>
      </c>
      <c r="C474" s="7">
        <v>17.0</v>
      </c>
      <c r="D474" s="50" t="s">
        <v>279</v>
      </c>
      <c r="E474" s="50" t="s">
        <v>272</v>
      </c>
      <c r="F474" s="50" t="s">
        <v>848</v>
      </c>
      <c r="G474" s="50">
        <v>6.0</v>
      </c>
      <c r="H474" s="98" t="s">
        <v>15</v>
      </c>
      <c r="I474" s="98" t="s">
        <v>15</v>
      </c>
      <c r="J474" s="111" t="s">
        <v>15</v>
      </c>
      <c r="K474" s="85" t="s">
        <v>325</v>
      </c>
      <c r="L474" s="50" t="s">
        <v>849</v>
      </c>
    </row>
    <row r="475">
      <c r="A475" s="10">
        <v>471.0</v>
      </c>
      <c r="B475" s="10">
        <v>7759606.0</v>
      </c>
      <c r="C475" s="7">
        <v>16.0</v>
      </c>
      <c r="D475" s="50" t="s">
        <v>279</v>
      </c>
      <c r="E475" s="50" t="s">
        <v>272</v>
      </c>
      <c r="F475" s="50" t="s">
        <v>761</v>
      </c>
      <c r="G475" s="50">
        <v>3.0</v>
      </c>
      <c r="H475" s="98" t="s">
        <v>15</v>
      </c>
      <c r="I475" s="98" t="s">
        <v>16</v>
      </c>
      <c r="J475" s="111" t="s">
        <v>15</v>
      </c>
      <c r="K475" s="87"/>
      <c r="L475" s="86"/>
    </row>
    <row r="476">
      <c r="A476" s="10">
        <v>472.0</v>
      </c>
      <c r="B476" s="10">
        <v>7759948.0</v>
      </c>
      <c r="C476" s="7">
        <v>24.0</v>
      </c>
      <c r="D476" s="50" t="s">
        <v>275</v>
      </c>
      <c r="E476" s="50" t="s">
        <v>850</v>
      </c>
      <c r="F476" s="50" t="s">
        <v>848</v>
      </c>
      <c r="G476" s="50">
        <v>7.0</v>
      </c>
      <c r="H476" s="98" t="s">
        <v>15</v>
      </c>
      <c r="I476" s="98" t="s">
        <v>15</v>
      </c>
      <c r="J476" s="111" t="s">
        <v>15</v>
      </c>
      <c r="K476" s="85" t="s">
        <v>325</v>
      </c>
      <c r="L476" s="86"/>
    </row>
    <row r="477">
      <c r="A477" s="10">
        <v>473.0</v>
      </c>
      <c r="B477" s="10">
        <v>7760041.0</v>
      </c>
      <c r="C477" s="7">
        <v>26.0</v>
      </c>
      <c r="D477" s="50" t="s">
        <v>86</v>
      </c>
      <c r="E477" s="50" t="s">
        <v>86</v>
      </c>
      <c r="F477" s="50" t="s">
        <v>273</v>
      </c>
      <c r="G477" s="50">
        <v>5.0</v>
      </c>
      <c r="H477" s="98" t="s">
        <v>86</v>
      </c>
      <c r="I477" s="98" t="s">
        <v>86</v>
      </c>
      <c r="J477" s="111" t="s">
        <v>86</v>
      </c>
      <c r="K477" s="87"/>
      <c r="L477" s="50" t="s">
        <v>851</v>
      </c>
    </row>
    <row r="478">
      <c r="A478" s="10">
        <v>474.0</v>
      </c>
      <c r="B478" s="10">
        <v>7760190.0</v>
      </c>
      <c r="C478" s="7">
        <v>26.0</v>
      </c>
      <c r="D478" s="50" t="s">
        <v>275</v>
      </c>
      <c r="E478" s="50" t="s">
        <v>852</v>
      </c>
      <c r="F478" s="50" t="s">
        <v>853</v>
      </c>
      <c r="G478" s="50">
        <v>8.0</v>
      </c>
      <c r="H478" s="98" t="s">
        <v>15</v>
      </c>
      <c r="I478" s="98" t="s">
        <v>15</v>
      </c>
      <c r="J478" s="111" t="s">
        <v>15</v>
      </c>
      <c r="K478" s="87"/>
      <c r="L478" s="86"/>
    </row>
    <row r="479">
      <c r="A479" s="10">
        <v>475.0</v>
      </c>
      <c r="B479" s="10">
        <v>7763471.0</v>
      </c>
      <c r="C479" s="7">
        <v>26.0</v>
      </c>
      <c r="D479" s="50" t="s">
        <v>275</v>
      </c>
      <c r="E479" s="50" t="s">
        <v>854</v>
      </c>
      <c r="F479" s="50" t="s">
        <v>855</v>
      </c>
      <c r="G479" s="50">
        <v>7.0</v>
      </c>
      <c r="H479" s="98" t="s">
        <v>15</v>
      </c>
      <c r="I479" s="98" t="s">
        <v>15</v>
      </c>
      <c r="J479" s="111" t="s">
        <v>15</v>
      </c>
      <c r="K479" s="87"/>
      <c r="L479" s="86"/>
    </row>
    <row r="480">
      <c r="A480" s="10">
        <v>476.0</v>
      </c>
      <c r="B480" s="10">
        <v>7763888.0</v>
      </c>
      <c r="C480" s="7">
        <v>30.0</v>
      </c>
      <c r="D480" s="50" t="s">
        <v>86</v>
      </c>
      <c r="E480" s="50" t="s">
        <v>86</v>
      </c>
      <c r="F480" s="50" t="s">
        <v>769</v>
      </c>
      <c r="G480" s="50">
        <v>2.0</v>
      </c>
      <c r="H480" s="98" t="s">
        <v>15</v>
      </c>
      <c r="I480" s="98" t="s">
        <v>15</v>
      </c>
      <c r="J480" s="111" t="s">
        <v>15</v>
      </c>
      <c r="K480" s="87"/>
      <c r="L480" s="50" t="s">
        <v>856</v>
      </c>
    </row>
    <row r="481">
      <c r="A481" s="10">
        <v>477.0</v>
      </c>
      <c r="B481" s="10">
        <v>7763891.0</v>
      </c>
      <c r="C481" s="7">
        <v>30.0</v>
      </c>
      <c r="D481" s="50" t="s">
        <v>86</v>
      </c>
      <c r="E481" s="50" t="s">
        <v>86</v>
      </c>
      <c r="F481" s="50" t="s">
        <v>769</v>
      </c>
      <c r="G481" s="50">
        <v>2.0</v>
      </c>
      <c r="H481" s="98" t="s">
        <v>15</v>
      </c>
      <c r="I481" s="98" t="s">
        <v>15</v>
      </c>
      <c r="J481" s="111" t="s">
        <v>15</v>
      </c>
      <c r="K481" s="87"/>
      <c r="L481" s="50" t="s">
        <v>856</v>
      </c>
    </row>
    <row r="482">
      <c r="A482" s="10">
        <v>478.0</v>
      </c>
      <c r="B482" s="10">
        <v>7777384.0</v>
      </c>
      <c r="C482" s="7">
        <v>37.0</v>
      </c>
      <c r="D482" s="50" t="s">
        <v>291</v>
      </c>
      <c r="E482" s="50" t="s">
        <v>857</v>
      </c>
      <c r="F482" s="50" t="s">
        <v>791</v>
      </c>
      <c r="G482" s="50" t="s">
        <v>86</v>
      </c>
      <c r="H482" s="50" t="s">
        <v>15</v>
      </c>
      <c r="I482" s="50" t="s">
        <v>16</v>
      </c>
      <c r="J482" s="89" t="s">
        <v>15</v>
      </c>
      <c r="K482" s="85" t="s">
        <v>858</v>
      </c>
      <c r="L482" s="86"/>
    </row>
    <row r="483">
      <c r="A483" s="13">
        <v>479.0</v>
      </c>
      <c r="B483" s="13">
        <v>7778163.0</v>
      </c>
      <c r="C483" s="7">
        <v>33.0</v>
      </c>
      <c r="D483" s="50" t="s">
        <v>279</v>
      </c>
      <c r="E483" s="50" t="s">
        <v>859</v>
      </c>
      <c r="F483" s="50" t="s">
        <v>785</v>
      </c>
      <c r="G483" s="50">
        <v>4.0</v>
      </c>
      <c r="H483" s="50" t="s">
        <v>15</v>
      </c>
      <c r="I483" s="50" t="s">
        <v>15</v>
      </c>
      <c r="J483" s="89" t="s">
        <v>15</v>
      </c>
      <c r="K483" s="85" t="s">
        <v>860</v>
      </c>
      <c r="L483" s="50" t="s">
        <v>861</v>
      </c>
    </row>
    <row r="484">
      <c r="A484" s="13">
        <v>480.0</v>
      </c>
      <c r="B484" s="13">
        <v>7779015.0</v>
      </c>
      <c r="C484" s="7">
        <v>36.0</v>
      </c>
      <c r="D484" s="50" t="s">
        <v>275</v>
      </c>
      <c r="E484" s="50" t="s">
        <v>276</v>
      </c>
      <c r="F484" s="50" t="s">
        <v>862</v>
      </c>
      <c r="G484" s="50">
        <v>4.0</v>
      </c>
      <c r="H484" s="50" t="s">
        <v>15</v>
      </c>
      <c r="I484" s="50" t="s">
        <v>15</v>
      </c>
      <c r="J484" s="89" t="s">
        <v>15</v>
      </c>
      <c r="K484" s="85" t="s">
        <v>459</v>
      </c>
      <c r="L484" s="50" t="s">
        <v>863</v>
      </c>
    </row>
    <row r="485">
      <c r="A485" s="10">
        <v>481.0</v>
      </c>
      <c r="B485" s="10">
        <v>7779055.0</v>
      </c>
      <c r="C485" s="7">
        <v>23.0</v>
      </c>
      <c r="D485" s="50" t="s">
        <v>275</v>
      </c>
      <c r="E485" s="50" t="s">
        <v>276</v>
      </c>
      <c r="F485" s="50" t="s">
        <v>273</v>
      </c>
      <c r="G485" s="50">
        <v>2.0</v>
      </c>
      <c r="H485" s="50" t="s">
        <v>15</v>
      </c>
      <c r="I485" s="50" t="s">
        <v>15</v>
      </c>
      <c r="J485" s="89" t="s">
        <v>15</v>
      </c>
      <c r="K485" s="85" t="s">
        <v>864</v>
      </c>
      <c r="L485" s="50" t="s">
        <v>865</v>
      </c>
    </row>
    <row r="486">
      <c r="A486" s="10">
        <v>482.0</v>
      </c>
      <c r="B486" s="10">
        <v>7779613.0</v>
      </c>
      <c r="C486" s="7">
        <v>27.0</v>
      </c>
      <c r="D486" s="50" t="s">
        <v>275</v>
      </c>
      <c r="E486" s="50" t="s">
        <v>276</v>
      </c>
      <c r="F486" s="50" t="s">
        <v>785</v>
      </c>
      <c r="G486" s="50">
        <v>1.0</v>
      </c>
      <c r="H486" s="50" t="s">
        <v>15</v>
      </c>
      <c r="I486" s="50" t="s">
        <v>15</v>
      </c>
      <c r="J486" s="89" t="s">
        <v>15</v>
      </c>
      <c r="K486" s="85" t="s">
        <v>866</v>
      </c>
      <c r="L486" s="50" t="s">
        <v>867</v>
      </c>
    </row>
    <row r="487">
      <c r="A487" s="10">
        <v>483.0</v>
      </c>
      <c r="B487" s="10">
        <v>7778407.0</v>
      </c>
      <c r="C487" s="7">
        <v>29.0</v>
      </c>
      <c r="D487" s="50" t="s">
        <v>86</v>
      </c>
      <c r="E487" s="50" t="s">
        <v>86</v>
      </c>
      <c r="F487" s="50" t="s">
        <v>760</v>
      </c>
      <c r="G487" s="50">
        <v>4.0</v>
      </c>
      <c r="H487" s="50" t="s">
        <v>15</v>
      </c>
      <c r="I487" s="50" t="s">
        <v>15</v>
      </c>
      <c r="J487" s="89" t="s">
        <v>15</v>
      </c>
      <c r="K487" s="87"/>
      <c r="L487" s="50" t="s">
        <v>868</v>
      </c>
    </row>
    <row r="488">
      <c r="A488" s="10">
        <v>484.0</v>
      </c>
      <c r="B488" s="10">
        <v>7779844.0</v>
      </c>
      <c r="C488" s="7">
        <v>25.0</v>
      </c>
      <c r="D488" s="50" t="s">
        <v>86</v>
      </c>
      <c r="E488" s="50" t="s">
        <v>86</v>
      </c>
      <c r="F488" s="50" t="s">
        <v>305</v>
      </c>
      <c r="G488" s="50">
        <v>0.0</v>
      </c>
      <c r="H488" s="50" t="s">
        <v>15</v>
      </c>
      <c r="I488" s="50" t="s">
        <v>15</v>
      </c>
      <c r="J488" s="89" t="s">
        <v>15</v>
      </c>
      <c r="K488" s="85" t="s">
        <v>869</v>
      </c>
      <c r="L488" s="50" t="s">
        <v>870</v>
      </c>
    </row>
    <row r="489">
      <c r="A489" s="36">
        <v>485.0</v>
      </c>
      <c r="B489" s="46">
        <v>7809881.0</v>
      </c>
      <c r="C489" s="14">
        <v>21.0</v>
      </c>
      <c r="D489" s="98" t="s">
        <v>309</v>
      </c>
      <c r="E489" s="98" t="s">
        <v>276</v>
      </c>
      <c r="F489" s="98" t="s">
        <v>285</v>
      </c>
      <c r="G489" s="98">
        <v>8.0</v>
      </c>
      <c r="H489" s="98" t="s">
        <v>15</v>
      </c>
      <c r="I489" s="98" t="s">
        <v>15</v>
      </c>
      <c r="J489" s="111" t="s">
        <v>15</v>
      </c>
      <c r="K489" s="109"/>
      <c r="L489" s="98"/>
    </row>
    <row r="490">
      <c r="A490" s="10">
        <v>486.0</v>
      </c>
      <c r="B490" s="41">
        <v>7807130.0</v>
      </c>
      <c r="C490" s="7">
        <v>15.0</v>
      </c>
      <c r="D490" s="50" t="s">
        <v>86</v>
      </c>
      <c r="E490" s="50" t="s">
        <v>86</v>
      </c>
      <c r="F490" s="50" t="s">
        <v>273</v>
      </c>
      <c r="G490" s="50" t="s">
        <v>86</v>
      </c>
      <c r="H490" s="98" t="s">
        <v>86</v>
      </c>
      <c r="I490" s="98" t="s">
        <v>86</v>
      </c>
      <c r="J490" s="111" t="s">
        <v>86</v>
      </c>
      <c r="K490" s="85" t="s">
        <v>871</v>
      </c>
      <c r="L490" s="86"/>
    </row>
    <row r="491">
      <c r="A491" s="10">
        <v>487.0</v>
      </c>
      <c r="B491" s="41">
        <v>7810742.0</v>
      </c>
      <c r="C491" s="7">
        <v>32.0</v>
      </c>
      <c r="D491" s="50" t="s">
        <v>275</v>
      </c>
      <c r="E491" s="50" t="s">
        <v>872</v>
      </c>
      <c r="F491" s="50" t="s">
        <v>289</v>
      </c>
      <c r="G491" s="50">
        <v>7.0</v>
      </c>
      <c r="H491" s="98" t="s">
        <v>16</v>
      </c>
      <c r="I491" s="98" t="s">
        <v>16</v>
      </c>
      <c r="J491" s="89" t="s">
        <v>15</v>
      </c>
      <c r="K491" s="87"/>
      <c r="L491" s="86"/>
    </row>
    <row r="492">
      <c r="A492" s="10">
        <v>488.0</v>
      </c>
      <c r="B492" s="30">
        <v>7901920.0</v>
      </c>
      <c r="C492" s="7">
        <v>29.0</v>
      </c>
      <c r="D492" s="50" t="s">
        <v>291</v>
      </c>
      <c r="E492" s="50" t="s">
        <v>360</v>
      </c>
      <c r="F492" s="50" t="s">
        <v>273</v>
      </c>
      <c r="G492" s="50">
        <v>7.0</v>
      </c>
      <c r="H492" s="98" t="s">
        <v>15</v>
      </c>
      <c r="I492" s="98" t="s">
        <v>15</v>
      </c>
      <c r="J492" s="89" t="s">
        <v>15</v>
      </c>
      <c r="K492" s="85" t="s">
        <v>873</v>
      </c>
      <c r="L492" s="50" t="s">
        <v>874</v>
      </c>
    </row>
    <row r="493">
      <c r="A493" s="10">
        <v>489.0</v>
      </c>
      <c r="B493" s="41">
        <v>7807995.0</v>
      </c>
      <c r="C493" s="7">
        <v>28.0</v>
      </c>
      <c r="D493" s="50" t="s">
        <v>279</v>
      </c>
      <c r="E493" s="50" t="s">
        <v>86</v>
      </c>
      <c r="F493" s="50" t="s">
        <v>280</v>
      </c>
      <c r="G493" s="50">
        <v>5.0</v>
      </c>
      <c r="H493" s="98" t="s">
        <v>15</v>
      </c>
      <c r="I493" s="98" t="s">
        <v>15</v>
      </c>
      <c r="J493" s="89" t="s">
        <v>15</v>
      </c>
      <c r="K493" s="87"/>
      <c r="L493" s="50" t="s">
        <v>770</v>
      </c>
    </row>
    <row r="494">
      <c r="A494" s="10">
        <v>490.0</v>
      </c>
      <c r="B494" s="41">
        <v>7789947.0</v>
      </c>
      <c r="C494" s="7">
        <v>25.0</v>
      </c>
      <c r="D494" s="50" t="s">
        <v>86</v>
      </c>
      <c r="E494" s="50" t="s">
        <v>875</v>
      </c>
      <c r="F494" s="50" t="s">
        <v>305</v>
      </c>
      <c r="G494" s="50">
        <v>5.0</v>
      </c>
      <c r="H494" s="98" t="s">
        <v>15</v>
      </c>
      <c r="I494" s="98" t="s">
        <v>15</v>
      </c>
      <c r="J494" s="89" t="s">
        <v>15</v>
      </c>
      <c r="K494" s="87"/>
      <c r="L494" s="86"/>
    </row>
    <row r="495">
      <c r="A495" s="10">
        <v>491.0</v>
      </c>
      <c r="B495" s="41">
        <v>7814668.0</v>
      </c>
      <c r="C495" s="7">
        <v>26.0</v>
      </c>
      <c r="D495" s="50" t="s">
        <v>275</v>
      </c>
      <c r="E495" s="50" t="s">
        <v>876</v>
      </c>
      <c r="F495" s="50" t="s">
        <v>286</v>
      </c>
      <c r="G495" s="50">
        <v>8.0</v>
      </c>
      <c r="H495" s="98" t="s">
        <v>15</v>
      </c>
      <c r="I495" s="98" t="s">
        <v>15</v>
      </c>
      <c r="J495" s="89" t="s">
        <v>15</v>
      </c>
      <c r="K495" s="87"/>
      <c r="L495" s="50" t="s">
        <v>877</v>
      </c>
    </row>
    <row r="496">
      <c r="A496" s="10">
        <v>492.0</v>
      </c>
      <c r="B496" s="41">
        <v>7813417.0</v>
      </c>
      <c r="C496" s="7">
        <v>19.0</v>
      </c>
      <c r="D496" s="50" t="s">
        <v>309</v>
      </c>
      <c r="E496" s="50" t="s">
        <v>272</v>
      </c>
      <c r="F496" s="50" t="s">
        <v>273</v>
      </c>
      <c r="G496" s="50">
        <v>4.0</v>
      </c>
      <c r="H496" s="98" t="s">
        <v>15</v>
      </c>
      <c r="I496" s="98" t="s">
        <v>15</v>
      </c>
      <c r="J496" s="89" t="s">
        <v>15</v>
      </c>
      <c r="K496" s="85" t="s">
        <v>878</v>
      </c>
      <c r="L496" s="86"/>
    </row>
    <row r="497">
      <c r="A497" s="10">
        <v>493.0</v>
      </c>
      <c r="B497" s="41">
        <v>7807678.0</v>
      </c>
      <c r="C497" s="7">
        <v>24.0</v>
      </c>
      <c r="D497" s="50" t="s">
        <v>275</v>
      </c>
      <c r="E497" s="50" t="s">
        <v>276</v>
      </c>
      <c r="F497" s="50" t="s">
        <v>286</v>
      </c>
      <c r="G497" s="50">
        <v>3.0</v>
      </c>
      <c r="H497" s="98" t="s">
        <v>15</v>
      </c>
      <c r="I497" s="98" t="s">
        <v>15</v>
      </c>
      <c r="J497" s="89" t="s">
        <v>15</v>
      </c>
      <c r="K497" s="87"/>
      <c r="L497" s="50" t="s">
        <v>832</v>
      </c>
    </row>
    <row r="498">
      <c r="A498" s="10">
        <v>494.0</v>
      </c>
      <c r="B498" s="30">
        <v>7836231.0</v>
      </c>
      <c r="C498" s="7">
        <v>42.0</v>
      </c>
      <c r="D498" s="50" t="s">
        <v>275</v>
      </c>
      <c r="E498" s="50" t="s">
        <v>276</v>
      </c>
      <c r="F498" s="50" t="s">
        <v>352</v>
      </c>
      <c r="G498" s="50">
        <v>7.0</v>
      </c>
      <c r="H498" s="98" t="s">
        <v>15</v>
      </c>
      <c r="I498" s="98" t="s">
        <v>15</v>
      </c>
      <c r="J498" s="89" t="s">
        <v>15</v>
      </c>
      <c r="K498" s="85" t="s">
        <v>879</v>
      </c>
      <c r="L498" s="50" t="s">
        <v>880</v>
      </c>
    </row>
    <row r="499">
      <c r="A499" s="10">
        <v>495.0</v>
      </c>
      <c r="B499" s="41">
        <v>7815846.0</v>
      </c>
      <c r="C499" s="7">
        <v>33.0</v>
      </c>
      <c r="D499" s="50" t="s">
        <v>309</v>
      </c>
      <c r="E499" s="50" t="s">
        <v>276</v>
      </c>
      <c r="F499" s="50" t="s">
        <v>285</v>
      </c>
      <c r="G499" s="50">
        <v>10.0</v>
      </c>
      <c r="H499" s="98" t="s">
        <v>15</v>
      </c>
      <c r="I499" s="98" t="s">
        <v>15</v>
      </c>
      <c r="J499" s="89" t="s">
        <v>15</v>
      </c>
      <c r="K499" s="85" t="s">
        <v>881</v>
      </c>
      <c r="L499" s="50" t="s">
        <v>656</v>
      </c>
    </row>
    <row r="500">
      <c r="A500" s="10">
        <v>496.0</v>
      </c>
      <c r="B500" s="41">
        <v>7808743.0</v>
      </c>
      <c r="C500" s="7">
        <v>31.0</v>
      </c>
      <c r="D500" s="50" t="s">
        <v>291</v>
      </c>
      <c r="E500" s="50" t="s">
        <v>882</v>
      </c>
      <c r="F500" s="50" t="s">
        <v>273</v>
      </c>
      <c r="G500" s="50">
        <v>6.0</v>
      </c>
      <c r="H500" s="98" t="s">
        <v>15</v>
      </c>
      <c r="I500" s="98" t="s">
        <v>15</v>
      </c>
      <c r="J500" s="89" t="s">
        <v>15</v>
      </c>
      <c r="K500" s="87"/>
      <c r="L500" s="50" t="s">
        <v>659</v>
      </c>
    </row>
    <row r="501">
      <c r="A501" s="10">
        <v>497.0</v>
      </c>
      <c r="B501" s="41">
        <v>7816643.0</v>
      </c>
      <c r="C501" s="7">
        <v>24.0</v>
      </c>
      <c r="D501" s="50" t="s">
        <v>275</v>
      </c>
      <c r="E501" s="50" t="s">
        <v>276</v>
      </c>
      <c r="F501" s="50" t="s">
        <v>273</v>
      </c>
      <c r="G501" s="50">
        <v>9.0</v>
      </c>
      <c r="H501" s="98" t="s">
        <v>86</v>
      </c>
      <c r="I501" s="98" t="s">
        <v>86</v>
      </c>
      <c r="J501" s="89" t="s">
        <v>86</v>
      </c>
      <c r="K501" s="85" t="s">
        <v>883</v>
      </c>
      <c r="L501" s="50" t="s">
        <v>884</v>
      </c>
    </row>
    <row r="502">
      <c r="A502" s="10">
        <v>498.0</v>
      </c>
      <c r="B502" s="41">
        <v>7816865.0</v>
      </c>
      <c r="C502" s="7">
        <v>28.0</v>
      </c>
      <c r="D502" s="50" t="s">
        <v>271</v>
      </c>
      <c r="E502" s="50" t="s">
        <v>434</v>
      </c>
      <c r="F502" s="50" t="s">
        <v>377</v>
      </c>
      <c r="G502" s="50">
        <v>5.0</v>
      </c>
      <c r="H502" s="98" t="s">
        <v>15</v>
      </c>
      <c r="I502" s="98" t="s">
        <v>15</v>
      </c>
      <c r="J502" s="89" t="s">
        <v>15</v>
      </c>
      <c r="K502" s="87"/>
      <c r="L502" s="50" t="s">
        <v>885</v>
      </c>
    </row>
    <row r="503">
      <c r="A503" s="10">
        <v>499.0</v>
      </c>
      <c r="B503" s="41">
        <v>7815299.0</v>
      </c>
      <c r="C503" s="7">
        <v>24.0</v>
      </c>
      <c r="D503" s="50" t="s">
        <v>275</v>
      </c>
      <c r="E503" s="50" t="s">
        <v>276</v>
      </c>
      <c r="F503" s="50" t="s">
        <v>289</v>
      </c>
      <c r="G503" s="50">
        <v>6.0</v>
      </c>
      <c r="H503" s="98" t="s">
        <v>15</v>
      </c>
      <c r="I503" s="98" t="s">
        <v>15</v>
      </c>
      <c r="J503" s="89" t="s">
        <v>15</v>
      </c>
      <c r="K503" s="87"/>
      <c r="L503" s="50" t="s">
        <v>886</v>
      </c>
    </row>
    <row r="504">
      <c r="A504" s="10">
        <v>500.0</v>
      </c>
      <c r="B504" s="41">
        <v>7817754.0</v>
      </c>
      <c r="C504" s="7">
        <v>40.0</v>
      </c>
      <c r="D504" s="50" t="s">
        <v>309</v>
      </c>
      <c r="E504" s="50" t="s">
        <v>276</v>
      </c>
      <c r="F504" s="50" t="s">
        <v>352</v>
      </c>
      <c r="G504" s="50">
        <v>6.0</v>
      </c>
      <c r="H504" s="98" t="s">
        <v>15</v>
      </c>
      <c r="I504" s="98" t="s">
        <v>15</v>
      </c>
      <c r="J504" s="89" t="s">
        <v>15</v>
      </c>
      <c r="K504" s="87"/>
      <c r="L504" s="50" t="s">
        <v>866</v>
      </c>
    </row>
    <row r="505">
      <c r="A505" s="10">
        <v>501.0</v>
      </c>
      <c r="B505" s="41">
        <v>7818483.0</v>
      </c>
      <c r="C505" s="7">
        <v>34.0</v>
      </c>
      <c r="D505" s="50" t="s">
        <v>275</v>
      </c>
      <c r="E505" s="50" t="s">
        <v>887</v>
      </c>
      <c r="F505" s="50" t="s">
        <v>289</v>
      </c>
      <c r="G505" s="50">
        <v>1.0</v>
      </c>
      <c r="H505" s="98" t="s">
        <v>15</v>
      </c>
      <c r="I505" s="98" t="s">
        <v>15</v>
      </c>
      <c r="J505" s="89" t="s">
        <v>15</v>
      </c>
      <c r="K505" s="87"/>
      <c r="L505" s="86"/>
    </row>
    <row r="506">
      <c r="A506" s="10">
        <v>502.0</v>
      </c>
      <c r="B506" s="41">
        <v>7819070.0</v>
      </c>
      <c r="C506" s="7">
        <v>21.0</v>
      </c>
      <c r="D506" s="50" t="s">
        <v>86</v>
      </c>
      <c r="E506" s="50" t="s">
        <v>86</v>
      </c>
      <c r="F506" s="50" t="s">
        <v>273</v>
      </c>
      <c r="G506" s="50">
        <v>0.0</v>
      </c>
      <c r="H506" s="98" t="s">
        <v>15</v>
      </c>
      <c r="I506" s="98" t="s">
        <v>15</v>
      </c>
      <c r="J506" s="89" t="s">
        <v>15</v>
      </c>
      <c r="K506" s="87"/>
      <c r="L506" s="50" t="s">
        <v>888</v>
      </c>
    </row>
    <row r="507">
      <c r="A507" s="10">
        <v>503.0</v>
      </c>
      <c r="B507" s="41">
        <v>7810121.0</v>
      </c>
      <c r="C507" s="7">
        <v>20.0</v>
      </c>
      <c r="D507" s="50" t="s">
        <v>275</v>
      </c>
      <c r="E507" s="50" t="s">
        <v>276</v>
      </c>
      <c r="F507" s="50" t="s">
        <v>273</v>
      </c>
      <c r="G507" s="50">
        <v>4.0</v>
      </c>
      <c r="H507" s="98" t="s">
        <v>15</v>
      </c>
      <c r="I507" s="98" t="s">
        <v>15</v>
      </c>
      <c r="J507" s="89" t="s">
        <v>15</v>
      </c>
      <c r="K507" s="87"/>
      <c r="L507" s="50" t="s">
        <v>400</v>
      </c>
    </row>
    <row r="508">
      <c r="A508" s="10">
        <v>504.0</v>
      </c>
      <c r="B508" s="41">
        <v>7820162.0</v>
      </c>
      <c r="C508" s="7">
        <v>23.0</v>
      </c>
      <c r="D508" s="50" t="s">
        <v>275</v>
      </c>
      <c r="E508" s="50" t="s">
        <v>276</v>
      </c>
      <c r="F508" s="50" t="s">
        <v>273</v>
      </c>
      <c r="G508" s="50">
        <v>6.0</v>
      </c>
      <c r="H508" s="98" t="s">
        <v>15</v>
      </c>
      <c r="I508" s="98" t="s">
        <v>15</v>
      </c>
      <c r="J508" s="89" t="s">
        <v>15</v>
      </c>
      <c r="K508" s="85" t="s">
        <v>388</v>
      </c>
      <c r="L508" s="50" t="s">
        <v>400</v>
      </c>
    </row>
    <row r="509">
      <c r="A509" s="10">
        <v>505.0</v>
      </c>
      <c r="B509" s="41">
        <v>7851272.0</v>
      </c>
      <c r="C509" s="7">
        <v>17.0</v>
      </c>
      <c r="D509" s="50" t="s">
        <v>275</v>
      </c>
      <c r="E509" s="50" t="s">
        <v>276</v>
      </c>
      <c r="F509" s="50" t="s">
        <v>273</v>
      </c>
      <c r="G509" s="50">
        <v>7.0</v>
      </c>
      <c r="H509" s="98" t="s">
        <v>15</v>
      </c>
      <c r="I509" s="98" t="s">
        <v>15</v>
      </c>
      <c r="J509" s="89" t="s">
        <v>15</v>
      </c>
      <c r="K509" s="87"/>
      <c r="L509" s="50" t="s">
        <v>889</v>
      </c>
    </row>
    <row r="510">
      <c r="A510" s="10">
        <v>506.0</v>
      </c>
      <c r="B510" s="47">
        <v>7853316.0</v>
      </c>
      <c r="C510" s="7">
        <v>30.0</v>
      </c>
      <c r="D510" s="50" t="s">
        <v>309</v>
      </c>
      <c r="E510" s="50" t="s">
        <v>276</v>
      </c>
      <c r="F510" s="50" t="s">
        <v>890</v>
      </c>
      <c r="G510" s="50">
        <v>8.0</v>
      </c>
      <c r="H510" s="98" t="s">
        <v>15</v>
      </c>
      <c r="I510" s="98" t="s">
        <v>15</v>
      </c>
      <c r="J510" s="89" t="s">
        <v>15</v>
      </c>
      <c r="K510" s="87"/>
      <c r="L510" s="50" t="s">
        <v>361</v>
      </c>
    </row>
    <row r="511">
      <c r="A511" s="10">
        <v>507.0</v>
      </c>
      <c r="B511" s="41">
        <v>7854670.0</v>
      </c>
      <c r="C511" s="7">
        <v>32.0</v>
      </c>
      <c r="D511" s="50" t="s">
        <v>279</v>
      </c>
      <c r="E511" s="50" t="s">
        <v>891</v>
      </c>
      <c r="F511" s="50" t="s">
        <v>285</v>
      </c>
      <c r="G511" s="50">
        <v>7.0</v>
      </c>
      <c r="H511" s="98" t="s">
        <v>15</v>
      </c>
      <c r="I511" s="98" t="s">
        <v>15</v>
      </c>
      <c r="J511" s="89" t="s">
        <v>15</v>
      </c>
      <c r="K511" s="87"/>
      <c r="L511" s="50" t="s">
        <v>892</v>
      </c>
    </row>
    <row r="512">
      <c r="A512" s="10">
        <v>508.0</v>
      </c>
      <c r="B512" s="41">
        <v>7855654.0</v>
      </c>
      <c r="C512" s="7">
        <v>30.0</v>
      </c>
      <c r="D512" s="50" t="s">
        <v>275</v>
      </c>
      <c r="E512" s="50" t="s">
        <v>891</v>
      </c>
      <c r="F512" s="50" t="s">
        <v>273</v>
      </c>
      <c r="G512" s="50">
        <v>8.0</v>
      </c>
      <c r="H512" s="98" t="s">
        <v>15</v>
      </c>
      <c r="I512" s="98" t="s">
        <v>15</v>
      </c>
      <c r="J512" s="89" t="s">
        <v>15</v>
      </c>
      <c r="K512" s="87"/>
      <c r="L512" s="50" t="s">
        <v>893</v>
      </c>
    </row>
    <row r="513">
      <c r="A513" s="10">
        <v>509.0</v>
      </c>
      <c r="B513" s="41">
        <v>7856656.0</v>
      </c>
      <c r="C513" s="7">
        <v>26.0</v>
      </c>
      <c r="D513" s="50" t="s">
        <v>86</v>
      </c>
      <c r="E513" s="50" t="s">
        <v>86</v>
      </c>
      <c r="F513" s="50" t="s">
        <v>273</v>
      </c>
      <c r="G513" s="50">
        <v>5.0</v>
      </c>
      <c r="H513" s="98" t="s">
        <v>15</v>
      </c>
      <c r="I513" s="98" t="s">
        <v>15</v>
      </c>
      <c r="J513" s="89" t="s">
        <v>15</v>
      </c>
      <c r="K513" s="87"/>
      <c r="L513" s="50" t="s">
        <v>894</v>
      </c>
    </row>
    <row r="514">
      <c r="A514" s="10">
        <v>510.0</v>
      </c>
      <c r="B514" s="41">
        <v>7855871.0</v>
      </c>
      <c r="C514" s="7">
        <v>23.0</v>
      </c>
      <c r="D514" s="50" t="s">
        <v>86</v>
      </c>
      <c r="E514" s="50" t="s">
        <v>86</v>
      </c>
      <c r="F514" s="50" t="s">
        <v>273</v>
      </c>
      <c r="G514" s="50">
        <v>6.0</v>
      </c>
      <c r="H514" s="98" t="s">
        <v>86</v>
      </c>
      <c r="I514" s="98" t="s">
        <v>86</v>
      </c>
      <c r="J514" s="89" t="s">
        <v>86</v>
      </c>
      <c r="K514" s="87"/>
      <c r="L514" s="50" t="s">
        <v>400</v>
      </c>
    </row>
    <row r="515">
      <c r="A515" s="10">
        <v>511.0</v>
      </c>
      <c r="B515" s="41">
        <v>7857297.0</v>
      </c>
      <c r="C515" s="7">
        <v>27.0</v>
      </c>
      <c r="D515" s="50" t="s">
        <v>275</v>
      </c>
      <c r="E515" s="50" t="s">
        <v>293</v>
      </c>
      <c r="F515" s="50" t="s">
        <v>273</v>
      </c>
      <c r="G515" s="50">
        <v>3.0</v>
      </c>
      <c r="H515" s="98" t="s">
        <v>86</v>
      </c>
      <c r="I515" s="98" t="s">
        <v>86</v>
      </c>
      <c r="J515" s="89" t="s">
        <v>86</v>
      </c>
      <c r="K515" s="87"/>
      <c r="L515" s="50" t="s">
        <v>895</v>
      </c>
    </row>
    <row r="516">
      <c r="A516" s="10">
        <v>512.0</v>
      </c>
      <c r="B516" s="41">
        <v>7857354.0</v>
      </c>
      <c r="C516" s="7">
        <v>23.0</v>
      </c>
      <c r="D516" s="50" t="s">
        <v>271</v>
      </c>
      <c r="E516" s="50" t="s">
        <v>272</v>
      </c>
      <c r="F516" s="50" t="s">
        <v>273</v>
      </c>
      <c r="G516" s="50">
        <v>0.0</v>
      </c>
      <c r="H516" s="98" t="s">
        <v>15</v>
      </c>
      <c r="I516" s="98" t="s">
        <v>15</v>
      </c>
      <c r="J516" s="89" t="s">
        <v>15</v>
      </c>
      <c r="K516" s="87"/>
      <c r="L516" s="50" t="s">
        <v>896</v>
      </c>
    </row>
    <row r="517">
      <c r="A517" s="10">
        <v>513.0</v>
      </c>
      <c r="B517" s="41">
        <v>7858098.0</v>
      </c>
      <c r="C517" s="7">
        <v>23.0</v>
      </c>
      <c r="D517" s="50" t="s">
        <v>309</v>
      </c>
      <c r="E517" s="50" t="s">
        <v>358</v>
      </c>
      <c r="F517" s="50" t="s">
        <v>273</v>
      </c>
      <c r="G517" s="50">
        <v>4.0</v>
      </c>
      <c r="H517" s="98" t="s">
        <v>15</v>
      </c>
      <c r="I517" s="98" t="s">
        <v>15</v>
      </c>
      <c r="J517" s="89" t="s">
        <v>15</v>
      </c>
      <c r="K517" s="87"/>
      <c r="L517" s="50" t="s">
        <v>391</v>
      </c>
    </row>
    <row r="518">
      <c r="A518" s="10">
        <v>514.0</v>
      </c>
      <c r="B518" s="41">
        <v>7864864.0</v>
      </c>
      <c r="C518" s="7">
        <v>21.0</v>
      </c>
      <c r="D518" s="50" t="s">
        <v>86</v>
      </c>
      <c r="E518" s="50" t="s">
        <v>86</v>
      </c>
      <c r="F518" s="50" t="s">
        <v>273</v>
      </c>
      <c r="G518" s="50">
        <v>8.0</v>
      </c>
      <c r="H518" s="98" t="s">
        <v>86</v>
      </c>
      <c r="I518" s="98" t="s">
        <v>86</v>
      </c>
      <c r="J518" s="89" t="s">
        <v>86</v>
      </c>
      <c r="K518" s="87"/>
      <c r="L518" s="50" t="s">
        <v>897</v>
      </c>
    </row>
    <row r="519">
      <c r="A519" s="10">
        <v>515.0</v>
      </c>
      <c r="B519" s="41">
        <v>7866381.0</v>
      </c>
      <c r="C519" s="7">
        <v>27.0</v>
      </c>
      <c r="D519" s="50" t="s">
        <v>279</v>
      </c>
      <c r="E519" s="50" t="s">
        <v>854</v>
      </c>
      <c r="F519" s="50" t="s">
        <v>305</v>
      </c>
      <c r="G519" s="50">
        <v>1.0</v>
      </c>
      <c r="H519" s="98" t="s">
        <v>15</v>
      </c>
      <c r="I519" s="98" t="s">
        <v>15</v>
      </c>
      <c r="J519" s="89" t="s">
        <v>15</v>
      </c>
      <c r="K519" s="87"/>
      <c r="L519" s="50" t="s">
        <v>898</v>
      </c>
    </row>
    <row r="520">
      <c r="A520" s="10">
        <v>516.0</v>
      </c>
      <c r="B520" s="41">
        <v>7867684.0</v>
      </c>
      <c r="C520" s="7">
        <v>23.0</v>
      </c>
      <c r="D520" s="50" t="s">
        <v>275</v>
      </c>
      <c r="E520" s="50" t="s">
        <v>899</v>
      </c>
      <c r="F520" s="50" t="s">
        <v>273</v>
      </c>
      <c r="G520" s="50">
        <v>3.0</v>
      </c>
      <c r="H520" s="98" t="s">
        <v>16</v>
      </c>
      <c r="I520" s="98" t="s">
        <v>16</v>
      </c>
      <c r="J520" s="89" t="s">
        <v>15</v>
      </c>
      <c r="K520" s="87"/>
      <c r="L520" s="50" t="s">
        <v>900</v>
      </c>
    </row>
    <row r="521">
      <c r="A521" s="10">
        <v>517.0</v>
      </c>
      <c r="B521" s="41">
        <v>7855653.0</v>
      </c>
      <c r="C521" s="7">
        <v>30.0</v>
      </c>
      <c r="D521" s="50" t="s">
        <v>275</v>
      </c>
      <c r="E521" s="50" t="s">
        <v>891</v>
      </c>
      <c r="F521" s="50" t="s">
        <v>273</v>
      </c>
      <c r="G521" s="50">
        <v>8.0</v>
      </c>
      <c r="H521" s="98" t="s">
        <v>15</v>
      </c>
      <c r="I521" s="98" t="s">
        <v>15</v>
      </c>
      <c r="J521" s="89" t="s">
        <v>15</v>
      </c>
      <c r="K521" s="85" t="s">
        <v>901</v>
      </c>
      <c r="L521" s="50" t="s">
        <v>902</v>
      </c>
    </row>
    <row r="522">
      <c r="A522" s="10">
        <v>518.0</v>
      </c>
      <c r="B522" s="41">
        <v>7858116.0</v>
      </c>
      <c r="C522" s="7">
        <v>21.0</v>
      </c>
      <c r="D522" s="50" t="s">
        <v>279</v>
      </c>
      <c r="E522" s="50" t="s">
        <v>385</v>
      </c>
      <c r="F522" s="50" t="s">
        <v>285</v>
      </c>
      <c r="G522" s="50">
        <v>2.0</v>
      </c>
      <c r="H522" s="98" t="s">
        <v>15</v>
      </c>
      <c r="I522" s="98" t="s">
        <v>15</v>
      </c>
      <c r="J522" s="89" t="s">
        <v>15</v>
      </c>
      <c r="K522" s="87"/>
      <c r="L522" s="50" t="s">
        <v>391</v>
      </c>
    </row>
    <row r="523">
      <c r="A523" s="36">
        <v>519.0</v>
      </c>
      <c r="B523" s="42">
        <v>7862610.0</v>
      </c>
      <c r="C523" s="14">
        <v>31.0</v>
      </c>
      <c r="D523" s="98" t="s">
        <v>271</v>
      </c>
      <c r="E523" s="98" t="s">
        <v>276</v>
      </c>
      <c r="F523" s="98" t="s">
        <v>903</v>
      </c>
      <c r="G523" s="98">
        <v>11.0</v>
      </c>
      <c r="H523" s="98" t="s">
        <v>86</v>
      </c>
      <c r="I523" s="98" t="s">
        <v>15</v>
      </c>
      <c r="J523" s="111" t="s">
        <v>86</v>
      </c>
      <c r="K523" s="110" t="s">
        <v>904</v>
      </c>
      <c r="L523" s="112"/>
    </row>
    <row r="524">
      <c r="A524" s="36">
        <v>520.0</v>
      </c>
      <c r="B524" s="42">
        <v>7862741.0</v>
      </c>
      <c r="C524" s="14">
        <v>23.0</v>
      </c>
      <c r="D524" s="98" t="s">
        <v>279</v>
      </c>
      <c r="E524" s="98" t="s">
        <v>276</v>
      </c>
      <c r="F524" s="98" t="s">
        <v>387</v>
      </c>
      <c r="G524" s="98">
        <v>7.0</v>
      </c>
      <c r="H524" s="98" t="s">
        <v>86</v>
      </c>
      <c r="I524" s="98" t="s">
        <v>15</v>
      </c>
      <c r="J524" s="111" t="s">
        <v>86</v>
      </c>
      <c r="K524" s="109"/>
      <c r="L524" s="98" t="s">
        <v>905</v>
      </c>
    </row>
    <row r="525">
      <c r="A525" s="36">
        <v>521.0</v>
      </c>
      <c r="B525" s="42">
        <v>7864190.0</v>
      </c>
      <c r="C525" s="14">
        <v>19.0</v>
      </c>
      <c r="D525" s="98" t="s">
        <v>279</v>
      </c>
      <c r="E525" s="98" t="s">
        <v>276</v>
      </c>
      <c r="F525" s="98" t="s">
        <v>285</v>
      </c>
      <c r="G525" s="98">
        <v>3.0</v>
      </c>
      <c r="H525" s="98" t="s">
        <v>15</v>
      </c>
      <c r="I525" s="98" t="s">
        <v>15</v>
      </c>
      <c r="J525" s="111" t="s">
        <v>15</v>
      </c>
      <c r="K525" s="109"/>
      <c r="L525" s="98" t="s">
        <v>906</v>
      </c>
    </row>
    <row r="526">
      <c r="A526" s="36">
        <v>522.0</v>
      </c>
      <c r="B526" s="42">
        <v>7853718.0</v>
      </c>
      <c r="C526" s="14">
        <v>34.0</v>
      </c>
      <c r="D526" s="98" t="s">
        <v>291</v>
      </c>
      <c r="E526" s="98" t="s">
        <v>276</v>
      </c>
      <c r="F526" s="98" t="s">
        <v>277</v>
      </c>
      <c r="G526" s="98">
        <v>6.0</v>
      </c>
      <c r="H526" s="98" t="s">
        <v>15</v>
      </c>
      <c r="I526" s="98" t="s">
        <v>15</v>
      </c>
      <c r="J526" s="111" t="s">
        <v>15</v>
      </c>
      <c r="K526" s="110" t="s">
        <v>907</v>
      </c>
      <c r="L526" s="112"/>
    </row>
    <row r="527">
      <c r="A527" s="36">
        <v>523.0</v>
      </c>
      <c r="B527" s="42">
        <v>7857044.0</v>
      </c>
      <c r="C527" s="14">
        <v>21.0</v>
      </c>
      <c r="D527" s="98" t="s">
        <v>309</v>
      </c>
      <c r="E527" s="98" t="s">
        <v>908</v>
      </c>
      <c r="F527" s="98" t="s">
        <v>273</v>
      </c>
      <c r="G527" s="98">
        <v>5.0</v>
      </c>
      <c r="H527" s="98" t="s">
        <v>86</v>
      </c>
      <c r="I527" s="98" t="s">
        <v>86</v>
      </c>
      <c r="J527" s="111" t="s">
        <v>86</v>
      </c>
      <c r="K527" s="109"/>
      <c r="L527" s="98" t="s">
        <v>909</v>
      </c>
    </row>
    <row r="528">
      <c r="A528" s="36">
        <v>524.0</v>
      </c>
      <c r="B528" s="42">
        <v>7859858.0</v>
      </c>
      <c r="C528" s="14">
        <v>17.0</v>
      </c>
      <c r="D528" s="98" t="s">
        <v>309</v>
      </c>
      <c r="E528" s="98" t="s">
        <v>276</v>
      </c>
      <c r="F528" s="98" t="s">
        <v>273</v>
      </c>
      <c r="G528" s="98">
        <v>6.0</v>
      </c>
      <c r="H528" s="98" t="s">
        <v>15</v>
      </c>
      <c r="I528" s="98" t="s">
        <v>15</v>
      </c>
      <c r="J528" s="111" t="s">
        <v>15</v>
      </c>
      <c r="K528" s="109"/>
      <c r="L528" s="112"/>
    </row>
    <row r="529">
      <c r="A529" s="36">
        <v>525.0</v>
      </c>
      <c r="B529" s="42">
        <v>7862670.0</v>
      </c>
      <c r="C529" s="14">
        <v>19.0</v>
      </c>
      <c r="D529" s="98" t="s">
        <v>271</v>
      </c>
      <c r="E529" s="98" t="s">
        <v>276</v>
      </c>
      <c r="F529" s="98" t="s">
        <v>440</v>
      </c>
      <c r="G529" s="98">
        <v>5.0</v>
      </c>
      <c r="H529" s="98" t="s">
        <v>86</v>
      </c>
      <c r="I529" s="98" t="s">
        <v>15</v>
      </c>
      <c r="J529" s="111" t="s">
        <v>86</v>
      </c>
      <c r="K529" s="109"/>
      <c r="L529" s="98" t="s">
        <v>391</v>
      </c>
    </row>
    <row r="530">
      <c r="A530" s="36">
        <v>526.0</v>
      </c>
      <c r="B530" s="42">
        <v>7864237.0</v>
      </c>
      <c r="C530" s="14">
        <v>31.0</v>
      </c>
      <c r="D530" s="98" t="s">
        <v>275</v>
      </c>
      <c r="E530" s="98" t="s">
        <v>891</v>
      </c>
      <c r="F530" s="98" t="s">
        <v>440</v>
      </c>
      <c r="G530" s="98">
        <v>12.0</v>
      </c>
      <c r="H530" s="98" t="s">
        <v>15</v>
      </c>
      <c r="I530" s="98" t="s">
        <v>15</v>
      </c>
      <c r="J530" s="111" t="s">
        <v>15</v>
      </c>
      <c r="K530" s="109"/>
      <c r="L530" s="112"/>
    </row>
    <row r="531">
      <c r="A531" s="36">
        <v>527.0</v>
      </c>
      <c r="B531" s="49">
        <v>7871746.0</v>
      </c>
      <c r="C531" s="14">
        <v>23.0</v>
      </c>
      <c r="D531" s="98" t="s">
        <v>304</v>
      </c>
      <c r="E531" s="98" t="s">
        <v>891</v>
      </c>
      <c r="F531" s="98" t="s">
        <v>440</v>
      </c>
      <c r="G531" s="98">
        <v>9.0</v>
      </c>
      <c r="H531" s="98" t="s">
        <v>15</v>
      </c>
      <c r="I531" s="98" t="s">
        <v>15</v>
      </c>
      <c r="J531" s="111" t="s">
        <v>15</v>
      </c>
      <c r="K531" s="110" t="s">
        <v>337</v>
      </c>
      <c r="L531" s="112"/>
    </row>
    <row r="532">
      <c r="A532" s="36">
        <v>528.0</v>
      </c>
      <c r="B532" s="42">
        <v>7872323.0</v>
      </c>
      <c r="C532" s="14">
        <v>19.0</v>
      </c>
      <c r="D532" s="98" t="s">
        <v>279</v>
      </c>
      <c r="E532" s="98" t="s">
        <v>272</v>
      </c>
      <c r="F532" s="98" t="s">
        <v>273</v>
      </c>
      <c r="G532" s="98">
        <v>1.0</v>
      </c>
      <c r="H532" s="98" t="s">
        <v>15</v>
      </c>
      <c r="I532" s="98" t="s">
        <v>15</v>
      </c>
      <c r="J532" s="111" t="s">
        <v>15</v>
      </c>
      <c r="K532" s="109"/>
      <c r="L532" s="112"/>
    </row>
    <row r="533">
      <c r="A533" s="36">
        <v>529.0</v>
      </c>
      <c r="B533" s="42">
        <v>7875428.0</v>
      </c>
      <c r="C533" s="14">
        <v>15.0</v>
      </c>
      <c r="D533" s="98" t="s">
        <v>279</v>
      </c>
      <c r="E533" s="98" t="s">
        <v>276</v>
      </c>
      <c r="F533" s="98" t="s">
        <v>273</v>
      </c>
      <c r="G533" s="98">
        <v>2.0</v>
      </c>
      <c r="H533" s="98" t="s">
        <v>15</v>
      </c>
      <c r="I533" s="98" t="s">
        <v>15</v>
      </c>
      <c r="J533" s="111" t="s">
        <v>15</v>
      </c>
      <c r="K533" s="109"/>
      <c r="L533" s="98" t="s">
        <v>910</v>
      </c>
    </row>
    <row r="534">
      <c r="A534" s="36">
        <v>530.0</v>
      </c>
      <c r="B534" s="42">
        <v>7870741.0</v>
      </c>
      <c r="C534" s="14">
        <v>33.0</v>
      </c>
      <c r="D534" s="98" t="s">
        <v>309</v>
      </c>
      <c r="E534" s="98" t="s">
        <v>416</v>
      </c>
      <c r="F534" s="98" t="s">
        <v>298</v>
      </c>
      <c r="G534" s="98">
        <v>7.0</v>
      </c>
      <c r="H534" s="98" t="s">
        <v>15</v>
      </c>
      <c r="I534" s="98" t="s">
        <v>15</v>
      </c>
      <c r="J534" s="111" t="s">
        <v>15</v>
      </c>
      <c r="K534" s="109"/>
      <c r="L534" s="98" t="s">
        <v>911</v>
      </c>
    </row>
    <row r="535">
      <c r="A535" s="36">
        <v>531.0</v>
      </c>
      <c r="B535" s="42">
        <v>7876410.0</v>
      </c>
      <c r="C535" s="14">
        <v>29.0</v>
      </c>
      <c r="D535" s="98" t="s">
        <v>271</v>
      </c>
      <c r="E535" s="98" t="s">
        <v>86</v>
      </c>
      <c r="F535" s="98" t="s">
        <v>273</v>
      </c>
      <c r="G535" s="98">
        <v>8.0</v>
      </c>
      <c r="H535" s="98" t="s">
        <v>15</v>
      </c>
      <c r="I535" s="98" t="s">
        <v>15</v>
      </c>
      <c r="J535" s="111" t="s">
        <v>15</v>
      </c>
      <c r="K535" s="110" t="s">
        <v>912</v>
      </c>
      <c r="L535" s="98" t="s">
        <v>906</v>
      </c>
    </row>
    <row r="536">
      <c r="A536" s="10">
        <v>532.0</v>
      </c>
      <c r="B536" s="10">
        <v>7758221.0</v>
      </c>
      <c r="C536" s="7">
        <v>33.0</v>
      </c>
      <c r="D536" s="50" t="s">
        <v>309</v>
      </c>
      <c r="E536" s="50" t="s">
        <v>276</v>
      </c>
      <c r="F536" s="50" t="s">
        <v>913</v>
      </c>
      <c r="G536" s="50">
        <v>5.0</v>
      </c>
      <c r="H536" s="50" t="s">
        <v>86</v>
      </c>
      <c r="I536" s="50" t="s">
        <v>86</v>
      </c>
      <c r="J536" s="89" t="s">
        <v>86</v>
      </c>
      <c r="K536" s="85" t="s">
        <v>914</v>
      </c>
      <c r="L536" s="50" t="s">
        <v>915</v>
      </c>
    </row>
    <row r="537">
      <c r="A537" s="10">
        <v>533.0</v>
      </c>
      <c r="B537" s="10">
        <v>7764414.0</v>
      </c>
      <c r="C537" s="7">
        <v>21.0</v>
      </c>
      <c r="D537" s="50" t="s">
        <v>279</v>
      </c>
      <c r="E537" s="50" t="s">
        <v>276</v>
      </c>
      <c r="F537" s="50" t="s">
        <v>761</v>
      </c>
      <c r="G537" s="50">
        <v>3.0</v>
      </c>
      <c r="H537" s="50" t="s">
        <v>15</v>
      </c>
      <c r="I537" s="50" t="s">
        <v>15</v>
      </c>
      <c r="J537" s="89" t="s">
        <v>15</v>
      </c>
      <c r="K537" s="85"/>
      <c r="L537" s="50" t="s">
        <v>916</v>
      </c>
    </row>
    <row r="538">
      <c r="A538" s="10">
        <v>534.0</v>
      </c>
      <c r="B538" s="10">
        <v>7764712.0</v>
      </c>
      <c r="C538" s="7" t="s">
        <v>86</v>
      </c>
      <c r="D538" s="50" t="s">
        <v>309</v>
      </c>
      <c r="E538" s="50" t="s">
        <v>86</v>
      </c>
      <c r="F538" s="50" t="s">
        <v>917</v>
      </c>
      <c r="G538" s="50">
        <v>8.0</v>
      </c>
      <c r="H538" s="50" t="s">
        <v>15</v>
      </c>
      <c r="I538" s="50" t="s">
        <v>15</v>
      </c>
      <c r="J538" s="89" t="s">
        <v>15</v>
      </c>
      <c r="K538" s="87"/>
      <c r="L538" s="86"/>
    </row>
    <row r="539">
      <c r="A539" s="10">
        <v>535.0</v>
      </c>
      <c r="B539" s="10">
        <v>7764977.0</v>
      </c>
      <c r="C539" s="7">
        <v>29.0</v>
      </c>
      <c r="D539" s="50" t="s">
        <v>275</v>
      </c>
      <c r="E539" s="50" t="s">
        <v>385</v>
      </c>
      <c r="F539" s="50" t="s">
        <v>917</v>
      </c>
      <c r="G539" s="50">
        <v>7.0</v>
      </c>
      <c r="H539" s="98" t="s">
        <v>15</v>
      </c>
      <c r="I539" s="98" t="s">
        <v>15</v>
      </c>
      <c r="J539" s="89" t="s">
        <v>15</v>
      </c>
      <c r="K539" s="85" t="s">
        <v>325</v>
      </c>
      <c r="L539" s="50" t="s">
        <v>918</v>
      </c>
    </row>
    <row r="540">
      <c r="A540" s="10">
        <v>536.0</v>
      </c>
      <c r="B540" s="10">
        <v>7766535.0</v>
      </c>
      <c r="C540" s="7">
        <v>27.0</v>
      </c>
      <c r="D540" s="50" t="s">
        <v>309</v>
      </c>
      <c r="E540" s="50" t="s">
        <v>369</v>
      </c>
      <c r="F540" s="50" t="s">
        <v>919</v>
      </c>
      <c r="G540" s="50">
        <v>9.0</v>
      </c>
      <c r="H540" s="98" t="s">
        <v>15</v>
      </c>
      <c r="I540" s="98" t="s">
        <v>15</v>
      </c>
      <c r="J540" s="89" t="s">
        <v>15</v>
      </c>
      <c r="K540" s="85" t="s">
        <v>920</v>
      </c>
      <c r="L540" s="86"/>
    </row>
    <row r="541">
      <c r="A541" s="10">
        <v>537.0</v>
      </c>
      <c r="B541" s="10">
        <v>7767090.0</v>
      </c>
      <c r="C541" s="7">
        <v>24.0</v>
      </c>
      <c r="D541" s="50" t="s">
        <v>309</v>
      </c>
      <c r="E541" s="50" t="s">
        <v>276</v>
      </c>
      <c r="F541" s="50" t="s">
        <v>921</v>
      </c>
      <c r="G541" s="50">
        <v>6.0</v>
      </c>
      <c r="H541" s="98" t="s">
        <v>15</v>
      </c>
      <c r="I541" s="98" t="s">
        <v>15</v>
      </c>
      <c r="J541" s="89" t="s">
        <v>15</v>
      </c>
      <c r="K541" s="87"/>
      <c r="L541" s="50" t="s">
        <v>922</v>
      </c>
    </row>
    <row r="542">
      <c r="A542" s="10">
        <v>538.0</v>
      </c>
      <c r="B542" s="10">
        <v>7767111.0</v>
      </c>
      <c r="C542" s="7">
        <v>17.0</v>
      </c>
      <c r="D542" s="50" t="s">
        <v>309</v>
      </c>
      <c r="E542" s="50" t="s">
        <v>276</v>
      </c>
      <c r="F542" s="50" t="s">
        <v>760</v>
      </c>
      <c r="G542" s="50">
        <v>5.0</v>
      </c>
      <c r="H542" s="98" t="s">
        <v>15</v>
      </c>
      <c r="I542" s="98" t="s">
        <v>15</v>
      </c>
      <c r="J542" s="89" t="s">
        <v>15</v>
      </c>
      <c r="K542" s="85" t="s">
        <v>923</v>
      </c>
      <c r="L542" s="86"/>
    </row>
    <row r="543">
      <c r="A543" s="10">
        <v>539.0</v>
      </c>
      <c r="B543" s="10">
        <v>7768913.0</v>
      </c>
      <c r="C543" s="7">
        <v>24.0</v>
      </c>
      <c r="D543" s="50" t="s">
        <v>86</v>
      </c>
      <c r="E543" s="50" t="s">
        <v>86</v>
      </c>
      <c r="F543" s="50" t="s">
        <v>924</v>
      </c>
      <c r="G543" s="50">
        <v>6.0</v>
      </c>
      <c r="H543" s="98" t="s">
        <v>15</v>
      </c>
      <c r="I543" s="98" t="s">
        <v>15</v>
      </c>
      <c r="J543" s="89" t="s">
        <v>15</v>
      </c>
      <c r="K543" s="85" t="s">
        <v>925</v>
      </c>
      <c r="L543" s="86"/>
    </row>
    <row r="544">
      <c r="A544" s="10">
        <v>540.0</v>
      </c>
      <c r="B544" s="10">
        <v>7768595.0</v>
      </c>
      <c r="C544" s="7">
        <v>32.0</v>
      </c>
      <c r="D544" s="50" t="s">
        <v>275</v>
      </c>
      <c r="E544" s="50" t="s">
        <v>276</v>
      </c>
      <c r="F544" s="50" t="s">
        <v>760</v>
      </c>
      <c r="G544" s="50">
        <v>9.0</v>
      </c>
      <c r="H544" s="98" t="s">
        <v>15</v>
      </c>
      <c r="I544" s="98" t="s">
        <v>15</v>
      </c>
      <c r="J544" s="89" t="s">
        <v>15</v>
      </c>
      <c r="K544" s="87"/>
      <c r="L544" s="86"/>
    </row>
    <row r="545">
      <c r="A545" s="10">
        <v>541.0</v>
      </c>
      <c r="B545" s="10">
        <v>7769255.0</v>
      </c>
      <c r="C545" s="7">
        <v>16.0</v>
      </c>
      <c r="D545" s="50" t="s">
        <v>86</v>
      </c>
      <c r="E545" s="50" t="s">
        <v>86</v>
      </c>
      <c r="F545" s="50" t="s">
        <v>926</v>
      </c>
      <c r="G545" s="50">
        <v>0.0</v>
      </c>
      <c r="H545" s="98" t="s">
        <v>86</v>
      </c>
      <c r="I545" s="98" t="s">
        <v>86</v>
      </c>
      <c r="J545" s="89" t="s">
        <v>86</v>
      </c>
      <c r="K545" s="87"/>
      <c r="L545" s="86"/>
    </row>
    <row r="546">
      <c r="A546" s="10">
        <v>542.0</v>
      </c>
      <c r="B546" s="10">
        <v>7769880.0</v>
      </c>
      <c r="C546" s="7">
        <v>26.0</v>
      </c>
      <c r="D546" s="50" t="s">
        <v>86</v>
      </c>
      <c r="E546" s="50" t="s">
        <v>86</v>
      </c>
      <c r="F546" s="50" t="s">
        <v>927</v>
      </c>
      <c r="G546" s="50" t="s">
        <v>86</v>
      </c>
      <c r="H546" s="98" t="s">
        <v>15</v>
      </c>
      <c r="I546" s="98" t="s">
        <v>15</v>
      </c>
      <c r="J546" s="89" t="s">
        <v>15</v>
      </c>
      <c r="K546" s="87"/>
      <c r="L546" s="86"/>
    </row>
    <row r="547">
      <c r="A547" s="10">
        <v>543.0</v>
      </c>
      <c r="B547" s="10">
        <v>7782452.0</v>
      </c>
      <c r="C547" s="7">
        <v>22.0</v>
      </c>
      <c r="D547" s="50" t="s">
        <v>309</v>
      </c>
      <c r="E547" s="50" t="s">
        <v>276</v>
      </c>
      <c r="F547" s="50" t="s">
        <v>286</v>
      </c>
      <c r="G547" s="50">
        <v>2.0</v>
      </c>
      <c r="H547" s="50" t="s">
        <v>15</v>
      </c>
      <c r="I547" s="50" t="s">
        <v>16</v>
      </c>
      <c r="J547" s="89" t="s">
        <v>15</v>
      </c>
      <c r="K547" s="85" t="s">
        <v>928</v>
      </c>
      <c r="L547" s="86"/>
    </row>
    <row r="548">
      <c r="A548" s="13">
        <v>544.0</v>
      </c>
      <c r="B548" s="13">
        <v>7782596.0</v>
      </c>
      <c r="C548" s="13">
        <v>16.0</v>
      </c>
      <c r="D548" s="39" t="s">
        <v>279</v>
      </c>
      <c r="E548" s="39" t="s">
        <v>272</v>
      </c>
      <c r="F548" s="39" t="s">
        <v>348</v>
      </c>
      <c r="G548" s="39">
        <v>3.0</v>
      </c>
      <c r="H548" s="39" t="s">
        <v>15</v>
      </c>
      <c r="I548" s="39" t="s">
        <v>16</v>
      </c>
      <c r="J548" s="113" t="s">
        <v>15</v>
      </c>
      <c r="K548" s="114"/>
      <c r="L548" s="39" t="s">
        <v>929</v>
      </c>
    </row>
    <row r="549">
      <c r="A549" s="13">
        <v>545.0</v>
      </c>
      <c r="B549" s="13">
        <v>7783012.0</v>
      </c>
      <c r="C549" s="7">
        <v>21.0</v>
      </c>
      <c r="D549" s="50" t="s">
        <v>275</v>
      </c>
      <c r="E549" s="50" t="s">
        <v>276</v>
      </c>
      <c r="F549" s="50" t="s">
        <v>930</v>
      </c>
      <c r="G549" s="86"/>
      <c r="H549" s="50" t="s">
        <v>15</v>
      </c>
      <c r="I549" s="50" t="s">
        <v>16</v>
      </c>
      <c r="J549" s="89" t="s">
        <v>15</v>
      </c>
      <c r="K549" s="85" t="s">
        <v>931</v>
      </c>
      <c r="L549" s="86"/>
    </row>
    <row r="550">
      <c r="A550" s="13">
        <v>546.0</v>
      </c>
      <c r="B550" s="41">
        <v>7883753.0</v>
      </c>
      <c r="C550" s="7">
        <v>17.0</v>
      </c>
      <c r="D550" s="50" t="s">
        <v>275</v>
      </c>
      <c r="E550" s="50" t="s">
        <v>272</v>
      </c>
      <c r="F550" s="50" t="s">
        <v>273</v>
      </c>
      <c r="G550" s="50">
        <v>1.0</v>
      </c>
      <c r="H550" s="98" t="s">
        <v>15</v>
      </c>
      <c r="I550" s="98" t="s">
        <v>15</v>
      </c>
      <c r="J550" s="89" t="s">
        <v>16</v>
      </c>
      <c r="K550" s="87"/>
      <c r="L550" s="50" t="s">
        <v>932</v>
      </c>
    </row>
    <row r="551">
      <c r="A551" s="13">
        <v>547.0</v>
      </c>
      <c r="B551" s="41">
        <v>7885848.0</v>
      </c>
      <c r="C551" s="7">
        <v>36.0</v>
      </c>
      <c r="D551" s="50" t="s">
        <v>271</v>
      </c>
      <c r="E551" s="50" t="s">
        <v>933</v>
      </c>
      <c r="F551" s="50" t="s">
        <v>289</v>
      </c>
      <c r="G551" s="50">
        <v>12.0</v>
      </c>
      <c r="H551" s="98" t="s">
        <v>15</v>
      </c>
      <c r="I551" s="98" t="s">
        <v>15</v>
      </c>
      <c r="J551" s="89" t="s">
        <v>15</v>
      </c>
      <c r="K551" s="85" t="s">
        <v>934</v>
      </c>
      <c r="L551" s="50" t="s">
        <v>935</v>
      </c>
    </row>
    <row r="552">
      <c r="A552" s="13">
        <v>548.0</v>
      </c>
      <c r="B552" s="41">
        <v>7884956.0</v>
      </c>
      <c r="C552" s="7">
        <v>19.0</v>
      </c>
      <c r="D552" s="50" t="s">
        <v>309</v>
      </c>
      <c r="E552" s="50" t="s">
        <v>276</v>
      </c>
      <c r="F552" s="50" t="s">
        <v>273</v>
      </c>
      <c r="G552" s="50">
        <v>4.0</v>
      </c>
      <c r="H552" s="98" t="s">
        <v>15</v>
      </c>
      <c r="I552" s="98" t="s">
        <v>15</v>
      </c>
      <c r="J552" s="89" t="s">
        <v>15</v>
      </c>
      <c r="K552" s="87"/>
      <c r="L552" s="50" t="s">
        <v>936</v>
      </c>
    </row>
    <row r="553">
      <c r="A553" s="13">
        <v>549.0</v>
      </c>
      <c r="B553" s="41">
        <v>7886760.0</v>
      </c>
      <c r="C553" s="7">
        <v>27.0</v>
      </c>
      <c r="D553" s="50" t="s">
        <v>86</v>
      </c>
      <c r="E553" s="50" t="s">
        <v>86</v>
      </c>
      <c r="F553" s="50" t="s">
        <v>285</v>
      </c>
      <c r="G553" s="50">
        <v>6.0</v>
      </c>
      <c r="H553" s="98" t="s">
        <v>15</v>
      </c>
      <c r="I553" s="98" t="s">
        <v>15</v>
      </c>
      <c r="J553" s="89" t="s">
        <v>15</v>
      </c>
      <c r="K553" s="87"/>
      <c r="L553" s="50" t="s">
        <v>937</v>
      </c>
    </row>
    <row r="554">
      <c r="A554" s="13">
        <v>550.0</v>
      </c>
      <c r="B554" s="41">
        <v>7886373.0</v>
      </c>
      <c r="C554" s="7">
        <v>26.0</v>
      </c>
      <c r="D554" s="50" t="s">
        <v>86</v>
      </c>
      <c r="E554" s="50" t="s">
        <v>86</v>
      </c>
      <c r="F554" s="50" t="s">
        <v>305</v>
      </c>
      <c r="G554" s="50">
        <v>4.0</v>
      </c>
      <c r="H554" s="98" t="s">
        <v>86</v>
      </c>
      <c r="I554" s="98" t="s">
        <v>86</v>
      </c>
      <c r="J554" s="89" t="s">
        <v>86</v>
      </c>
      <c r="K554" s="87"/>
      <c r="L554" s="50" t="s">
        <v>938</v>
      </c>
    </row>
    <row r="555">
      <c r="A555" s="13">
        <v>551.0</v>
      </c>
      <c r="B555" s="41">
        <v>7886846.0</v>
      </c>
      <c r="C555" s="7">
        <v>34.0</v>
      </c>
      <c r="D555" s="50" t="s">
        <v>309</v>
      </c>
      <c r="E555" s="50" t="s">
        <v>424</v>
      </c>
      <c r="F555" s="50" t="s">
        <v>298</v>
      </c>
      <c r="G555" s="50">
        <v>8.0</v>
      </c>
      <c r="H555" s="98" t="s">
        <v>16</v>
      </c>
      <c r="I555" s="98" t="s">
        <v>15</v>
      </c>
      <c r="J555" s="89" t="s">
        <v>15</v>
      </c>
      <c r="K555" s="87"/>
      <c r="L555" s="50" t="s">
        <v>939</v>
      </c>
    </row>
    <row r="556">
      <c r="A556" s="10">
        <v>552.0</v>
      </c>
      <c r="B556" s="41">
        <v>7886818.0</v>
      </c>
      <c r="C556" s="7">
        <v>23.0</v>
      </c>
      <c r="D556" s="50" t="s">
        <v>275</v>
      </c>
      <c r="E556" s="50" t="s">
        <v>86</v>
      </c>
      <c r="F556" s="50" t="s">
        <v>273</v>
      </c>
      <c r="G556" s="50">
        <v>5.0</v>
      </c>
      <c r="H556" s="98" t="s">
        <v>15</v>
      </c>
      <c r="I556" s="98" t="s">
        <v>15</v>
      </c>
      <c r="J556" s="89" t="s">
        <v>15</v>
      </c>
      <c r="K556" s="85" t="s">
        <v>940</v>
      </c>
      <c r="L556" s="50" t="s">
        <v>941</v>
      </c>
    </row>
    <row r="557">
      <c r="A557" s="10">
        <v>553.0</v>
      </c>
      <c r="B557" s="41">
        <v>7885836.0</v>
      </c>
      <c r="C557" s="7">
        <v>22.0</v>
      </c>
      <c r="D557" s="50" t="s">
        <v>271</v>
      </c>
      <c r="E557" s="50" t="s">
        <v>836</v>
      </c>
      <c r="F557" s="50" t="s">
        <v>273</v>
      </c>
      <c r="G557" s="50">
        <v>5.0</v>
      </c>
      <c r="H557" s="98" t="s">
        <v>15</v>
      </c>
      <c r="I557" s="98" t="s">
        <v>15</v>
      </c>
      <c r="J557" s="89" t="s">
        <v>15</v>
      </c>
      <c r="K557" s="87"/>
      <c r="L557" s="50" t="s">
        <v>942</v>
      </c>
    </row>
    <row r="558">
      <c r="A558" s="10">
        <v>554.0</v>
      </c>
      <c r="B558" s="41">
        <v>7888394.0</v>
      </c>
      <c r="C558" s="7">
        <v>36.0</v>
      </c>
      <c r="D558" s="50" t="s">
        <v>275</v>
      </c>
      <c r="E558" s="50" t="s">
        <v>276</v>
      </c>
      <c r="F558" s="50" t="s">
        <v>305</v>
      </c>
      <c r="G558" s="50">
        <v>13.0</v>
      </c>
      <c r="H558" s="98" t="s">
        <v>15</v>
      </c>
      <c r="I558" s="98" t="s">
        <v>15</v>
      </c>
      <c r="J558" s="89" t="s">
        <v>15</v>
      </c>
      <c r="K558" s="85" t="s">
        <v>943</v>
      </c>
      <c r="L558" s="50" t="s">
        <v>400</v>
      </c>
    </row>
    <row r="559">
      <c r="A559" s="10">
        <v>555.0</v>
      </c>
      <c r="B559" s="41">
        <v>7890109.0</v>
      </c>
      <c r="C559" s="7">
        <v>17.0</v>
      </c>
      <c r="D559" s="50" t="s">
        <v>279</v>
      </c>
      <c r="E559" s="50" t="s">
        <v>272</v>
      </c>
      <c r="F559" s="50" t="s">
        <v>273</v>
      </c>
      <c r="G559" s="50">
        <v>3.0</v>
      </c>
      <c r="H559" s="98" t="s">
        <v>15</v>
      </c>
      <c r="I559" s="98" t="s">
        <v>15</v>
      </c>
      <c r="J559" s="89" t="s">
        <v>15</v>
      </c>
      <c r="K559" s="87"/>
      <c r="L559" s="50" t="s">
        <v>659</v>
      </c>
    </row>
    <row r="560">
      <c r="A560" s="10">
        <v>556.0</v>
      </c>
      <c r="B560" s="41">
        <v>7891332.0</v>
      </c>
      <c r="C560" s="7">
        <v>41.0</v>
      </c>
      <c r="D560" s="50" t="s">
        <v>291</v>
      </c>
      <c r="E560" s="50" t="s">
        <v>276</v>
      </c>
      <c r="F560" s="50" t="s">
        <v>273</v>
      </c>
      <c r="G560" s="50">
        <v>8.0</v>
      </c>
      <c r="H560" s="98" t="s">
        <v>15</v>
      </c>
      <c r="I560" s="98" t="s">
        <v>15</v>
      </c>
      <c r="J560" s="89" t="s">
        <v>15</v>
      </c>
      <c r="K560" s="87"/>
      <c r="L560" s="50" t="s">
        <v>944</v>
      </c>
    </row>
    <row r="561">
      <c r="A561" s="10">
        <v>557.0</v>
      </c>
      <c r="B561" s="41">
        <v>7891906.0</v>
      </c>
      <c r="C561" s="7">
        <v>18.0</v>
      </c>
      <c r="D561" s="50" t="s">
        <v>86</v>
      </c>
      <c r="E561" s="50" t="s">
        <v>86</v>
      </c>
      <c r="F561" s="50" t="s">
        <v>305</v>
      </c>
      <c r="G561" s="50">
        <v>1.0</v>
      </c>
      <c r="H561" s="98" t="s">
        <v>15</v>
      </c>
      <c r="I561" s="98" t="s">
        <v>15</v>
      </c>
      <c r="J561" s="89" t="s">
        <v>15</v>
      </c>
      <c r="K561" s="87"/>
      <c r="L561" s="86"/>
    </row>
    <row r="562">
      <c r="A562" s="10">
        <v>558.0</v>
      </c>
      <c r="B562" s="41">
        <v>7892046.0</v>
      </c>
      <c r="C562" s="7">
        <v>23.0</v>
      </c>
      <c r="D562" s="50" t="s">
        <v>279</v>
      </c>
      <c r="E562" s="50" t="s">
        <v>276</v>
      </c>
      <c r="F562" s="50" t="s">
        <v>273</v>
      </c>
      <c r="G562" s="50">
        <v>2.0</v>
      </c>
      <c r="H562" s="98" t="s">
        <v>15</v>
      </c>
      <c r="I562" s="98" t="s">
        <v>15</v>
      </c>
      <c r="J562" s="89" t="s">
        <v>15</v>
      </c>
      <c r="K562" s="87"/>
      <c r="L562" s="86"/>
    </row>
    <row r="563">
      <c r="A563" s="10">
        <v>559.0</v>
      </c>
      <c r="B563" s="41">
        <v>7889114.0</v>
      </c>
      <c r="C563" s="7">
        <v>19.0</v>
      </c>
      <c r="D563" s="50" t="s">
        <v>275</v>
      </c>
      <c r="E563" s="50" t="s">
        <v>272</v>
      </c>
      <c r="F563" s="50" t="s">
        <v>273</v>
      </c>
      <c r="G563" s="50">
        <v>4.0</v>
      </c>
      <c r="H563" s="98" t="s">
        <v>15</v>
      </c>
      <c r="I563" s="98" t="s">
        <v>15</v>
      </c>
      <c r="J563" s="89" t="s">
        <v>15</v>
      </c>
      <c r="K563" s="87"/>
      <c r="L563" s="50" t="s">
        <v>945</v>
      </c>
    </row>
    <row r="564">
      <c r="A564" s="10">
        <v>560.0</v>
      </c>
      <c r="B564" s="41">
        <v>7894699.0</v>
      </c>
      <c r="C564" s="7">
        <v>30.0</v>
      </c>
      <c r="D564" s="50" t="s">
        <v>86</v>
      </c>
      <c r="E564" s="50" t="s">
        <v>358</v>
      </c>
      <c r="F564" s="50" t="s">
        <v>273</v>
      </c>
      <c r="G564" s="50">
        <v>4.0</v>
      </c>
      <c r="H564" s="98" t="s">
        <v>15</v>
      </c>
      <c r="I564" s="98" t="s">
        <v>15</v>
      </c>
      <c r="J564" s="89" t="s">
        <v>15</v>
      </c>
      <c r="K564" s="85" t="s">
        <v>946</v>
      </c>
      <c r="L564" s="50" t="s">
        <v>947</v>
      </c>
    </row>
    <row r="565">
      <c r="A565" s="10">
        <v>561.0</v>
      </c>
      <c r="B565" s="41">
        <v>7894971.0</v>
      </c>
      <c r="C565" s="7">
        <v>23.0</v>
      </c>
      <c r="D565" s="50" t="s">
        <v>275</v>
      </c>
      <c r="E565" s="50" t="s">
        <v>948</v>
      </c>
      <c r="F565" s="50" t="s">
        <v>273</v>
      </c>
      <c r="G565" s="50">
        <v>4.0</v>
      </c>
      <c r="H565" s="98" t="s">
        <v>15</v>
      </c>
      <c r="I565" s="98" t="s">
        <v>15</v>
      </c>
      <c r="J565" s="89" t="s">
        <v>15</v>
      </c>
      <c r="K565" s="87"/>
      <c r="L565" s="50" t="s">
        <v>949</v>
      </c>
    </row>
    <row r="566">
      <c r="A566" s="10">
        <v>562.0</v>
      </c>
      <c r="B566" s="41">
        <v>7895185.0</v>
      </c>
      <c r="C566" s="7">
        <v>26.0</v>
      </c>
      <c r="D566" s="50" t="s">
        <v>275</v>
      </c>
      <c r="E566" s="50" t="s">
        <v>276</v>
      </c>
      <c r="F566" s="50" t="s">
        <v>324</v>
      </c>
      <c r="G566" s="50">
        <v>2.0</v>
      </c>
      <c r="H566" s="98" t="s">
        <v>15</v>
      </c>
      <c r="I566" s="98" t="s">
        <v>15</v>
      </c>
      <c r="J566" s="89" t="s">
        <v>15</v>
      </c>
      <c r="K566" s="87"/>
      <c r="L566" s="50" t="s">
        <v>950</v>
      </c>
    </row>
    <row r="567">
      <c r="A567" s="10">
        <v>563.0</v>
      </c>
      <c r="B567" s="41">
        <v>7894758.0</v>
      </c>
      <c r="C567" s="7">
        <v>28.0</v>
      </c>
      <c r="D567" s="50" t="s">
        <v>275</v>
      </c>
      <c r="E567" s="50" t="s">
        <v>520</v>
      </c>
      <c r="F567" s="50" t="s">
        <v>273</v>
      </c>
      <c r="G567" s="50">
        <v>6.0</v>
      </c>
      <c r="H567" s="98" t="s">
        <v>16</v>
      </c>
      <c r="I567" s="98" t="s">
        <v>16</v>
      </c>
      <c r="J567" s="89" t="s">
        <v>15</v>
      </c>
      <c r="K567" s="87"/>
      <c r="L567" s="50" t="s">
        <v>951</v>
      </c>
    </row>
    <row r="568">
      <c r="A568" s="10">
        <v>564.0</v>
      </c>
      <c r="B568" s="41">
        <v>7895976.0</v>
      </c>
      <c r="C568" s="7">
        <v>34.0</v>
      </c>
      <c r="D568" s="50" t="s">
        <v>275</v>
      </c>
      <c r="E568" s="50" t="s">
        <v>952</v>
      </c>
      <c r="F568" s="50" t="s">
        <v>305</v>
      </c>
      <c r="G568" s="50">
        <v>7.0</v>
      </c>
      <c r="H568" s="98" t="s">
        <v>15</v>
      </c>
      <c r="I568" s="98" t="s">
        <v>15</v>
      </c>
      <c r="J568" s="89" t="s">
        <v>15</v>
      </c>
      <c r="K568" s="85" t="s">
        <v>953</v>
      </c>
      <c r="L568" s="50" t="s">
        <v>954</v>
      </c>
    </row>
    <row r="569">
      <c r="A569" s="10">
        <v>565.0</v>
      </c>
      <c r="B569" s="53">
        <v>7909526.0</v>
      </c>
      <c r="C569" s="7">
        <v>21.0</v>
      </c>
      <c r="D569" s="50" t="s">
        <v>275</v>
      </c>
      <c r="E569" s="50" t="s">
        <v>276</v>
      </c>
      <c r="F569" s="50" t="s">
        <v>348</v>
      </c>
      <c r="G569" s="50">
        <v>4.0</v>
      </c>
      <c r="H569" s="98" t="s">
        <v>15</v>
      </c>
      <c r="I569" s="98" t="s">
        <v>15</v>
      </c>
      <c r="J569" s="89" t="s">
        <v>15</v>
      </c>
      <c r="K569" s="87"/>
      <c r="L569" s="86"/>
    </row>
    <row r="570">
      <c r="A570" s="10">
        <v>566.0</v>
      </c>
      <c r="B570" s="41">
        <v>7897182.0</v>
      </c>
      <c r="C570" s="7">
        <v>23.0</v>
      </c>
      <c r="D570" s="50" t="s">
        <v>279</v>
      </c>
      <c r="E570" s="50" t="s">
        <v>276</v>
      </c>
      <c r="F570" s="50" t="s">
        <v>86</v>
      </c>
      <c r="G570" s="50">
        <v>7.0</v>
      </c>
      <c r="H570" s="98" t="s">
        <v>16</v>
      </c>
      <c r="I570" s="98" t="s">
        <v>15</v>
      </c>
      <c r="J570" s="89" t="s">
        <v>15</v>
      </c>
      <c r="K570" s="87"/>
      <c r="L570" s="86"/>
    </row>
    <row r="571">
      <c r="A571" s="10">
        <v>567.0</v>
      </c>
      <c r="B571" s="41">
        <v>7898650.0</v>
      </c>
      <c r="C571" s="7">
        <v>32.0</v>
      </c>
      <c r="D571" s="50" t="s">
        <v>275</v>
      </c>
      <c r="E571" s="50" t="s">
        <v>955</v>
      </c>
      <c r="F571" s="50" t="s">
        <v>320</v>
      </c>
      <c r="G571" s="50">
        <v>4.0</v>
      </c>
      <c r="H571" s="98" t="s">
        <v>15</v>
      </c>
      <c r="I571" s="98" t="s">
        <v>15</v>
      </c>
      <c r="J571" s="89" t="s">
        <v>15</v>
      </c>
      <c r="K571" s="85" t="s">
        <v>956</v>
      </c>
      <c r="L571" s="50" t="s">
        <v>391</v>
      </c>
    </row>
    <row r="572">
      <c r="A572" s="10">
        <v>568.0</v>
      </c>
      <c r="B572" s="41">
        <v>7898477.0</v>
      </c>
      <c r="C572" s="7">
        <v>22.0</v>
      </c>
      <c r="D572" s="50" t="s">
        <v>86</v>
      </c>
      <c r="E572" s="50" t="s">
        <v>86</v>
      </c>
      <c r="F572" s="50" t="s">
        <v>273</v>
      </c>
      <c r="G572" s="50">
        <v>9.0</v>
      </c>
      <c r="H572" s="98" t="s">
        <v>15</v>
      </c>
      <c r="I572" s="98" t="s">
        <v>15</v>
      </c>
      <c r="J572" s="89" t="s">
        <v>15</v>
      </c>
      <c r="K572" s="87"/>
      <c r="L572" s="50" t="s">
        <v>957</v>
      </c>
    </row>
    <row r="573">
      <c r="A573" s="10">
        <v>569.0</v>
      </c>
      <c r="B573" s="41">
        <v>7898469.0</v>
      </c>
      <c r="C573" s="7">
        <v>22.0</v>
      </c>
      <c r="D573" s="50" t="s">
        <v>86</v>
      </c>
      <c r="E573" s="50" t="s">
        <v>86</v>
      </c>
      <c r="F573" s="50" t="s">
        <v>277</v>
      </c>
      <c r="G573" s="50">
        <v>9.0</v>
      </c>
      <c r="H573" s="98" t="s">
        <v>15</v>
      </c>
      <c r="I573" s="98" t="s">
        <v>15</v>
      </c>
      <c r="J573" s="89" t="s">
        <v>15</v>
      </c>
      <c r="K573" s="87"/>
      <c r="L573" s="50" t="s">
        <v>957</v>
      </c>
    </row>
    <row r="574">
      <c r="A574" s="10">
        <v>570.0</v>
      </c>
      <c r="B574" s="41">
        <v>7899857.0</v>
      </c>
      <c r="C574" s="7">
        <v>29.0</v>
      </c>
      <c r="D574" s="50" t="s">
        <v>86</v>
      </c>
      <c r="E574" s="50" t="s">
        <v>86</v>
      </c>
      <c r="F574" s="50" t="s">
        <v>320</v>
      </c>
      <c r="G574" s="50">
        <v>5.0</v>
      </c>
      <c r="H574" s="98" t="s">
        <v>16</v>
      </c>
      <c r="I574" s="98" t="s">
        <v>15</v>
      </c>
      <c r="J574" s="89" t="s">
        <v>15</v>
      </c>
      <c r="K574" s="87"/>
      <c r="L574" s="50" t="s">
        <v>958</v>
      </c>
    </row>
    <row r="575">
      <c r="A575" s="10">
        <v>571.0</v>
      </c>
      <c r="B575" s="41">
        <v>7898650.0</v>
      </c>
      <c r="C575" s="7">
        <v>36.0</v>
      </c>
      <c r="D575" s="50" t="s">
        <v>309</v>
      </c>
      <c r="E575" s="50" t="s">
        <v>424</v>
      </c>
      <c r="F575" s="50" t="s">
        <v>320</v>
      </c>
      <c r="G575" s="50">
        <v>4.0</v>
      </c>
      <c r="H575" s="98" t="s">
        <v>15</v>
      </c>
      <c r="I575" s="98" t="s">
        <v>15</v>
      </c>
      <c r="J575" s="89" t="s">
        <v>15</v>
      </c>
      <c r="K575" s="85" t="s">
        <v>959</v>
      </c>
      <c r="L575" s="50" t="s">
        <v>960</v>
      </c>
    </row>
    <row r="576">
      <c r="A576" s="10">
        <v>572.0</v>
      </c>
      <c r="B576" s="41">
        <v>7873217.0</v>
      </c>
      <c r="C576" s="7">
        <v>22.0</v>
      </c>
      <c r="D576" s="50" t="s">
        <v>275</v>
      </c>
      <c r="E576" s="50" t="s">
        <v>276</v>
      </c>
      <c r="F576" s="50" t="s">
        <v>273</v>
      </c>
      <c r="G576" s="50">
        <v>6.0</v>
      </c>
      <c r="H576" s="98" t="s">
        <v>15</v>
      </c>
      <c r="I576" s="98" t="s">
        <v>15</v>
      </c>
      <c r="J576" s="89" t="s">
        <v>15</v>
      </c>
      <c r="K576" s="85" t="s">
        <v>726</v>
      </c>
      <c r="L576" s="86"/>
    </row>
    <row r="577">
      <c r="A577" s="10">
        <v>573.0</v>
      </c>
      <c r="B577" s="41">
        <v>7874360.0</v>
      </c>
      <c r="C577" s="7">
        <v>37.0</v>
      </c>
      <c r="D577" s="50" t="s">
        <v>291</v>
      </c>
      <c r="E577" s="50" t="s">
        <v>292</v>
      </c>
      <c r="F577" s="50" t="s">
        <v>285</v>
      </c>
      <c r="G577" s="50">
        <v>5.0</v>
      </c>
      <c r="H577" s="98" t="s">
        <v>15</v>
      </c>
      <c r="I577" s="98" t="s">
        <v>15</v>
      </c>
      <c r="J577" s="89" t="s">
        <v>15</v>
      </c>
      <c r="K577" s="87"/>
      <c r="L577" s="50" t="s">
        <v>961</v>
      </c>
    </row>
    <row r="578">
      <c r="A578" s="10">
        <v>574.0</v>
      </c>
      <c r="B578" s="41">
        <v>7878518.0</v>
      </c>
      <c r="C578" s="7">
        <v>25.0</v>
      </c>
      <c r="D578" s="50" t="s">
        <v>275</v>
      </c>
      <c r="E578" s="50" t="s">
        <v>385</v>
      </c>
      <c r="F578" s="50" t="s">
        <v>285</v>
      </c>
      <c r="G578" s="50">
        <v>0.0</v>
      </c>
      <c r="H578" s="98" t="s">
        <v>16</v>
      </c>
      <c r="I578" s="98" t="s">
        <v>15</v>
      </c>
      <c r="J578" s="89" t="s">
        <v>16</v>
      </c>
      <c r="K578" s="85" t="s">
        <v>962</v>
      </c>
      <c r="L578" s="86"/>
    </row>
    <row r="579">
      <c r="A579" s="10">
        <v>575.0</v>
      </c>
      <c r="B579" s="41">
        <v>7878745.0</v>
      </c>
      <c r="C579" s="7">
        <v>29.0</v>
      </c>
      <c r="D579" s="50" t="s">
        <v>279</v>
      </c>
      <c r="E579" s="50" t="s">
        <v>276</v>
      </c>
      <c r="F579" s="50" t="s">
        <v>289</v>
      </c>
      <c r="G579" s="50">
        <v>6.0</v>
      </c>
      <c r="H579" s="98" t="s">
        <v>15</v>
      </c>
      <c r="I579" s="98" t="s">
        <v>15</v>
      </c>
      <c r="J579" s="89" t="s">
        <v>15</v>
      </c>
      <c r="K579" s="87"/>
      <c r="L579" s="86"/>
    </row>
    <row r="580">
      <c r="A580" s="10">
        <v>576.0</v>
      </c>
      <c r="B580" s="41">
        <v>7878344.0</v>
      </c>
      <c r="C580" s="7">
        <v>24.0</v>
      </c>
      <c r="D580" s="50" t="s">
        <v>275</v>
      </c>
      <c r="E580" s="50" t="s">
        <v>872</v>
      </c>
      <c r="F580" s="50" t="s">
        <v>305</v>
      </c>
      <c r="G580" s="50">
        <v>9.0</v>
      </c>
      <c r="H580" s="98" t="s">
        <v>15</v>
      </c>
      <c r="I580" s="98" t="s">
        <v>15</v>
      </c>
      <c r="J580" s="89" t="s">
        <v>15</v>
      </c>
      <c r="K580" s="87"/>
      <c r="L580" s="50" t="s">
        <v>388</v>
      </c>
    </row>
    <row r="581">
      <c r="A581" s="10">
        <v>577.0</v>
      </c>
      <c r="B581" s="41">
        <v>7879498.0</v>
      </c>
      <c r="C581" s="7">
        <v>21.0</v>
      </c>
      <c r="D581" s="50" t="s">
        <v>86</v>
      </c>
      <c r="E581" s="50" t="s">
        <v>86</v>
      </c>
      <c r="F581" s="50" t="s">
        <v>273</v>
      </c>
      <c r="G581" s="50">
        <v>2.0</v>
      </c>
      <c r="H581" s="98" t="s">
        <v>16</v>
      </c>
      <c r="I581" s="98" t="s">
        <v>15</v>
      </c>
      <c r="J581" s="89" t="s">
        <v>15</v>
      </c>
      <c r="K581" s="87"/>
      <c r="L581" s="50" t="s">
        <v>963</v>
      </c>
    </row>
    <row r="582">
      <c r="A582" s="10">
        <v>578.0</v>
      </c>
      <c r="B582" s="41">
        <v>7881791.0</v>
      </c>
      <c r="C582" s="7">
        <v>36.0</v>
      </c>
      <c r="D582" s="50" t="s">
        <v>271</v>
      </c>
      <c r="E582" s="50" t="s">
        <v>854</v>
      </c>
      <c r="F582" s="50" t="s">
        <v>305</v>
      </c>
      <c r="G582" s="50" t="s">
        <v>86</v>
      </c>
      <c r="H582" s="98" t="s">
        <v>15</v>
      </c>
      <c r="I582" s="98" t="s">
        <v>15</v>
      </c>
      <c r="J582" s="89" t="s">
        <v>15</v>
      </c>
      <c r="K582" s="85" t="s">
        <v>417</v>
      </c>
      <c r="L582" s="50" t="s">
        <v>391</v>
      </c>
    </row>
    <row r="583">
      <c r="A583" s="36">
        <v>579.0</v>
      </c>
      <c r="B583" s="42">
        <v>7881928.0</v>
      </c>
      <c r="C583" s="14">
        <v>37.0</v>
      </c>
      <c r="D583" s="98" t="s">
        <v>304</v>
      </c>
      <c r="E583" s="98" t="s">
        <v>952</v>
      </c>
      <c r="F583" s="98" t="s">
        <v>280</v>
      </c>
      <c r="G583" s="98">
        <v>5.0</v>
      </c>
      <c r="H583" s="98" t="s">
        <v>15</v>
      </c>
      <c r="I583" s="98" t="s">
        <v>15</v>
      </c>
      <c r="J583" s="111" t="s">
        <v>15</v>
      </c>
      <c r="K583" s="110" t="s">
        <v>964</v>
      </c>
      <c r="L583" s="98" t="s">
        <v>965</v>
      </c>
    </row>
    <row r="584">
      <c r="A584" s="36">
        <v>580.0</v>
      </c>
      <c r="B584" s="42">
        <v>7881879.0</v>
      </c>
      <c r="C584" s="14">
        <v>34.0</v>
      </c>
      <c r="D584" s="98" t="s">
        <v>86</v>
      </c>
      <c r="E584" s="98" t="s">
        <v>86</v>
      </c>
      <c r="F584" s="98" t="s">
        <v>305</v>
      </c>
      <c r="G584" s="98">
        <v>7.0</v>
      </c>
      <c r="H584" s="98" t="s">
        <v>15</v>
      </c>
      <c r="I584" s="98" t="s">
        <v>15</v>
      </c>
      <c r="J584" s="111" t="s">
        <v>15</v>
      </c>
      <c r="K584" s="110" t="s">
        <v>388</v>
      </c>
      <c r="L584" s="98" t="s">
        <v>966</v>
      </c>
    </row>
    <row r="585">
      <c r="A585" s="36">
        <v>581.0</v>
      </c>
      <c r="B585" s="42">
        <v>7882203.0</v>
      </c>
      <c r="C585" s="14">
        <v>26.0</v>
      </c>
      <c r="D585" s="98" t="s">
        <v>86</v>
      </c>
      <c r="E585" s="98" t="s">
        <v>86</v>
      </c>
      <c r="F585" s="98" t="s">
        <v>305</v>
      </c>
      <c r="G585" s="98" t="s">
        <v>86</v>
      </c>
      <c r="H585" s="98" t="s">
        <v>86</v>
      </c>
      <c r="I585" s="98" t="s">
        <v>86</v>
      </c>
      <c r="J585" s="111" t="s">
        <v>86</v>
      </c>
      <c r="K585" s="110"/>
      <c r="L585" s="98" t="s">
        <v>967</v>
      </c>
    </row>
    <row r="586">
      <c r="A586" s="36">
        <v>582.0</v>
      </c>
      <c r="B586" s="54">
        <v>7882367.0</v>
      </c>
      <c r="C586" s="14">
        <v>26.0</v>
      </c>
      <c r="D586" s="98" t="s">
        <v>271</v>
      </c>
      <c r="E586" s="98" t="s">
        <v>968</v>
      </c>
      <c r="F586" s="98" t="s">
        <v>273</v>
      </c>
      <c r="G586" s="98">
        <v>5.0</v>
      </c>
      <c r="H586" s="98" t="s">
        <v>15</v>
      </c>
      <c r="I586" s="98" t="s">
        <v>15</v>
      </c>
      <c r="J586" s="111" t="s">
        <v>15</v>
      </c>
      <c r="K586" s="110" t="s">
        <v>615</v>
      </c>
      <c r="L586" s="98" t="s">
        <v>753</v>
      </c>
    </row>
    <row r="587">
      <c r="A587" s="36">
        <v>583.0</v>
      </c>
      <c r="B587" s="42">
        <v>7798682.0</v>
      </c>
      <c r="C587" s="14">
        <v>41.0</v>
      </c>
      <c r="D587" s="98" t="s">
        <v>309</v>
      </c>
      <c r="E587" s="98" t="s">
        <v>276</v>
      </c>
      <c r="F587" s="98" t="s">
        <v>320</v>
      </c>
      <c r="G587" s="98">
        <v>9.0</v>
      </c>
      <c r="H587" s="98" t="s">
        <v>15</v>
      </c>
      <c r="I587" s="98" t="s">
        <v>15</v>
      </c>
      <c r="J587" s="111" t="s">
        <v>15</v>
      </c>
      <c r="K587" s="109"/>
      <c r="L587" s="112"/>
    </row>
    <row r="588">
      <c r="A588" s="36">
        <v>584.0</v>
      </c>
      <c r="B588" s="42">
        <v>7796959.0</v>
      </c>
      <c r="C588" s="14">
        <v>25.0</v>
      </c>
      <c r="D588" s="98" t="s">
        <v>309</v>
      </c>
      <c r="E588" s="98" t="s">
        <v>969</v>
      </c>
      <c r="F588" s="98" t="s">
        <v>273</v>
      </c>
      <c r="G588" s="98">
        <v>1.0</v>
      </c>
      <c r="H588" s="98" t="s">
        <v>86</v>
      </c>
      <c r="I588" s="98" t="s">
        <v>86</v>
      </c>
      <c r="J588" s="111" t="s">
        <v>86</v>
      </c>
      <c r="K588" s="109"/>
      <c r="L588" s="112"/>
    </row>
    <row r="589">
      <c r="A589" s="36">
        <v>585.0</v>
      </c>
      <c r="B589" s="42">
        <v>7797690.0</v>
      </c>
      <c r="C589" s="14">
        <v>36.0</v>
      </c>
      <c r="D589" s="98" t="s">
        <v>291</v>
      </c>
      <c r="E589" s="98" t="s">
        <v>408</v>
      </c>
      <c r="F589" s="98" t="s">
        <v>289</v>
      </c>
      <c r="G589" s="98">
        <v>11.0</v>
      </c>
      <c r="H589" s="98" t="s">
        <v>15</v>
      </c>
      <c r="I589" s="98" t="s">
        <v>15</v>
      </c>
      <c r="J589" s="111" t="s">
        <v>15</v>
      </c>
      <c r="K589" s="110" t="s">
        <v>970</v>
      </c>
      <c r="L589" s="98" t="s">
        <v>550</v>
      </c>
    </row>
    <row r="590">
      <c r="A590" s="36">
        <v>586.0</v>
      </c>
      <c r="B590" s="36">
        <v>7799704.0</v>
      </c>
      <c r="C590" s="14">
        <v>21.0</v>
      </c>
      <c r="D590" s="98" t="s">
        <v>86</v>
      </c>
      <c r="E590" s="98" t="s">
        <v>86</v>
      </c>
      <c r="F590" s="98" t="s">
        <v>273</v>
      </c>
      <c r="G590" s="98">
        <v>4.0</v>
      </c>
      <c r="H590" s="98" t="s">
        <v>15</v>
      </c>
      <c r="I590" s="98" t="s">
        <v>15</v>
      </c>
      <c r="J590" s="111" t="s">
        <v>15</v>
      </c>
      <c r="K590" s="109"/>
      <c r="L590" s="98" t="s">
        <v>971</v>
      </c>
    </row>
    <row r="591">
      <c r="A591" s="36">
        <v>587.0</v>
      </c>
      <c r="B591" s="42">
        <v>7792925.0</v>
      </c>
      <c r="C591" s="14">
        <v>34.0</v>
      </c>
      <c r="D591" s="98" t="s">
        <v>275</v>
      </c>
      <c r="E591" s="98" t="s">
        <v>854</v>
      </c>
      <c r="F591" s="98" t="s">
        <v>273</v>
      </c>
      <c r="G591" s="98">
        <v>8.0</v>
      </c>
      <c r="H591" s="98" t="s">
        <v>15</v>
      </c>
      <c r="I591" s="98" t="s">
        <v>15</v>
      </c>
      <c r="J591" s="111" t="s">
        <v>15</v>
      </c>
      <c r="K591" s="110" t="s">
        <v>837</v>
      </c>
      <c r="L591" s="98" t="s">
        <v>972</v>
      </c>
    </row>
    <row r="592">
      <c r="A592" s="36">
        <v>588.0</v>
      </c>
      <c r="B592" s="42">
        <v>7799950.0</v>
      </c>
      <c r="C592" s="14">
        <v>27.0</v>
      </c>
      <c r="D592" s="98" t="s">
        <v>275</v>
      </c>
      <c r="E592" s="98" t="s">
        <v>973</v>
      </c>
      <c r="F592" s="98" t="s">
        <v>285</v>
      </c>
      <c r="G592" s="98">
        <v>18.0</v>
      </c>
      <c r="H592" s="98" t="s">
        <v>15</v>
      </c>
      <c r="I592" s="98" t="s">
        <v>15</v>
      </c>
      <c r="J592" s="111" t="s">
        <v>15</v>
      </c>
      <c r="K592" s="110" t="s">
        <v>974</v>
      </c>
      <c r="L592" s="112"/>
    </row>
    <row r="593">
      <c r="A593" s="36">
        <v>589.0</v>
      </c>
      <c r="B593" s="42">
        <v>7792278.0</v>
      </c>
      <c r="C593" s="14">
        <v>40.0</v>
      </c>
      <c r="D593" s="98" t="s">
        <v>86</v>
      </c>
      <c r="E593" s="98" t="s">
        <v>86</v>
      </c>
      <c r="F593" s="98" t="s">
        <v>285</v>
      </c>
      <c r="G593" s="98">
        <v>2.0</v>
      </c>
      <c r="H593" s="98" t="s">
        <v>15</v>
      </c>
      <c r="I593" s="98" t="s">
        <v>16</v>
      </c>
      <c r="J593" s="111" t="s">
        <v>15</v>
      </c>
      <c r="K593" s="109"/>
      <c r="L593" s="98" t="s">
        <v>975</v>
      </c>
    </row>
    <row r="594">
      <c r="A594" s="36">
        <v>590.0</v>
      </c>
      <c r="B594" s="42">
        <v>7800845.0</v>
      </c>
      <c r="C594" s="14">
        <v>26.0</v>
      </c>
      <c r="D594" s="98" t="s">
        <v>279</v>
      </c>
      <c r="E594" s="98" t="s">
        <v>408</v>
      </c>
      <c r="F594" s="98" t="s">
        <v>273</v>
      </c>
      <c r="G594" s="98">
        <v>5.0</v>
      </c>
      <c r="H594" s="98" t="s">
        <v>15</v>
      </c>
      <c r="I594" s="98" t="s">
        <v>15</v>
      </c>
      <c r="J594" s="111" t="s">
        <v>15</v>
      </c>
      <c r="K594" s="109"/>
      <c r="L594" s="98" t="s">
        <v>976</v>
      </c>
    </row>
    <row r="595">
      <c r="A595" s="36">
        <v>591.0</v>
      </c>
      <c r="B595" s="42">
        <v>7799980.0</v>
      </c>
      <c r="C595" s="14">
        <v>29.0</v>
      </c>
      <c r="D595" s="98" t="s">
        <v>291</v>
      </c>
      <c r="E595" s="98" t="s">
        <v>977</v>
      </c>
      <c r="F595" s="98" t="s">
        <v>273</v>
      </c>
      <c r="G595" s="98">
        <v>7.0</v>
      </c>
      <c r="H595" s="98" t="s">
        <v>15</v>
      </c>
      <c r="I595" s="98" t="s">
        <v>15</v>
      </c>
      <c r="J595" s="111" t="s">
        <v>15</v>
      </c>
      <c r="K595" s="109"/>
      <c r="L595" s="98" t="s">
        <v>818</v>
      </c>
    </row>
    <row r="596">
      <c r="A596" s="36">
        <v>592.0</v>
      </c>
      <c r="B596" s="36">
        <v>7800694.0</v>
      </c>
      <c r="C596" s="14">
        <v>25.0</v>
      </c>
      <c r="D596" s="98" t="s">
        <v>86</v>
      </c>
      <c r="E596" s="98" t="s">
        <v>86</v>
      </c>
      <c r="F596" s="98" t="s">
        <v>273</v>
      </c>
      <c r="G596" s="98">
        <v>5.0</v>
      </c>
      <c r="H596" s="98" t="s">
        <v>15</v>
      </c>
      <c r="I596" s="98" t="s">
        <v>15</v>
      </c>
      <c r="J596" s="111" t="s">
        <v>15</v>
      </c>
      <c r="K596" s="110" t="s">
        <v>978</v>
      </c>
      <c r="L596" s="98" t="s">
        <v>979</v>
      </c>
    </row>
    <row r="597">
      <c r="A597" s="36">
        <v>593.0</v>
      </c>
      <c r="B597" s="42">
        <v>7802710.0</v>
      </c>
      <c r="C597" s="14">
        <v>20.0</v>
      </c>
      <c r="D597" s="98" t="s">
        <v>86</v>
      </c>
      <c r="E597" s="98" t="s">
        <v>86</v>
      </c>
      <c r="F597" s="98" t="s">
        <v>273</v>
      </c>
      <c r="G597" s="98">
        <v>7.0</v>
      </c>
      <c r="H597" s="98" t="s">
        <v>15</v>
      </c>
      <c r="I597" s="98" t="s">
        <v>15</v>
      </c>
      <c r="J597" s="111" t="s">
        <v>15</v>
      </c>
      <c r="K597" s="110" t="s">
        <v>980</v>
      </c>
      <c r="L597" s="98" t="s">
        <v>753</v>
      </c>
    </row>
    <row r="598">
      <c r="A598" s="36">
        <v>594.0</v>
      </c>
      <c r="B598" s="41">
        <v>7900669.0</v>
      </c>
      <c r="C598" s="14">
        <v>23.0</v>
      </c>
      <c r="D598" s="98" t="s">
        <v>279</v>
      </c>
      <c r="E598" s="98" t="s">
        <v>276</v>
      </c>
      <c r="F598" s="98" t="s">
        <v>285</v>
      </c>
      <c r="G598" s="98">
        <v>5.0</v>
      </c>
      <c r="H598" s="98" t="s">
        <v>86</v>
      </c>
      <c r="I598" s="98" t="s">
        <v>15</v>
      </c>
      <c r="J598" s="111" t="s">
        <v>86</v>
      </c>
      <c r="K598" s="110"/>
      <c r="L598" s="98"/>
    </row>
    <row r="599">
      <c r="A599" s="10">
        <v>595.0</v>
      </c>
      <c r="B599" s="41">
        <v>7901031.0</v>
      </c>
      <c r="C599" s="7">
        <v>30.0</v>
      </c>
      <c r="D599" s="50" t="s">
        <v>275</v>
      </c>
      <c r="E599" s="50" t="s">
        <v>981</v>
      </c>
      <c r="F599" s="50" t="s">
        <v>305</v>
      </c>
      <c r="G599" s="50">
        <v>5.0</v>
      </c>
      <c r="H599" s="98" t="s">
        <v>15</v>
      </c>
      <c r="I599" s="98" t="s">
        <v>15</v>
      </c>
      <c r="J599" s="89" t="s">
        <v>15</v>
      </c>
      <c r="K599" s="87"/>
      <c r="L599" s="50" t="s">
        <v>982</v>
      </c>
    </row>
    <row r="600">
      <c r="A600" s="10">
        <v>596.0</v>
      </c>
      <c r="B600" s="41">
        <v>7901732.0</v>
      </c>
      <c r="C600" s="7">
        <v>25.0</v>
      </c>
      <c r="D600" s="50" t="s">
        <v>309</v>
      </c>
      <c r="E600" s="50" t="s">
        <v>276</v>
      </c>
      <c r="F600" s="50" t="s">
        <v>285</v>
      </c>
      <c r="G600" s="50">
        <v>3.0</v>
      </c>
      <c r="H600" s="98" t="s">
        <v>15</v>
      </c>
      <c r="I600" s="98" t="s">
        <v>15</v>
      </c>
      <c r="J600" s="89" t="s">
        <v>15</v>
      </c>
      <c r="K600" s="87"/>
      <c r="L600" s="86"/>
    </row>
    <row r="601">
      <c r="A601" s="10">
        <v>597.0</v>
      </c>
      <c r="B601" s="41">
        <v>7902376.0</v>
      </c>
      <c r="C601" s="7">
        <v>24.0</v>
      </c>
      <c r="D601" s="50" t="s">
        <v>309</v>
      </c>
      <c r="E601" s="50" t="s">
        <v>276</v>
      </c>
      <c r="F601" s="50" t="s">
        <v>305</v>
      </c>
      <c r="G601" s="50">
        <v>8.0</v>
      </c>
      <c r="H601" s="98" t="s">
        <v>15</v>
      </c>
      <c r="I601" s="98" t="s">
        <v>15</v>
      </c>
      <c r="J601" s="89" t="s">
        <v>16</v>
      </c>
      <c r="K601" s="85" t="s">
        <v>983</v>
      </c>
      <c r="L601" s="50" t="s">
        <v>391</v>
      </c>
    </row>
    <row r="602">
      <c r="A602" s="10">
        <v>598.0</v>
      </c>
      <c r="B602" s="41">
        <v>7902457.0</v>
      </c>
      <c r="C602" s="7">
        <v>24.0</v>
      </c>
      <c r="D602" s="50" t="s">
        <v>86</v>
      </c>
      <c r="E602" s="50" t="s">
        <v>86</v>
      </c>
      <c r="F602" s="50" t="s">
        <v>320</v>
      </c>
      <c r="G602" s="50">
        <v>5.0</v>
      </c>
      <c r="H602" s="98" t="s">
        <v>15</v>
      </c>
      <c r="I602" s="98" t="s">
        <v>15</v>
      </c>
      <c r="J602" s="89" t="s">
        <v>15</v>
      </c>
      <c r="K602" s="87"/>
      <c r="L602" s="50" t="s">
        <v>391</v>
      </c>
    </row>
    <row r="603">
      <c r="A603" s="10">
        <v>599.0</v>
      </c>
      <c r="B603" s="41">
        <v>7903238.0</v>
      </c>
      <c r="C603" s="7">
        <v>18.0</v>
      </c>
      <c r="D603" s="50" t="s">
        <v>279</v>
      </c>
      <c r="E603" s="50" t="s">
        <v>272</v>
      </c>
      <c r="F603" s="50" t="s">
        <v>273</v>
      </c>
      <c r="G603" s="50">
        <v>8.0</v>
      </c>
      <c r="H603" s="98" t="s">
        <v>15</v>
      </c>
      <c r="I603" s="98" t="s">
        <v>15</v>
      </c>
      <c r="J603" s="89" t="s">
        <v>15</v>
      </c>
      <c r="K603" s="87"/>
      <c r="L603" s="50" t="s">
        <v>984</v>
      </c>
    </row>
    <row r="604">
      <c r="A604" s="10">
        <v>600.0</v>
      </c>
      <c r="B604" s="41">
        <v>7903240.0</v>
      </c>
      <c r="C604" s="7">
        <v>18.0</v>
      </c>
      <c r="D604" s="50" t="s">
        <v>279</v>
      </c>
      <c r="E604" s="50" t="s">
        <v>272</v>
      </c>
      <c r="F604" s="50" t="s">
        <v>273</v>
      </c>
      <c r="G604" s="50">
        <v>8.0</v>
      </c>
      <c r="H604" s="98" t="s">
        <v>15</v>
      </c>
      <c r="I604" s="98" t="s">
        <v>15</v>
      </c>
      <c r="J604" s="89" t="s">
        <v>15</v>
      </c>
      <c r="K604" s="87"/>
      <c r="L604" s="50" t="s">
        <v>984</v>
      </c>
    </row>
    <row r="605">
      <c r="A605" s="10">
        <v>601.0</v>
      </c>
      <c r="B605" s="41">
        <v>7904368.0</v>
      </c>
      <c r="C605" s="7">
        <v>27.0</v>
      </c>
      <c r="D605" s="50" t="s">
        <v>86</v>
      </c>
      <c r="E605" s="50" t="s">
        <v>86</v>
      </c>
      <c r="F605" s="50" t="s">
        <v>985</v>
      </c>
      <c r="G605" s="50">
        <v>9.0</v>
      </c>
      <c r="H605" s="98" t="s">
        <v>15</v>
      </c>
      <c r="I605" s="98" t="s">
        <v>15</v>
      </c>
      <c r="J605" s="89" t="s">
        <v>15</v>
      </c>
      <c r="K605" s="87"/>
      <c r="L605" s="50" t="s">
        <v>986</v>
      </c>
    </row>
    <row r="606">
      <c r="A606" s="10">
        <v>602.0</v>
      </c>
      <c r="B606" s="41">
        <v>7904370.0</v>
      </c>
      <c r="C606" s="7">
        <v>27.0</v>
      </c>
      <c r="D606" s="50" t="s">
        <v>86</v>
      </c>
      <c r="E606" s="50" t="s">
        <v>86</v>
      </c>
      <c r="F606" s="50" t="s">
        <v>985</v>
      </c>
      <c r="G606" s="50">
        <v>9.0</v>
      </c>
      <c r="H606" s="98" t="s">
        <v>15</v>
      </c>
      <c r="I606" s="98" t="s">
        <v>15</v>
      </c>
      <c r="J606" s="89" t="s">
        <v>15</v>
      </c>
      <c r="K606" s="87"/>
      <c r="L606" s="50" t="s">
        <v>986</v>
      </c>
    </row>
    <row r="607">
      <c r="A607" s="10">
        <v>603.0</v>
      </c>
      <c r="B607" s="41">
        <v>7904789.0</v>
      </c>
      <c r="C607" s="7">
        <v>28.0</v>
      </c>
      <c r="D607" s="50" t="s">
        <v>275</v>
      </c>
      <c r="E607" s="50" t="s">
        <v>276</v>
      </c>
      <c r="F607" s="50" t="s">
        <v>285</v>
      </c>
      <c r="G607" s="50">
        <v>5.0</v>
      </c>
      <c r="H607" s="98" t="s">
        <v>15</v>
      </c>
      <c r="I607" s="98" t="s">
        <v>15</v>
      </c>
      <c r="J607" s="89" t="s">
        <v>15</v>
      </c>
      <c r="K607" s="87"/>
      <c r="L607" s="50" t="s">
        <v>947</v>
      </c>
    </row>
    <row r="608">
      <c r="A608" s="10">
        <v>604.0</v>
      </c>
      <c r="B608" s="41">
        <v>7905585.0</v>
      </c>
      <c r="C608" s="7">
        <v>21.0</v>
      </c>
      <c r="D608" s="50" t="s">
        <v>304</v>
      </c>
      <c r="E608" s="50" t="s">
        <v>276</v>
      </c>
      <c r="F608" s="50" t="s">
        <v>285</v>
      </c>
      <c r="G608" s="50">
        <v>4.0</v>
      </c>
      <c r="H608" s="98" t="s">
        <v>15</v>
      </c>
      <c r="I608" s="98" t="s">
        <v>15</v>
      </c>
      <c r="J608" s="89" t="s">
        <v>15</v>
      </c>
      <c r="K608" s="87"/>
      <c r="L608" s="50" t="s">
        <v>960</v>
      </c>
    </row>
    <row r="609">
      <c r="A609" s="10">
        <v>605.0</v>
      </c>
      <c r="B609" s="41">
        <v>7906242.0</v>
      </c>
      <c r="C609" s="7">
        <v>26.0</v>
      </c>
      <c r="D609" s="50" t="s">
        <v>275</v>
      </c>
      <c r="E609" s="50" t="s">
        <v>987</v>
      </c>
      <c r="F609" s="50" t="s">
        <v>273</v>
      </c>
      <c r="G609" s="50">
        <v>8.0</v>
      </c>
      <c r="H609" s="98" t="s">
        <v>15</v>
      </c>
      <c r="I609" s="98" t="s">
        <v>15</v>
      </c>
      <c r="J609" s="89" t="s">
        <v>15</v>
      </c>
      <c r="K609" s="87"/>
      <c r="L609" s="50" t="s">
        <v>747</v>
      </c>
    </row>
    <row r="610">
      <c r="A610" s="10">
        <v>606.0</v>
      </c>
      <c r="B610" s="41">
        <v>7907424.0</v>
      </c>
      <c r="C610" s="7">
        <v>29.0</v>
      </c>
      <c r="D610" s="50" t="s">
        <v>275</v>
      </c>
      <c r="E610" s="50" t="s">
        <v>369</v>
      </c>
      <c r="F610" s="50" t="s">
        <v>320</v>
      </c>
      <c r="G610" s="50">
        <v>5.0</v>
      </c>
      <c r="H610" s="98" t="s">
        <v>15</v>
      </c>
      <c r="I610" s="98" t="s">
        <v>15</v>
      </c>
      <c r="J610" s="89" t="s">
        <v>16</v>
      </c>
      <c r="K610" s="85" t="s">
        <v>988</v>
      </c>
      <c r="L610" s="50" t="s">
        <v>880</v>
      </c>
    </row>
    <row r="611">
      <c r="A611" s="10">
        <v>607.0</v>
      </c>
      <c r="B611" s="41">
        <v>7913676.0</v>
      </c>
      <c r="C611" s="7">
        <v>22.0</v>
      </c>
      <c r="D611" s="50" t="s">
        <v>275</v>
      </c>
      <c r="E611" s="50" t="s">
        <v>276</v>
      </c>
      <c r="F611" s="50" t="s">
        <v>285</v>
      </c>
      <c r="G611" s="50">
        <v>2.0</v>
      </c>
      <c r="H611" s="98" t="s">
        <v>15</v>
      </c>
      <c r="I611" s="98" t="s">
        <v>15</v>
      </c>
      <c r="J611" s="89" t="s">
        <v>15</v>
      </c>
      <c r="K611" s="87"/>
      <c r="L611" s="86"/>
    </row>
    <row r="612">
      <c r="A612" s="10">
        <v>608.0</v>
      </c>
      <c r="B612" s="41">
        <v>7912061.0</v>
      </c>
      <c r="C612" s="7">
        <v>36.0</v>
      </c>
      <c r="D612" s="50" t="s">
        <v>309</v>
      </c>
      <c r="E612" s="50" t="s">
        <v>369</v>
      </c>
      <c r="F612" s="50" t="s">
        <v>310</v>
      </c>
      <c r="G612" s="50">
        <v>1.0</v>
      </c>
      <c r="H612" s="98" t="s">
        <v>15</v>
      </c>
      <c r="I612" s="98" t="s">
        <v>15</v>
      </c>
      <c r="J612" s="89" t="s">
        <v>15</v>
      </c>
      <c r="K612" s="87"/>
      <c r="L612" s="50" t="s">
        <v>747</v>
      </c>
    </row>
    <row r="613">
      <c r="A613" s="10">
        <v>609.0</v>
      </c>
      <c r="B613" s="53">
        <v>7771142.0</v>
      </c>
      <c r="C613" s="7">
        <v>22.0</v>
      </c>
      <c r="D613" s="50" t="s">
        <v>304</v>
      </c>
      <c r="E613" s="50" t="s">
        <v>434</v>
      </c>
      <c r="F613" s="50" t="s">
        <v>989</v>
      </c>
      <c r="G613" s="50">
        <v>5.0</v>
      </c>
      <c r="H613" s="98" t="s">
        <v>15</v>
      </c>
      <c r="I613" s="98" t="s">
        <v>15</v>
      </c>
      <c r="J613" s="89" t="s">
        <v>15</v>
      </c>
      <c r="K613" s="87"/>
      <c r="L613" s="50" t="s">
        <v>990</v>
      </c>
    </row>
    <row r="614">
      <c r="A614" s="10">
        <v>610.0</v>
      </c>
      <c r="B614" s="10">
        <v>7772543.0</v>
      </c>
      <c r="C614" s="7">
        <v>24.0</v>
      </c>
      <c r="D614" s="50" t="s">
        <v>86</v>
      </c>
      <c r="E614" s="50" t="s">
        <v>86</v>
      </c>
      <c r="F614" s="50" t="s">
        <v>991</v>
      </c>
      <c r="G614" s="50">
        <v>7.0</v>
      </c>
      <c r="H614" s="98" t="s">
        <v>15</v>
      </c>
      <c r="I614" s="98" t="s">
        <v>16</v>
      </c>
      <c r="J614" s="89" t="s">
        <v>15</v>
      </c>
      <c r="K614" s="87"/>
      <c r="L614" s="50" t="s">
        <v>992</v>
      </c>
    </row>
    <row r="615">
      <c r="A615" s="10">
        <v>611.0</v>
      </c>
      <c r="B615" s="10">
        <v>7772793.0</v>
      </c>
      <c r="C615" s="7">
        <v>40.0</v>
      </c>
      <c r="D615" s="50" t="s">
        <v>291</v>
      </c>
      <c r="E615" s="50" t="s">
        <v>993</v>
      </c>
      <c r="F615" s="50" t="s">
        <v>994</v>
      </c>
      <c r="G615" s="50">
        <v>7.0</v>
      </c>
      <c r="H615" s="98" t="s">
        <v>15</v>
      </c>
      <c r="I615" s="98" t="s">
        <v>15</v>
      </c>
      <c r="J615" s="89" t="s">
        <v>15</v>
      </c>
      <c r="K615" s="87"/>
      <c r="L615" s="86"/>
    </row>
    <row r="616">
      <c r="A616" s="10">
        <v>612.0</v>
      </c>
      <c r="B616" s="10">
        <v>7774440.0</v>
      </c>
      <c r="C616" s="7">
        <v>27.0</v>
      </c>
      <c r="D616" s="50" t="s">
        <v>275</v>
      </c>
      <c r="E616" s="50" t="s">
        <v>534</v>
      </c>
      <c r="F616" s="50" t="s">
        <v>760</v>
      </c>
      <c r="G616" s="50">
        <v>6.0</v>
      </c>
      <c r="H616" s="98" t="s">
        <v>15</v>
      </c>
      <c r="I616" s="98" t="s">
        <v>15</v>
      </c>
      <c r="J616" s="89" t="s">
        <v>15</v>
      </c>
      <c r="K616" s="87"/>
      <c r="L616" s="86"/>
    </row>
    <row r="617">
      <c r="A617" s="10">
        <v>613.0</v>
      </c>
      <c r="B617" s="10">
        <v>7928838.0</v>
      </c>
      <c r="C617" s="7">
        <v>35.0</v>
      </c>
      <c r="D617" s="50" t="s">
        <v>275</v>
      </c>
      <c r="E617" s="50" t="s">
        <v>86</v>
      </c>
      <c r="F617" s="50" t="s">
        <v>762</v>
      </c>
      <c r="G617" s="50">
        <v>5.0</v>
      </c>
      <c r="H617" s="98" t="s">
        <v>15</v>
      </c>
      <c r="I617" s="98" t="s">
        <v>15</v>
      </c>
      <c r="J617" s="89" t="s">
        <v>15</v>
      </c>
      <c r="K617" s="85" t="s">
        <v>995</v>
      </c>
      <c r="L617" s="50" t="s">
        <v>916</v>
      </c>
    </row>
    <row r="618">
      <c r="A618" s="10">
        <v>614.0</v>
      </c>
      <c r="B618" s="10">
        <v>7928584.0</v>
      </c>
      <c r="C618" s="7">
        <v>23.0</v>
      </c>
      <c r="D618" s="50" t="s">
        <v>279</v>
      </c>
      <c r="E618" s="50" t="s">
        <v>276</v>
      </c>
      <c r="F618" s="50" t="s">
        <v>991</v>
      </c>
      <c r="G618" s="50">
        <v>4.0</v>
      </c>
      <c r="H618" s="98" t="s">
        <v>15</v>
      </c>
      <c r="I618" s="98" t="s">
        <v>15</v>
      </c>
      <c r="J618" s="89" t="s">
        <v>15</v>
      </c>
      <c r="K618" s="85" t="s">
        <v>996</v>
      </c>
      <c r="L618" s="86"/>
    </row>
    <row r="619">
      <c r="A619" s="10">
        <v>615.0</v>
      </c>
      <c r="B619" s="10">
        <v>7929453.0</v>
      </c>
      <c r="C619" s="7">
        <v>40.0</v>
      </c>
      <c r="D619" s="50" t="s">
        <v>275</v>
      </c>
      <c r="E619" s="50" t="s">
        <v>534</v>
      </c>
      <c r="F619" s="50" t="s">
        <v>997</v>
      </c>
      <c r="G619" s="50" t="s">
        <v>86</v>
      </c>
      <c r="H619" s="98" t="s">
        <v>15</v>
      </c>
      <c r="I619" s="98" t="s">
        <v>15</v>
      </c>
      <c r="J619" s="89" t="s">
        <v>15</v>
      </c>
      <c r="K619" s="87"/>
      <c r="L619" s="50" t="s">
        <v>998</v>
      </c>
    </row>
    <row r="620">
      <c r="A620" s="10">
        <v>616.0</v>
      </c>
      <c r="B620" s="10">
        <v>7930264.0</v>
      </c>
      <c r="C620" s="7">
        <v>18.0</v>
      </c>
      <c r="D620" s="50" t="s">
        <v>86</v>
      </c>
      <c r="E620" s="50" t="s">
        <v>86</v>
      </c>
      <c r="F620" s="50" t="s">
        <v>760</v>
      </c>
      <c r="G620" s="50">
        <v>3.0</v>
      </c>
      <c r="H620" s="98" t="s">
        <v>86</v>
      </c>
      <c r="I620" s="98" t="s">
        <v>86</v>
      </c>
      <c r="J620" s="89" t="s">
        <v>86</v>
      </c>
      <c r="K620" s="87"/>
      <c r="L620" s="86"/>
    </row>
    <row r="621">
      <c r="A621" s="10">
        <v>617.0</v>
      </c>
      <c r="B621" s="10">
        <v>7932645.0</v>
      </c>
      <c r="C621" s="7">
        <v>30.0</v>
      </c>
      <c r="D621" s="50" t="s">
        <v>275</v>
      </c>
      <c r="E621" s="50" t="s">
        <v>408</v>
      </c>
      <c r="F621" s="50" t="s">
        <v>924</v>
      </c>
      <c r="G621" s="50">
        <v>8.0</v>
      </c>
      <c r="H621" s="98" t="s">
        <v>16</v>
      </c>
      <c r="I621" s="98" t="s">
        <v>16</v>
      </c>
      <c r="J621" s="89" t="s">
        <v>15</v>
      </c>
      <c r="K621" s="87"/>
      <c r="L621" s="86"/>
    </row>
    <row r="622">
      <c r="A622" s="10">
        <v>618.0</v>
      </c>
      <c r="B622" s="10">
        <v>7933154.0</v>
      </c>
      <c r="C622" s="7">
        <v>21.0</v>
      </c>
      <c r="D622" s="50" t="s">
        <v>309</v>
      </c>
      <c r="E622" s="50" t="s">
        <v>276</v>
      </c>
      <c r="F622" s="50" t="s">
        <v>761</v>
      </c>
      <c r="G622" s="50">
        <v>10.0</v>
      </c>
      <c r="H622" s="98" t="s">
        <v>16</v>
      </c>
      <c r="I622" s="98" t="s">
        <v>16</v>
      </c>
      <c r="J622" s="89" t="s">
        <v>15</v>
      </c>
      <c r="K622" s="85" t="s">
        <v>999</v>
      </c>
      <c r="L622" s="86"/>
    </row>
    <row r="623">
      <c r="A623" s="10">
        <v>619.0</v>
      </c>
      <c r="B623" s="10">
        <v>7933598.0</v>
      </c>
      <c r="C623" s="7">
        <v>20.0</v>
      </c>
      <c r="D623" s="50" t="s">
        <v>86</v>
      </c>
      <c r="E623" s="50" t="s">
        <v>86</v>
      </c>
      <c r="F623" s="50" t="s">
        <v>848</v>
      </c>
      <c r="G623" s="50">
        <v>0.0</v>
      </c>
      <c r="H623" s="98" t="s">
        <v>16</v>
      </c>
      <c r="I623" s="98" t="s">
        <v>15</v>
      </c>
      <c r="J623" s="89" t="s">
        <v>15</v>
      </c>
      <c r="K623" s="87"/>
      <c r="L623" s="86"/>
    </row>
    <row r="624">
      <c r="A624" s="10">
        <v>620.0</v>
      </c>
      <c r="B624" s="10">
        <v>7934686.0</v>
      </c>
      <c r="C624" s="7">
        <v>23.0</v>
      </c>
      <c r="D624" s="50" t="s">
        <v>271</v>
      </c>
      <c r="E624" s="50" t="s">
        <v>534</v>
      </c>
      <c r="F624" s="50" t="s">
        <v>760</v>
      </c>
      <c r="G624" s="50">
        <v>3.0</v>
      </c>
      <c r="H624" s="98" t="s">
        <v>16</v>
      </c>
      <c r="I624" s="98" t="s">
        <v>16</v>
      </c>
      <c r="J624" s="89" t="s">
        <v>16</v>
      </c>
      <c r="K624" s="87"/>
      <c r="L624" s="50" t="s">
        <v>1000</v>
      </c>
    </row>
    <row r="625">
      <c r="A625" s="10">
        <v>621.0</v>
      </c>
      <c r="B625" s="10">
        <v>7934487.0</v>
      </c>
      <c r="C625" s="7">
        <v>23.0</v>
      </c>
      <c r="D625" s="50" t="s">
        <v>279</v>
      </c>
      <c r="E625" s="50" t="s">
        <v>276</v>
      </c>
      <c r="F625" s="50" t="s">
        <v>762</v>
      </c>
      <c r="G625" s="50">
        <v>7.0</v>
      </c>
      <c r="H625" s="98" t="s">
        <v>16</v>
      </c>
      <c r="I625" s="98" t="s">
        <v>16</v>
      </c>
      <c r="J625" s="89" t="s">
        <v>15</v>
      </c>
      <c r="K625" s="87"/>
      <c r="L625" s="86"/>
    </row>
    <row r="626">
      <c r="A626" s="10">
        <v>622.0</v>
      </c>
      <c r="B626" s="10">
        <v>7934904.0</v>
      </c>
      <c r="C626" s="7">
        <v>22.0</v>
      </c>
      <c r="D626" s="50" t="s">
        <v>309</v>
      </c>
      <c r="E626" s="50" t="s">
        <v>276</v>
      </c>
      <c r="F626" s="50" t="s">
        <v>761</v>
      </c>
      <c r="G626" s="50">
        <v>2.0</v>
      </c>
      <c r="H626" s="98" t="s">
        <v>15</v>
      </c>
      <c r="I626" s="98" t="s">
        <v>15</v>
      </c>
      <c r="J626" s="89" t="s">
        <v>15</v>
      </c>
      <c r="K626" s="87"/>
      <c r="L626" s="86"/>
    </row>
    <row r="627">
      <c r="A627" s="10">
        <v>623.0</v>
      </c>
      <c r="B627" s="10">
        <v>7784235.0</v>
      </c>
      <c r="C627" s="7">
        <v>20.0</v>
      </c>
      <c r="D627" s="50" t="s">
        <v>275</v>
      </c>
      <c r="E627" s="50" t="s">
        <v>272</v>
      </c>
      <c r="F627" s="50" t="s">
        <v>760</v>
      </c>
      <c r="G627" s="50">
        <v>6.0</v>
      </c>
      <c r="H627" s="50" t="s">
        <v>15</v>
      </c>
      <c r="I627" s="50" t="s">
        <v>15</v>
      </c>
      <c r="J627" s="89" t="s">
        <v>15</v>
      </c>
      <c r="K627" s="85" t="s">
        <v>1001</v>
      </c>
      <c r="L627" s="50" t="s">
        <v>1002</v>
      </c>
    </row>
    <row r="628">
      <c r="A628" s="10">
        <v>624.0</v>
      </c>
      <c r="B628" s="10">
        <v>7784175.0</v>
      </c>
      <c r="C628" s="7">
        <v>25.0</v>
      </c>
      <c r="D628" s="50" t="s">
        <v>275</v>
      </c>
      <c r="E628" s="50" t="s">
        <v>276</v>
      </c>
      <c r="F628" s="50" t="s">
        <v>760</v>
      </c>
      <c r="G628" s="50">
        <v>3.0</v>
      </c>
      <c r="H628" s="50" t="s">
        <v>15</v>
      </c>
      <c r="I628" s="50" t="s">
        <v>16</v>
      </c>
      <c r="J628" s="89" t="s">
        <v>15</v>
      </c>
      <c r="K628" s="85" t="s">
        <v>1003</v>
      </c>
      <c r="L628" s="50" t="s">
        <v>1004</v>
      </c>
    </row>
    <row r="629">
      <c r="A629" s="10">
        <v>625.0</v>
      </c>
      <c r="B629" s="10">
        <v>7784430.0</v>
      </c>
      <c r="C629" s="7">
        <v>35.0</v>
      </c>
      <c r="D629" s="50" t="s">
        <v>304</v>
      </c>
      <c r="E629" s="50" t="s">
        <v>614</v>
      </c>
      <c r="F629" s="50" t="s">
        <v>1005</v>
      </c>
      <c r="G629" s="50">
        <v>6.0</v>
      </c>
      <c r="H629" s="50" t="s">
        <v>15</v>
      </c>
      <c r="I629" s="50" t="s">
        <v>15</v>
      </c>
      <c r="J629" s="89" t="s">
        <v>15</v>
      </c>
      <c r="K629" s="87"/>
      <c r="L629" s="50" t="s">
        <v>1006</v>
      </c>
    </row>
    <row r="630">
      <c r="A630" s="10">
        <v>626.0</v>
      </c>
      <c r="B630" s="10">
        <v>7784466.0</v>
      </c>
      <c r="C630" s="7">
        <v>14.0</v>
      </c>
      <c r="D630" s="50" t="s">
        <v>309</v>
      </c>
      <c r="E630" s="50" t="s">
        <v>272</v>
      </c>
      <c r="F630" s="50" t="s">
        <v>760</v>
      </c>
      <c r="G630" s="50">
        <v>8.0</v>
      </c>
      <c r="H630" s="50" t="s">
        <v>15</v>
      </c>
      <c r="I630" s="50" t="s">
        <v>15</v>
      </c>
      <c r="J630" s="89" t="s">
        <v>15</v>
      </c>
      <c r="K630" s="85" t="s">
        <v>1007</v>
      </c>
      <c r="L630" s="50" t="s">
        <v>1008</v>
      </c>
    </row>
    <row r="631">
      <c r="A631" s="10">
        <v>627.0</v>
      </c>
      <c r="B631" s="10">
        <v>7784629.0</v>
      </c>
      <c r="C631" s="7">
        <v>32.0</v>
      </c>
      <c r="D631" s="50" t="s">
        <v>86</v>
      </c>
      <c r="E631" s="50" t="s">
        <v>86</v>
      </c>
      <c r="F631" s="50" t="s">
        <v>760</v>
      </c>
      <c r="G631" s="50">
        <v>5.0</v>
      </c>
      <c r="H631" s="50" t="s">
        <v>15</v>
      </c>
      <c r="I631" s="50" t="s">
        <v>15</v>
      </c>
      <c r="J631" s="89" t="s">
        <v>15</v>
      </c>
      <c r="K631" s="85" t="s">
        <v>1009</v>
      </c>
      <c r="L631" s="86"/>
    </row>
    <row r="632">
      <c r="A632" s="10">
        <v>628.0</v>
      </c>
      <c r="B632" s="10">
        <v>7785235.0</v>
      </c>
      <c r="C632" s="7">
        <v>23.0</v>
      </c>
      <c r="D632" s="50" t="s">
        <v>309</v>
      </c>
      <c r="E632" s="50" t="s">
        <v>276</v>
      </c>
      <c r="F632" s="50" t="s">
        <v>991</v>
      </c>
      <c r="G632" s="50">
        <v>4.0</v>
      </c>
      <c r="H632" s="50" t="s">
        <v>15</v>
      </c>
      <c r="I632" s="50" t="s">
        <v>15</v>
      </c>
      <c r="J632" s="89" t="s">
        <v>15</v>
      </c>
      <c r="K632" s="87"/>
      <c r="L632" s="50" t="s">
        <v>1010</v>
      </c>
    </row>
    <row r="633">
      <c r="A633" s="10">
        <v>629.0</v>
      </c>
      <c r="B633" s="10">
        <v>7785499.0</v>
      </c>
      <c r="C633" s="7">
        <v>22.0</v>
      </c>
      <c r="D633" s="50" t="s">
        <v>86</v>
      </c>
      <c r="E633" s="50" t="s">
        <v>86</v>
      </c>
      <c r="F633" s="50" t="s">
        <v>1011</v>
      </c>
      <c r="G633" s="50">
        <v>5.0</v>
      </c>
      <c r="H633" s="50" t="s">
        <v>15</v>
      </c>
      <c r="I633" s="50" t="s">
        <v>16</v>
      </c>
      <c r="J633" s="89" t="s">
        <v>16</v>
      </c>
      <c r="K633" s="85" t="s">
        <v>1012</v>
      </c>
      <c r="L633" s="50" t="s">
        <v>1013</v>
      </c>
    </row>
    <row r="634">
      <c r="A634" s="10">
        <v>630.0</v>
      </c>
      <c r="B634" s="10">
        <v>7785649.0</v>
      </c>
      <c r="C634" s="7">
        <v>34.0</v>
      </c>
      <c r="D634" s="50" t="s">
        <v>291</v>
      </c>
      <c r="E634" s="50" t="s">
        <v>434</v>
      </c>
      <c r="F634" s="50" t="s">
        <v>273</v>
      </c>
      <c r="G634" s="50">
        <v>9.0</v>
      </c>
      <c r="H634" s="50" t="s">
        <v>15</v>
      </c>
      <c r="I634" s="50" t="s">
        <v>15</v>
      </c>
      <c r="J634" s="89" t="s">
        <v>15</v>
      </c>
      <c r="K634" s="85" t="s">
        <v>1014</v>
      </c>
      <c r="L634" s="50" t="s">
        <v>1015</v>
      </c>
    </row>
    <row r="635">
      <c r="A635" s="10">
        <v>631.0</v>
      </c>
      <c r="B635" s="10">
        <v>7785652.0</v>
      </c>
      <c r="C635" s="7">
        <v>34.0</v>
      </c>
      <c r="D635" s="50" t="s">
        <v>291</v>
      </c>
      <c r="E635" s="50" t="s">
        <v>434</v>
      </c>
      <c r="F635" s="50" t="s">
        <v>273</v>
      </c>
      <c r="G635" s="50">
        <v>9.0</v>
      </c>
      <c r="H635" s="50" t="s">
        <v>15</v>
      </c>
      <c r="I635" s="50" t="s">
        <v>15</v>
      </c>
      <c r="J635" s="89" t="s">
        <v>15</v>
      </c>
      <c r="K635" s="85" t="s">
        <v>1014</v>
      </c>
      <c r="L635" s="50" t="s">
        <v>1015</v>
      </c>
    </row>
    <row r="636">
      <c r="A636" s="10">
        <v>632.0</v>
      </c>
      <c r="B636" s="56">
        <v>7914491.0</v>
      </c>
      <c r="C636" s="7">
        <v>22.0</v>
      </c>
      <c r="D636" s="50" t="s">
        <v>304</v>
      </c>
      <c r="E636" s="50" t="s">
        <v>276</v>
      </c>
      <c r="F636" s="50" t="s">
        <v>320</v>
      </c>
      <c r="G636" s="50">
        <v>0.0</v>
      </c>
      <c r="H636" s="98" t="s">
        <v>16</v>
      </c>
      <c r="I636" s="98" t="s">
        <v>16</v>
      </c>
      <c r="J636" s="89" t="s">
        <v>15</v>
      </c>
      <c r="K636" s="85" t="s">
        <v>1016</v>
      </c>
      <c r="L636" s="86"/>
    </row>
    <row r="637">
      <c r="A637" s="10">
        <v>633.0</v>
      </c>
      <c r="B637" s="41">
        <v>7915362.0</v>
      </c>
      <c r="C637" s="7">
        <v>19.0</v>
      </c>
      <c r="D637" s="50" t="s">
        <v>279</v>
      </c>
      <c r="E637" s="50" t="s">
        <v>815</v>
      </c>
      <c r="F637" s="50" t="s">
        <v>273</v>
      </c>
      <c r="G637" s="50">
        <v>6.0</v>
      </c>
      <c r="H637" s="98" t="s">
        <v>15</v>
      </c>
      <c r="I637" s="98" t="s">
        <v>15</v>
      </c>
      <c r="J637" s="89" t="s">
        <v>15</v>
      </c>
      <c r="K637" s="87"/>
      <c r="L637" s="50" t="s">
        <v>391</v>
      </c>
    </row>
    <row r="638">
      <c r="A638" s="10">
        <v>634.0</v>
      </c>
      <c r="B638" s="41">
        <v>7915875.0</v>
      </c>
      <c r="C638" s="7">
        <v>29.0</v>
      </c>
      <c r="D638" s="50" t="s">
        <v>275</v>
      </c>
      <c r="E638" s="50" t="s">
        <v>276</v>
      </c>
      <c r="F638" s="50" t="s">
        <v>273</v>
      </c>
      <c r="G638" s="50">
        <v>3.0</v>
      </c>
      <c r="H638" s="98" t="s">
        <v>15</v>
      </c>
      <c r="I638" s="98" t="s">
        <v>15</v>
      </c>
      <c r="J638" s="89" t="s">
        <v>15</v>
      </c>
      <c r="K638" s="87"/>
      <c r="L638" s="50" t="s">
        <v>1017</v>
      </c>
    </row>
    <row r="639">
      <c r="A639" s="10">
        <v>635.0</v>
      </c>
      <c r="B639" s="41">
        <v>7915896.0</v>
      </c>
      <c r="C639" s="7">
        <v>26.0</v>
      </c>
      <c r="D639" s="50" t="s">
        <v>291</v>
      </c>
      <c r="E639" s="50" t="s">
        <v>293</v>
      </c>
      <c r="F639" s="50" t="s">
        <v>273</v>
      </c>
      <c r="G639" s="50">
        <v>8.0</v>
      </c>
      <c r="H639" s="98" t="s">
        <v>15</v>
      </c>
      <c r="I639" s="98" t="s">
        <v>15</v>
      </c>
      <c r="J639" s="89" t="s">
        <v>15</v>
      </c>
      <c r="K639" s="85" t="s">
        <v>1018</v>
      </c>
      <c r="L639" s="50" t="s">
        <v>391</v>
      </c>
    </row>
    <row r="640">
      <c r="A640" s="10">
        <v>636.0</v>
      </c>
      <c r="B640" s="41">
        <v>7915895.0</v>
      </c>
      <c r="C640" s="7">
        <v>26.0</v>
      </c>
      <c r="D640" s="50" t="s">
        <v>291</v>
      </c>
      <c r="E640" s="50" t="s">
        <v>293</v>
      </c>
      <c r="F640" s="50" t="s">
        <v>273</v>
      </c>
      <c r="G640" s="50">
        <v>8.0</v>
      </c>
      <c r="H640" s="98" t="s">
        <v>15</v>
      </c>
      <c r="I640" s="98" t="s">
        <v>15</v>
      </c>
      <c r="J640" s="89" t="s">
        <v>15</v>
      </c>
      <c r="K640" s="85" t="s">
        <v>1018</v>
      </c>
      <c r="L640" s="50" t="s">
        <v>391</v>
      </c>
    </row>
    <row r="641">
      <c r="A641" s="10">
        <v>637.0</v>
      </c>
      <c r="B641" s="41">
        <v>7915894.0</v>
      </c>
      <c r="C641" s="7">
        <v>26.0</v>
      </c>
      <c r="D641" s="50" t="s">
        <v>291</v>
      </c>
      <c r="E641" s="50" t="s">
        <v>293</v>
      </c>
      <c r="F641" s="50" t="s">
        <v>273</v>
      </c>
      <c r="G641" s="50">
        <v>8.0</v>
      </c>
      <c r="H641" s="98" t="s">
        <v>15</v>
      </c>
      <c r="I641" s="98" t="s">
        <v>15</v>
      </c>
      <c r="J641" s="89" t="s">
        <v>15</v>
      </c>
      <c r="K641" s="85" t="s">
        <v>1018</v>
      </c>
      <c r="L641" s="50" t="s">
        <v>391</v>
      </c>
    </row>
    <row r="642">
      <c r="A642" s="10">
        <v>638.0</v>
      </c>
      <c r="B642" s="41">
        <v>7915794.0</v>
      </c>
      <c r="C642" s="7">
        <v>35.0</v>
      </c>
      <c r="D642" s="50" t="s">
        <v>275</v>
      </c>
      <c r="E642" s="50" t="s">
        <v>933</v>
      </c>
      <c r="F642" s="50" t="s">
        <v>285</v>
      </c>
      <c r="G642" s="50">
        <v>6.0</v>
      </c>
      <c r="H642" s="98" t="s">
        <v>15</v>
      </c>
      <c r="I642" s="98" t="s">
        <v>15</v>
      </c>
      <c r="J642" s="89" t="s">
        <v>15</v>
      </c>
      <c r="K642" s="85" t="s">
        <v>1019</v>
      </c>
      <c r="L642" s="50" t="s">
        <v>391</v>
      </c>
    </row>
    <row r="643">
      <c r="A643" s="10">
        <v>639.0</v>
      </c>
      <c r="B643" s="41">
        <v>7916728.0</v>
      </c>
      <c r="C643" s="7">
        <v>42.0</v>
      </c>
      <c r="D643" s="50" t="s">
        <v>279</v>
      </c>
      <c r="E643" s="50" t="s">
        <v>401</v>
      </c>
      <c r="F643" s="50" t="s">
        <v>285</v>
      </c>
      <c r="G643" s="50">
        <v>10.0</v>
      </c>
      <c r="H643" s="98" t="s">
        <v>15</v>
      </c>
      <c r="I643" s="98" t="s">
        <v>15</v>
      </c>
      <c r="J643" s="89" t="s">
        <v>15</v>
      </c>
      <c r="K643" s="85" t="s">
        <v>1020</v>
      </c>
      <c r="L643" s="86"/>
    </row>
    <row r="644">
      <c r="A644" s="10">
        <v>640.0</v>
      </c>
      <c r="B644" s="41">
        <v>7921113.0</v>
      </c>
      <c r="C644" s="7">
        <v>31.0</v>
      </c>
      <c r="D644" s="50" t="s">
        <v>275</v>
      </c>
      <c r="E644" s="50" t="s">
        <v>434</v>
      </c>
      <c r="F644" s="50" t="s">
        <v>377</v>
      </c>
      <c r="G644" s="50">
        <v>3.0</v>
      </c>
      <c r="H644" s="98" t="s">
        <v>15</v>
      </c>
      <c r="I644" s="98" t="s">
        <v>15</v>
      </c>
      <c r="J644" s="89" t="s">
        <v>15</v>
      </c>
      <c r="K644" s="85" t="s">
        <v>615</v>
      </c>
      <c r="L644" s="50" t="s">
        <v>1021</v>
      </c>
    </row>
    <row r="645">
      <c r="A645" s="10">
        <v>641.0</v>
      </c>
      <c r="B645" s="41">
        <v>7921405.0</v>
      </c>
      <c r="C645" s="7">
        <v>34.0</v>
      </c>
      <c r="D645" s="50" t="s">
        <v>275</v>
      </c>
      <c r="E645" s="50" t="s">
        <v>276</v>
      </c>
      <c r="F645" s="50" t="s">
        <v>305</v>
      </c>
      <c r="G645" s="50">
        <v>5.0</v>
      </c>
      <c r="H645" s="98" t="s">
        <v>15</v>
      </c>
      <c r="I645" s="98" t="s">
        <v>15</v>
      </c>
      <c r="J645" s="89" t="s">
        <v>15</v>
      </c>
      <c r="K645" s="87"/>
      <c r="L645" s="50" t="s">
        <v>391</v>
      </c>
    </row>
    <row r="646">
      <c r="A646" s="36">
        <v>642.0</v>
      </c>
      <c r="B646" s="42">
        <v>7803525.0</v>
      </c>
      <c r="C646" s="14">
        <v>25.0</v>
      </c>
      <c r="D646" s="98" t="s">
        <v>86</v>
      </c>
      <c r="E646" s="98" t="s">
        <v>86</v>
      </c>
      <c r="F646" s="98" t="s">
        <v>285</v>
      </c>
      <c r="G646" s="98">
        <v>0.0</v>
      </c>
      <c r="H646" s="98" t="s">
        <v>86</v>
      </c>
      <c r="I646" s="98" t="s">
        <v>86</v>
      </c>
      <c r="J646" s="111" t="s">
        <v>86</v>
      </c>
      <c r="K646" s="110"/>
      <c r="L646" s="98" t="s">
        <v>1022</v>
      </c>
    </row>
    <row r="647">
      <c r="A647" s="36">
        <v>643.0</v>
      </c>
      <c r="B647" s="42">
        <v>7805067.0</v>
      </c>
      <c r="C647" s="14">
        <v>26.0</v>
      </c>
      <c r="D647" s="98" t="s">
        <v>275</v>
      </c>
      <c r="E647" s="98" t="s">
        <v>451</v>
      </c>
      <c r="F647" s="98" t="s">
        <v>285</v>
      </c>
      <c r="G647" s="98">
        <v>8.0</v>
      </c>
      <c r="H647" s="98" t="s">
        <v>15</v>
      </c>
      <c r="I647" s="98" t="s">
        <v>15</v>
      </c>
      <c r="J647" s="111" t="s">
        <v>15</v>
      </c>
      <c r="K647" s="110" t="s">
        <v>290</v>
      </c>
      <c r="L647" s="98" t="s">
        <v>1023</v>
      </c>
    </row>
    <row r="648">
      <c r="A648" s="36">
        <v>644.0</v>
      </c>
      <c r="B648" s="42">
        <v>7937919.0</v>
      </c>
      <c r="C648" s="14">
        <v>31.0</v>
      </c>
      <c r="D648" s="98" t="s">
        <v>86</v>
      </c>
      <c r="E648" s="98" t="s">
        <v>86</v>
      </c>
      <c r="F648" s="98" t="s">
        <v>285</v>
      </c>
      <c r="G648" s="98">
        <v>4.0</v>
      </c>
      <c r="H648" s="98" t="s">
        <v>16</v>
      </c>
      <c r="I648" s="98" t="s">
        <v>16</v>
      </c>
      <c r="J648" s="111" t="s">
        <v>16</v>
      </c>
      <c r="K648" s="109"/>
      <c r="L648" s="98" t="s">
        <v>1024</v>
      </c>
    </row>
    <row r="649">
      <c r="A649" s="36">
        <v>645.0</v>
      </c>
      <c r="B649" s="42">
        <v>7936901.0</v>
      </c>
      <c r="C649" s="14">
        <v>41.0</v>
      </c>
      <c r="D649" s="98" t="s">
        <v>275</v>
      </c>
      <c r="E649" s="98" t="s">
        <v>276</v>
      </c>
      <c r="F649" s="98" t="s">
        <v>305</v>
      </c>
      <c r="G649" s="98">
        <v>4.0</v>
      </c>
      <c r="H649" s="98" t="s">
        <v>15</v>
      </c>
      <c r="I649" s="98" t="s">
        <v>15</v>
      </c>
      <c r="J649" s="111" t="s">
        <v>15</v>
      </c>
      <c r="K649" s="110" t="s">
        <v>753</v>
      </c>
      <c r="L649" s="112"/>
    </row>
    <row r="650">
      <c r="A650" s="36">
        <v>646.0</v>
      </c>
      <c r="B650" s="42">
        <v>7939086.0</v>
      </c>
      <c r="C650" s="14">
        <v>30.0</v>
      </c>
      <c r="D650" s="98" t="s">
        <v>275</v>
      </c>
      <c r="E650" s="98" t="s">
        <v>323</v>
      </c>
      <c r="F650" s="98" t="s">
        <v>316</v>
      </c>
      <c r="G650" s="98">
        <v>5.0</v>
      </c>
      <c r="H650" s="98" t="s">
        <v>15</v>
      </c>
      <c r="I650" s="98" t="s">
        <v>15</v>
      </c>
      <c r="J650" s="111" t="s">
        <v>15</v>
      </c>
      <c r="K650" s="110" t="s">
        <v>1025</v>
      </c>
      <c r="L650" s="98" t="s">
        <v>1026</v>
      </c>
    </row>
    <row r="651">
      <c r="A651" s="36">
        <v>647.0</v>
      </c>
      <c r="B651" s="36">
        <v>7940107.0</v>
      </c>
      <c r="C651" s="14">
        <v>17.0</v>
      </c>
      <c r="D651" s="98" t="s">
        <v>279</v>
      </c>
      <c r="E651" s="98" t="s">
        <v>276</v>
      </c>
      <c r="F651" s="98" t="s">
        <v>286</v>
      </c>
      <c r="G651" s="98">
        <v>6.0</v>
      </c>
      <c r="H651" s="98" t="s">
        <v>15</v>
      </c>
      <c r="I651" s="98" t="s">
        <v>15</v>
      </c>
      <c r="J651" s="111" t="s">
        <v>15</v>
      </c>
      <c r="K651" s="110" t="s">
        <v>1027</v>
      </c>
      <c r="L651" s="112"/>
    </row>
    <row r="652">
      <c r="A652" s="36">
        <v>648.0</v>
      </c>
      <c r="B652" s="42">
        <v>7921305.0</v>
      </c>
      <c r="C652" s="14">
        <v>41.0</v>
      </c>
      <c r="D652" s="98" t="s">
        <v>309</v>
      </c>
      <c r="E652" s="98" t="s">
        <v>276</v>
      </c>
      <c r="F652" s="98" t="s">
        <v>310</v>
      </c>
      <c r="G652" s="98">
        <v>0.0</v>
      </c>
      <c r="H652" s="98" t="s">
        <v>15</v>
      </c>
      <c r="I652" s="98" t="s">
        <v>15</v>
      </c>
      <c r="J652" s="111" t="s">
        <v>15</v>
      </c>
      <c r="K652" s="110" t="s">
        <v>325</v>
      </c>
      <c r="L652" s="98" t="s">
        <v>1028</v>
      </c>
    </row>
    <row r="653">
      <c r="A653" s="36">
        <v>649.0</v>
      </c>
      <c r="B653" s="42">
        <v>7921304.0</v>
      </c>
      <c r="C653" s="14">
        <v>41.0</v>
      </c>
      <c r="D653" s="98" t="s">
        <v>309</v>
      </c>
      <c r="E653" s="98" t="s">
        <v>276</v>
      </c>
      <c r="F653" s="98" t="s">
        <v>310</v>
      </c>
      <c r="G653" s="98">
        <v>0.0</v>
      </c>
      <c r="H653" s="98" t="s">
        <v>15</v>
      </c>
      <c r="I653" s="98" t="s">
        <v>15</v>
      </c>
      <c r="J653" s="111" t="s">
        <v>15</v>
      </c>
      <c r="K653" s="110" t="s">
        <v>325</v>
      </c>
      <c r="L653" s="98" t="s">
        <v>1028</v>
      </c>
    </row>
    <row r="654">
      <c r="A654" s="36">
        <v>650.0</v>
      </c>
      <c r="B654" s="42">
        <v>7923976.0</v>
      </c>
      <c r="C654" s="14">
        <v>21.0</v>
      </c>
      <c r="D654" s="98" t="s">
        <v>86</v>
      </c>
      <c r="E654" s="98" t="s">
        <v>276</v>
      </c>
      <c r="F654" s="98" t="s">
        <v>305</v>
      </c>
      <c r="G654" s="98">
        <v>3.0</v>
      </c>
      <c r="H654" s="98" t="s">
        <v>15</v>
      </c>
      <c r="I654" s="98" t="s">
        <v>15</v>
      </c>
      <c r="J654" s="111" t="s">
        <v>15</v>
      </c>
      <c r="K654" s="109"/>
      <c r="L654" s="98" t="s">
        <v>1029</v>
      </c>
    </row>
    <row r="655">
      <c r="A655" s="36">
        <v>651.0</v>
      </c>
      <c r="B655" s="42">
        <v>7923966.0</v>
      </c>
      <c r="C655" s="14">
        <v>20.0</v>
      </c>
      <c r="D655" s="98" t="s">
        <v>86</v>
      </c>
      <c r="E655" s="98" t="s">
        <v>86</v>
      </c>
      <c r="F655" s="98" t="s">
        <v>273</v>
      </c>
      <c r="G655" s="98">
        <v>6.0</v>
      </c>
      <c r="H655" s="98" t="s">
        <v>15</v>
      </c>
      <c r="I655" s="98" t="s">
        <v>15</v>
      </c>
      <c r="J655" s="111" t="s">
        <v>15</v>
      </c>
      <c r="K655" s="109"/>
      <c r="L655" s="112"/>
    </row>
    <row r="656">
      <c r="A656" s="36">
        <v>652.0</v>
      </c>
      <c r="B656" s="42">
        <v>7923993.0</v>
      </c>
      <c r="C656" s="14">
        <v>16.0</v>
      </c>
      <c r="D656" s="98" t="s">
        <v>86</v>
      </c>
      <c r="E656" s="98" t="s">
        <v>86</v>
      </c>
      <c r="F656" s="98" t="s">
        <v>273</v>
      </c>
      <c r="G656" s="98">
        <v>3.0</v>
      </c>
      <c r="H656" s="98" t="s">
        <v>86</v>
      </c>
      <c r="I656" s="98" t="s">
        <v>86</v>
      </c>
      <c r="J656" s="111" t="s">
        <v>86</v>
      </c>
      <c r="K656" s="109"/>
      <c r="L656" s="112"/>
    </row>
    <row r="657">
      <c r="A657" s="36">
        <v>653.0</v>
      </c>
      <c r="B657" s="54">
        <v>7924123.0</v>
      </c>
      <c r="C657" s="14">
        <v>35.0</v>
      </c>
      <c r="D657" s="98" t="s">
        <v>304</v>
      </c>
      <c r="E657" s="98" t="s">
        <v>276</v>
      </c>
      <c r="F657" s="98" t="s">
        <v>285</v>
      </c>
      <c r="G657" s="98">
        <v>7.0</v>
      </c>
      <c r="H657" s="98" t="s">
        <v>15</v>
      </c>
      <c r="I657" s="98" t="s">
        <v>15</v>
      </c>
      <c r="J657" s="111" t="s">
        <v>15</v>
      </c>
      <c r="K657" s="110" t="s">
        <v>1030</v>
      </c>
      <c r="L657" s="112"/>
    </row>
    <row r="658">
      <c r="A658" s="36">
        <v>654.0</v>
      </c>
      <c r="B658" s="42">
        <v>7925600.0</v>
      </c>
      <c r="C658" s="14">
        <v>25.0</v>
      </c>
      <c r="D658" s="98" t="s">
        <v>86</v>
      </c>
      <c r="E658" s="98" t="s">
        <v>86</v>
      </c>
      <c r="F658" s="98" t="s">
        <v>336</v>
      </c>
      <c r="G658" s="98">
        <v>0.0</v>
      </c>
      <c r="H658" s="98" t="s">
        <v>15</v>
      </c>
      <c r="I658" s="98" t="s">
        <v>15</v>
      </c>
      <c r="J658" s="111" t="s">
        <v>15</v>
      </c>
      <c r="K658" s="109"/>
      <c r="L658" s="98" t="s">
        <v>1031</v>
      </c>
    </row>
    <row r="659">
      <c r="A659" s="36">
        <v>655.0</v>
      </c>
      <c r="B659" s="42">
        <v>7925519.0</v>
      </c>
      <c r="C659" s="14">
        <v>34.0</v>
      </c>
      <c r="D659" s="98" t="s">
        <v>271</v>
      </c>
      <c r="E659" s="98" t="s">
        <v>1032</v>
      </c>
      <c r="F659" s="98" t="s">
        <v>305</v>
      </c>
      <c r="G659" s="98">
        <v>5.0</v>
      </c>
      <c r="H659" s="98" t="s">
        <v>15</v>
      </c>
      <c r="I659" s="98" t="s">
        <v>15</v>
      </c>
      <c r="J659" s="111" t="s">
        <v>15</v>
      </c>
      <c r="K659" s="109"/>
      <c r="L659" s="112"/>
    </row>
    <row r="660">
      <c r="A660" s="36">
        <v>656.0</v>
      </c>
      <c r="B660" s="42">
        <v>7926024.0</v>
      </c>
      <c r="C660" s="14">
        <v>36.0</v>
      </c>
      <c r="D660" s="98" t="s">
        <v>86</v>
      </c>
      <c r="E660" s="98" t="s">
        <v>86</v>
      </c>
      <c r="F660" s="98" t="s">
        <v>280</v>
      </c>
      <c r="G660" s="98">
        <v>0.0</v>
      </c>
      <c r="H660" s="98" t="s">
        <v>16</v>
      </c>
      <c r="I660" s="98" t="s">
        <v>16</v>
      </c>
      <c r="J660" s="111" t="s">
        <v>16</v>
      </c>
      <c r="K660" s="109"/>
      <c r="L660" s="98" t="s">
        <v>1033</v>
      </c>
    </row>
    <row r="661">
      <c r="A661" s="36">
        <v>657.0</v>
      </c>
      <c r="B661" s="42">
        <v>7916317.0</v>
      </c>
      <c r="C661" s="14">
        <v>24.0</v>
      </c>
      <c r="D661" s="98" t="s">
        <v>275</v>
      </c>
      <c r="E661" s="98" t="s">
        <v>408</v>
      </c>
      <c r="F661" s="98" t="s">
        <v>440</v>
      </c>
      <c r="G661" s="98">
        <v>4.0</v>
      </c>
      <c r="H661" s="98" t="s">
        <v>15</v>
      </c>
      <c r="I661" s="98" t="s">
        <v>16</v>
      </c>
      <c r="J661" s="111" t="s">
        <v>15</v>
      </c>
      <c r="K661" s="109"/>
      <c r="L661" s="98" t="s">
        <v>1034</v>
      </c>
    </row>
    <row r="662">
      <c r="A662" s="36">
        <v>658.0</v>
      </c>
      <c r="B662" s="42">
        <v>7926632.0</v>
      </c>
      <c r="C662" s="14">
        <v>28.0</v>
      </c>
      <c r="D662" s="98" t="s">
        <v>309</v>
      </c>
      <c r="E662" s="98" t="s">
        <v>276</v>
      </c>
      <c r="F662" s="98" t="s">
        <v>1035</v>
      </c>
      <c r="G662" s="98">
        <v>5.0</v>
      </c>
      <c r="H662" s="98" t="s">
        <v>15</v>
      </c>
      <c r="I662" s="98" t="s">
        <v>16</v>
      </c>
      <c r="J662" s="111" t="s">
        <v>15</v>
      </c>
      <c r="K662" s="110" t="s">
        <v>290</v>
      </c>
      <c r="L662" s="98" t="s">
        <v>1036</v>
      </c>
    </row>
    <row r="663">
      <c r="A663" s="36">
        <v>659.0</v>
      </c>
      <c r="B663" s="54">
        <v>7930383.0</v>
      </c>
      <c r="C663" s="14">
        <v>23.0</v>
      </c>
      <c r="D663" s="98" t="s">
        <v>279</v>
      </c>
      <c r="E663" s="98" t="s">
        <v>385</v>
      </c>
      <c r="F663" s="98" t="s">
        <v>273</v>
      </c>
      <c r="G663" s="98">
        <v>0.0</v>
      </c>
      <c r="H663" s="98" t="s">
        <v>16</v>
      </c>
      <c r="I663" s="98" t="s">
        <v>16</v>
      </c>
      <c r="J663" s="111" t="s">
        <v>16</v>
      </c>
      <c r="K663" s="110"/>
      <c r="L663" s="98" t="s">
        <v>1037</v>
      </c>
    </row>
    <row r="664">
      <c r="A664" s="36">
        <v>660.0</v>
      </c>
      <c r="B664" s="42">
        <v>7907487.0</v>
      </c>
      <c r="C664" s="14">
        <v>25.0</v>
      </c>
      <c r="D664" s="98" t="s">
        <v>291</v>
      </c>
      <c r="E664" s="98" t="s">
        <v>276</v>
      </c>
      <c r="F664" s="98" t="s">
        <v>273</v>
      </c>
      <c r="G664" s="98">
        <v>7.0</v>
      </c>
      <c r="H664" s="98" t="s">
        <v>15</v>
      </c>
      <c r="I664" s="98" t="s">
        <v>15</v>
      </c>
      <c r="J664" s="111" t="s">
        <v>15</v>
      </c>
      <c r="K664" s="110"/>
      <c r="L664" s="98" t="s">
        <v>817</v>
      </c>
    </row>
    <row r="665">
      <c r="A665" s="36">
        <v>661.0</v>
      </c>
      <c r="B665" s="42">
        <v>7909902.0</v>
      </c>
      <c r="C665" s="14">
        <v>38.0</v>
      </c>
      <c r="D665" s="98" t="s">
        <v>275</v>
      </c>
      <c r="E665" s="98" t="s">
        <v>470</v>
      </c>
      <c r="F665" s="98" t="s">
        <v>285</v>
      </c>
      <c r="G665" s="98">
        <v>3.0</v>
      </c>
      <c r="H665" s="98" t="s">
        <v>15</v>
      </c>
      <c r="I665" s="98" t="s">
        <v>15</v>
      </c>
      <c r="J665" s="111" t="s">
        <v>15</v>
      </c>
      <c r="K665" s="110" t="s">
        <v>400</v>
      </c>
      <c r="L665" s="98" t="s">
        <v>906</v>
      </c>
    </row>
    <row r="666">
      <c r="A666" s="36">
        <v>662.0</v>
      </c>
      <c r="B666" s="42">
        <v>7912012.0</v>
      </c>
      <c r="C666" s="14">
        <v>37.0</v>
      </c>
      <c r="D666" s="98" t="s">
        <v>86</v>
      </c>
      <c r="E666" s="98" t="s">
        <v>86</v>
      </c>
      <c r="F666" s="98" t="s">
        <v>285</v>
      </c>
      <c r="G666" s="98">
        <v>4.0</v>
      </c>
      <c r="H666" s="98" t="s">
        <v>15</v>
      </c>
      <c r="I666" s="98" t="s">
        <v>15</v>
      </c>
      <c r="J666" s="111" t="s">
        <v>15</v>
      </c>
      <c r="K666" s="109"/>
      <c r="L666" s="98" t="s">
        <v>746</v>
      </c>
    </row>
    <row r="667">
      <c r="A667" s="10">
        <v>663.0</v>
      </c>
      <c r="B667" s="10">
        <v>7758013.0</v>
      </c>
      <c r="C667" s="7">
        <v>38.0</v>
      </c>
      <c r="D667" s="50" t="s">
        <v>275</v>
      </c>
      <c r="E667" s="50" t="s">
        <v>854</v>
      </c>
      <c r="F667" s="50" t="s">
        <v>285</v>
      </c>
      <c r="G667" s="50">
        <v>6.0</v>
      </c>
      <c r="H667" s="98" t="s">
        <v>15</v>
      </c>
      <c r="I667" s="98" t="s">
        <v>15</v>
      </c>
      <c r="J667" s="89" t="s">
        <v>15</v>
      </c>
      <c r="K667" s="85" t="s">
        <v>1038</v>
      </c>
      <c r="L667" s="50" t="s">
        <v>1039</v>
      </c>
    </row>
    <row r="668">
      <c r="A668" s="10">
        <v>664.0</v>
      </c>
      <c r="B668" s="10">
        <v>7758010.0</v>
      </c>
      <c r="C668" s="7">
        <v>38.0</v>
      </c>
      <c r="D668" s="50" t="s">
        <v>275</v>
      </c>
      <c r="E668" s="50" t="s">
        <v>854</v>
      </c>
      <c r="F668" s="50" t="s">
        <v>285</v>
      </c>
      <c r="G668" s="50">
        <v>6.0</v>
      </c>
      <c r="H668" s="98" t="s">
        <v>15</v>
      </c>
      <c r="I668" s="98" t="s">
        <v>15</v>
      </c>
      <c r="J668" s="89" t="s">
        <v>15</v>
      </c>
      <c r="K668" s="85" t="s">
        <v>1038</v>
      </c>
      <c r="L668" s="50" t="s">
        <v>1039</v>
      </c>
    </row>
    <row r="669">
      <c r="A669" s="10">
        <v>665.0</v>
      </c>
      <c r="B669" s="41">
        <v>7788581.0</v>
      </c>
      <c r="C669" s="7">
        <v>35.0</v>
      </c>
      <c r="D669" s="50" t="s">
        <v>86</v>
      </c>
      <c r="E669" s="50" t="s">
        <v>86</v>
      </c>
      <c r="F669" s="50" t="s">
        <v>305</v>
      </c>
      <c r="G669" s="50">
        <v>4.0</v>
      </c>
      <c r="H669" s="98" t="s">
        <v>15</v>
      </c>
      <c r="I669" s="98" t="s">
        <v>16</v>
      </c>
      <c r="J669" s="89" t="s">
        <v>15</v>
      </c>
      <c r="K669" s="85"/>
      <c r="L669" s="50" t="s">
        <v>1040</v>
      </c>
    </row>
    <row r="670">
      <c r="A670" s="10">
        <v>666.0</v>
      </c>
      <c r="B670" s="41">
        <v>7788148.0</v>
      </c>
      <c r="C670" s="7">
        <v>39.0</v>
      </c>
      <c r="D670" s="50" t="s">
        <v>275</v>
      </c>
      <c r="E670" s="50" t="s">
        <v>408</v>
      </c>
      <c r="F670" s="50" t="s">
        <v>285</v>
      </c>
      <c r="G670" s="50">
        <v>5.0</v>
      </c>
      <c r="H670" s="98" t="s">
        <v>15</v>
      </c>
      <c r="I670" s="98" t="s">
        <v>15</v>
      </c>
      <c r="J670" s="89" t="s">
        <v>15</v>
      </c>
      <c r="K670" s="85" t="s">
        <v>400</v>
      </c>
      <c r="L670" s="50" t="s">
        <v>1041</v>
      </c>
    </row>
    <row r="671">
      <c r="A671" s="10">
        <v>667.0</v>
      </c>
      <c r="B671" s="41">
        <v>7787585.0</v>
      </c>
      <c r="C671" s="7">
        <v>36.0</v>
      </c>
      <c r="D671" s="50" t="s">
        <v>275</v>
      </c>
      <c r="E671" s="50" t="s">
        <v>276</v>
      </c>
      <c r="F671" s="50" t="s">
        <v>305</v>
      </c>
      <c r="G671" s="50">
        <v>7.0</v>
      </c>
      <c r="H671" s="98" t="s">
        <v>15</v>
      </c>
      <c r="I671" s="98" t="s">
        <v>15</v>
      </c>
      <c r="J671" s="89" t="s">
        <v>15</v>
      </c>
      <c r="K671" s="85" t="s">
        <v>1042</v>
      </c>
      <c r="L671" s="50" t="s">
        <v>1043</v>
      </c>
    </row>
    <row r="672">
      <c r="A672" s="10">
        <v>668.0</v>
      </c>
      <c r="B672" s="41">
        <v>7787872.0</v>
      </c>
      <c r="C672" s="7" t="s">
        <v>86</v>
      </c>
      <c r="D672" s="50" t="s">
        <v>271</v>
      </c>
      <c r="E672" s="50" t="s">
        <v>1044</v>
      </c>
      <c r="F672" s="50" t="s">
        <v>273</v>
      </c>
      <c r="G672" s="50">
        <v>7.0</v>
      </c>
      <c r="H672" s="98" t="s">
        <v>15</v>
      </c>
      <c r="I672" s="98" t="s">
        <v>15</v>
      </c>
      <c r="J672" s="89" t="s">
        <v>15</v>
      </c>
      <c r="K672" s="87"/>
      <c r="L672" s="50" t="s">
        <v>1045</v>
      </c>
    </row>
    <row r="673">
      <c r="A673" s="10">
        <v>669.0</v>
      </c>
      <c r="B673" s="41">
        <v>7787057.0</v>
      </c>
      <c r="C673" s="7">
        <v>30.0</v>
      </c>
      <c r="D673" s="50" t="s">
        <v>275</v>
      </c>
      <c r="E673" s="50" t="s">
        <v>401</v>
      </c>
      <c r="F673" s="50" t="s">
        <v>285</v>
      </c>
      <c r="G673" s="50">
        <v>4.0</v>
      </c>
      <c r="H673" s="98" t="s">
        <v>15</v>
      </c>
      <c r="I673" s="98" t="s">
        <v>15</v>
      </c>
      <c r="J673" s="89" t="s">
        <v>15</v>
      </c>
      <c r="K673" s="87"/>
      <c r="L673" s="50" t="s">
        <v>960</v>
      </c>
    </row>
    <row r="674">
      <c r="A674" s="10">
        <v>670.0</v>
      </c>
      <c r="B674" s="41">
        <v>7786339.0</v>
      </c>
      <c r="C674" s="7">
        <v>17.0</v>
      </c>
      <c r="D674" s="50" t="s">
        <v>279</v>
      </c>
      <c r="E674" s="50" t="s">
        <v>369</v>
      </c>
      <c r="F674" s="50" t="s">
        <v>273</v>
      </c>
      <c r="G674" s="50">
        <v>5.0</v>
      </c>
      <c r="H674" s="98" t="s">
        <v>15</v>
      </c>
      <c r="I674" s="98" t="s">
        <v>15</v>
      </c>
      <c r="J674" s="89" t="s">
        <v>15</v>
      </c>
      <c r="K674" s="87"/>
      <c r="L674" s="50" t="s">
        <v>659</v>
      </c>
    </row>
    <row r="675">
      <c r="A675" s="10">
        <v>671.0</v>
      </c>
      <c r="B675" s="41">
        <v>7786342.0</v>
      </c>
      <c r="C675" s="7">
        <v>17.0</v>
      </c>
      <c r="D675" s="50" t="s">
        <v>279</v>
      </c>
      <c r="E675" s="50" t="s">
        <v>369</v>
      </c>
      <c r="F675" s="50" t="s">
        <v>273</v>
      </c>
      <c r="G675" s="50">
        <v>5.0</v>
      </c>
      <c r="H675" s="98" t="s">
        <v>15</v>
      </c>
      <c r="I675" s="98" t="s">
        <v>15</v>
      </c>
      <c r="J675" s="89" t="s">
        <v>15</v>
      </c>
      <c r="K675" s="87"/>
      <c r="L675" s="50" t="s">
        <v>659</v>
      </c>
    </row>
    <row r="676">
      <c r="A676" s="36">
        <v>672.0</v>
      </c>
      <c r="B676" s="42">
        <v>7756812.0</v>
      </c>
      <c r="C676" s="7">
        <v>29.0</v>
      </c>
      <c r="D676" s="50" t="s">
        <v>291</v>
      </c>
      <c r="E676" s="50" t="s">
        <v>1046</v>
      </c>
      <c r="F676" s="50" t="s">
        <v>285</v>
      </c>
      <c r="G676" s="50">
        <v>7.0</v>
      </c>
      <c r="H676" s="98" t="s">
        <v>15</v>
      </c>
      <c r="I676" s="98" t="s">
        <v>15</v>
      </c>
      <c r="J676" s="89" t="s">
        <v>15</v>
      </c>
      <c r="K676" s="87"/>
      <c r="L676" s="50" t="s">
        <v>821</v>
      </c>
    </row>
    <row r="677">
      <c r="A677" s="10">
        <v>673.0</v>
      </c>
      <c r="B677" s="41">
        <v>7742798.0</v>
      </c>
      <c r="C677" s="7">
        <v>21.0</v>
      </c>
      <c r="D677" s="50" t="s">
        <v>279</v>
      </c>
      <c r="E677" s="50" t="s">
        <v>408</v>
      </c>
      <c r="F677" s="50" t="s">
        <v>285</v>
      </c>
      <c r="G677" s="50">
        <v>7.0</v>
      </c>
      <c r="H677" s="98" t="s">
        <v>15</v>
      </c>
      <c r="I677" s="98" t="s">
        <v>15</v>
      </c>
      <c r="J677" s="89" t="s">
        <v>15</v>
      </c>
      <c r="K677" s="87"/>
      <c r="L677" s="50" t="s">
        <v>1047</v>
      </c>
    </row>
    <row r="678">
      <c r="A678" s="10">
        <v>674.0</v>
      </c>
      <c r="B678" s="41">
        <v>7727877.0</v>
      </c>
      <c r="C678" s="7">
        <v>22.0</v>
      </c>
      <c r="D678" s="50" t="s">
        <v>86</v>
      </c>
      <c r="E678" s="50" t="s">
        <v>86</v>
      </c>
      <c r="F678" s="50" t="s">
        <v>285</v>
      </c>
      <c r="G678" s="50">
        <v>2.0</v>
      </c>
      <c r="H678" s="98" t="s">
        <v>15</v>
      </c>
      <c r="I678" s="98" t="s">
        <v>15</v>
      </c>
      <c r="J678" s="89" t="s">
        <v>15</v>
      </c>
      <c r="K678" s="85" t="s">
        <v>773</v>
      </c>
      <c r="L678" s="50" t="s">
        <v>1048</v>
      </c>
    </row>
    <row r="679">
      <c r="A679" s="83">
        <v>2020.0</v>
      </c>
      <c r="B679" s="5"/>
      <c r="C679" s="5"/>
      <c r="D679" s="5"/>
      <c r="E679" s="5"/>
      <c r="F679" s="5"/>
      <c r="G679" s="5"/>
      <c r="H679" s="5"/>
      <c r="I679" s="5"/>
      <c r="J679" s="5"/>
      <c r="K679" s="5"/>
      <c r="L679" s="6"/>
    </row>
    <row r="680">
      <c r="A680" s="10">
        <v>675.0</v>
      </c>
      <c r="B680" s="30">
        <v>7582586.0</v>
      </c>
      <c r="C680" s="7">
        <v>17.0</v>
      </c>
      <c r="D680" s="50" t="s">
        <v>86</v>
      </c>
      <c r="E680" s="50" t="s">
        <v>86</v>
      </c>
      <c r="F680" s="50" t="s">
        <v>273</v>
      </c>
      <c r="G680" s="50">
        <v>1.0</v>
      </c>
      <c r="H680" s="98" t="s">
        <v>86</v>
      </c>
      <c r="I680" s="98" t="s">
        <v>86</v>
      </c>
      <c r="J680" s="89" t="s">
        <v>86</v>
      </c>
      <c r="K680" s="87"/>
      <c r="L680" s="86"/>
    </row>
    <row r="681">
      <c r="A681" s="10">
        <v>676.0</v>
      </c>
      <c r="B681" s="10">
        <v>7583295.0</v>
      </c>
      <c r="C681" s="7">
        <v>38.0</v>
      </c>
      <c r="D681" s="50" t="s">
        <v>86</v>
      </c>
      <c r="E681" s="50" t="s">
        <v>86</v>
      </c>
      <c r="F681" s="100" t="s">
        <v>1049</v>
      </c>
      <c r="G681" s="50">
        <v>15.0</v>
      </c>
      <c r="H681" s="98" t="s">
        <v>15</v>
      </c>
      <c r="I681" s="98" t="s">
        <v>15</v>
      </c>
      <c r="J681" s="89" t="s">
        <v>15</v>
      </c>
      <c r="K681" s="87"/>
      <c r="L681" s="50" t="s">
        <v>1050</v>
      </c>
    </row>
    <row r="682">
      <c r="A682" s="10">
        <v>677.0</v>
      </c>
      <c r="B682" s="10">
        <v>7583298.0</v>
      </c>
      <c r="C682" s="7">
        <v>38.0</v>
      </c>
      <c r="D682" s="50" t="s">
        <v>86</v>
      </c>
      <c r="E682" s="50" t="s">
        <v>86</v>
      </c>
      <c r="F682" s="50" t="s">
        <v>1049</v>
      </c>
      <c r="G682" s="50">
        <v>15.0</v>
      </c>
      <c r="H682" s="98" t="s">
        <v>15</v>
      </c>
      <c r="I682" s="98" t="s">
        <v>15</v>
      </c>
      <c r="J682" s="89" t="s">
        <v>15</v>
      </c>
      <c r="K682" s="87"/>
      <c r="L682" s="50" t="s">
        <v>1051</v>
      </c>
    </row>
    <row r="683">
      <c r="A683" s="10">
        <v>678.0</v>
      </c>
      <c r="B683" s="10">
        <v>7586432.0</v>
      </c>
      <c r="C683" s="7">
        <v>17.0</v>
      </c>
      <c r="D683" s="50" t="s">
        <v>86</v>
      </c>
      <c r="E683" s="50" t="s">
        <v>86</v>
      </c>
      <c r="F683" s="50" t="s">
        <v>1052</v>
      </c>
      <c r="G683" s="50" t="s">
        <v>86</v>
      </c>
      <c r="H683" s="98" t="s">
        <v>86</v>
      </c>
      <c r="I683" s="98" t="s">
        <v>86</v>
      </c>
      <c r="J683" s="89" t="s">
        <v>86</v>
      </c>
      <c r="K683" s="87"/>
      <c r="L683" s="86"/>
    </row>
    <row r="684">
      <c r="A684" s="10">
        <v>679.0</v>
      </c>
      <c r="B684" s="10">
        <v>7587227.0</v>
      </c>
      <c r="C684" s="7">
        <v>31.0</v>
      </c>
      <c r="D684" s="50" t="s">
        <v>86</v>
      </c>
      <c r="E684" s="50" t="s">
        <v>86</v>
      </c>
      <c r="F684" s="50" t="s">
        <v>280</v>
      </c>
      <c r="G684" s="50">
        <v>2.0</v>
      </c>
      <c r="H684" s="98" t="s">
        <v>15</v>
      </c>
      <c r="I684" s="98" t="s">
        <v>15</v>
      </c>
      <c r="J684" s="89" t="s">
        <v>15</v>
      </c>
      <c r="K684" s="85"/>
      <c r="L684" s="50" t="s">
        <v>1053</v>
      </c>
    </row>
    <row r="685">
      <c r="A685" s="10">
        <v>680.0</v>
      </c>
      <c r="B685" s="10">
        <v>7587486.0</v>
      </c>
      <c r="C685" s="7">
        <v>16.0</v>
      </c>
      <c r="D685" s="50" t="s">
        <v>86</v>
      </c>
      <c r="E685" s="50" t="s">
        <v>86</v>
      </c>
      <c r="F685" s="50" t="s">
        <v>285</v>
      </c>
      <c r="G685" s="50">
        <v>6.0</v>
      </c>
      <c r="H685" s="98" t="s">
        <v>15</v>
      </c>
      <c r="I685" s="98" t="s">
        <v>15</v>
      </c>
      <c r="J685" s="89" t="s">
        <v>15</v>
      </c>
      <c r="K685" s="87"/>
      <c r="L685" s="50" t="s">
        <v>1054</v>
      </c>
    </row>
    <row r="686">
      <c r="A686" s="10">
        <v>681.0</v>
      </c>
      <c r="B686" s="10">
        <v>7587367.0</v>
      </c>
      <c r="C686" s="7">
        <v>29.0</v>
      </c>
      <c r="D686" s="50" t="s">
        <v>291</v>
      </c>
      <c r="E686" s="50" t="s">
        <v>312</v>
      </c>
      <c r="F686" s="50" t="s">
        <v>1055</v>
      </c>
      <c r="G686" s="50" t="s">
        <v>86</v>
      </c>
      <c r="H686" s="98" t="s">
        <v>15</v>
      </c>
      <c r="I686" s="98" t="s">
        <v>15</v>
      </c>
      <c r="J686" s="89" t="s">
        <v>15</v>
      </c>
      <c r="K686" s="85" t="s">
        <v>1056</v>
      </c>
      <c r="L686" s="50" t="s">
        <v>1057</v>
      </c>
    </row>
    <row r="687">
      <c r="A687" s="10">
        <v>682.0</v>
      </c>
      <c r="B687" s="10">
        <v>7593162.0</v>
      </c>
      <c r="C687" s="7">
        <v>25.0</v>
      </c>
      <c r="D687" s="50" t="s">
        <v>275</v>
      </c>
      <c r="E687" s="50" t="s">
        <v>1058</v>
      </c>
      <c r="F687" s="50" t="s">
        <v>285</v>
      </c>
      <c r="G687" s="50">
        <v>2.0</v>
      </c>
      <c r="H687" s="98" t="s">
        <v>15</v>
      </c>
      <c r="I687" s="98" t="s">
        <v>15</v>
      </c>
      <c r="J687" s="89" t="s">
        <v>15</v>
      </c>
      <c r="K687" s="87"/>
      <c r="L687" s="50" t="s">
        <v>1059</v>
      </c>
    </row>
    <row r="688">
      <c r="A688" s="10">
        <v>683.0</v>
      </c>
      <c r="B688" s="10">
        <v>7593226.0</v>
      </c>
      <c r="C688" s="7">
        <v>31.0</v>
      </c>
      <c r="D688" s="50" t="s">
        <v>86</v>
      </c>
      <c r="E688" s="50" t="s">
        <v>86</v>
      </c>
      <c r="F688" s="50" t="s">
        <v>348</v>
      </c>
      <c r="G688" s="50">
        <v>5.0</v>
      </c>
      <c r="H688" s="98" t="s">
        <v>86</v>
      </c>
      <c r="I688" s="98" t="s">
        <v>86</v>
      </c>
      <c r="J688" s="89" t="s">
        <v>86</v>
      </c>
      <c r="K688" s="85" t="s">
        <v>953</v>
      </c>
      <c r="L688" s="50" t="s">
        <v>1060</v>
      </c>
    </row>
    <row r="689">
      <c r="A689" s="10">
        <v>684.0</v>
      </c>
      <c r="B689" s="10">
        <v>7595981.0</v>
      </c>
      <c r="C689" s="7">
        <v>16.0</v>
      </c>
      <c r="D689" s="50" t="s">
        <v>279</v>
      </c>
      <c r="E689" s="50" t="s">
        <v>272</v>
      </c>
      <c r="F689" s="50" t="s">
        <v>348</v>
      </c>
      <c r="G689" s="50">
        <v>1.0</v>
      </c>
      <c r="H689" s="98" t="s">
        <v>15</v>
      </c>
      <c r="I689" s="98" t="s">
        <v>15</v>
      </c>
      <c r="J689" s="89" t="s">
        <v>15</v>
      </c>
      <c r="K689" s="85"/>
      <c r="L689" s="50" t="s">
        <v>391</v>
      </c>
    </row>
    <row r="690">
      <c r="A690" s="10">
        <v>685.0</v>
      </c>
      <c r="B690" s="10">
        <v>7597412.0</v>
      </c>
      <c r="C690" s="7">
        <v>15.0</v>
      </c>
      <c r="D690" s="50" t="s">
        <v>279</v>
      </c>
      <c r="E690" s="50" t="s">
        <v>276</v>
      </c>
      <c r="F690" s="50" t="s">
        <v>273</v>
      </c>
      <c r="G690" s="50">
        <v>9.0</v>
      </c>
      <c r="H690" s="98" t="s">
        <v>15</v>
      </c>
      <c r="I690" s="98" t="s">
        <v>15</v>
      </c>
      <c r="J690" s="89" t="s">
        <v>15</v>
      </c>
      <c r="K690" s="87"/>
      <c r="L690" s="86"/>
    </row>
    <row r="691">
      <c r="A691" s="10">
        <v>686.0</v>
      </c>
      <c r="B691" s="10">
        <v>7592459.0</v>
      </c>
      <c r="C691" s="7">
        <v>23.0</v>
      </c>
      <c r="D691" s="50" t="s">
        <v>279</v>
      </c>
      <c r="E691" s="50" t="s">
        <v>301</v>
      </c>
      <c r="F691" s="50" t="s">
        <v>1061</v>
      </c>
      <c r="G691" s="50">
        <v>7.0</v>
      </c>
      <c r="H691" s="98" t="s">
        <v>15</v>
      </c>
      <c r="I691" s="98" t="s">
        <v>15</v>
      </c>
      <c r="J691" s="89" t="s">
        <v>15</v>
      </c>
      <c r="K691" s="87"/>
      <c r="L691" s="50" t="s">
        <v>1062</v>
      </c>
    </row>
    <row r="692">
      <c r="A692" s="13">
        <v>687.0</v>
      </c>
      <c r="B692" s="13">
        <v>7599138.0</v>
      </c>
      <c r="C692" s="7">
        <v>22.0</v>
      </c>
      <c r="D692" s="50" t="s">
        <v>275</v>
      </c>
      <c r="E692" s="50" t="s">
        <v>276</v>
      </c>
      <c r="F692" s="50" t="s">
        <v>273</v>
      </c>
      <c r="G692" s="50">
        <v>5.0</v>
      </c>
      <c r="H692" s="50" t="s">
        <v>15</v>
      </c>
      <c r="I692" s="50" t="s">
        <v>15</v>
      </c>
      <c r="J692" s="89" t="s">
        <v>15</v>
      </c>
      <c r="K692" s="87"/>
      <c r="L692" s="50" t="s">
        <v>1063</v>
      </c>
    </row>
    <row r="693">
      <c r="A693" s="57">
        <v>688.0</v>
      </c>
      <c r="B693" s="58">
        <v>7599838.0</v>
      </c>
      <c r="C693" s="7">
        <v>33.0</v>
      </c>
      <c r="D693" s="50" t="s">
        <v>275</v>
      </c>
      <c r="E693" s="50" t="s">
        <v>276</v>
      </c>
      <c r="F693" s="50" t="s">
        <v>298</v>
      </c>
      <c r="G693" s="50">
        <v>5.0</v>
      </c>
      <c r="H693" s="50" t="s">
        <v>15</v>
      </c>
      <c r="I693" s="50" t="s">
        <v>15</v>
      </c>
      <c r="J693" s="89" t="s">
        <v>15</v>
      </c>
      <c r="K693" s="87"/>
      <c r="L693" s="50" t="s">
        <v>1064</v>
      </c>
    </row>
    <row r="694">
      <c r="A694" s="10">
        <v>689.0</v>
      </c>
      <c r="B694" s="10">
        <v>7601933.0</v>
      </c>
      <c r="C694" s="7">
        <v>37.0</v>
      </c>
      <c r="D694" s="50" t="s">
        <v>309</v>
      </c>
      <c r="E694" s="50" t="s">
        <v>276</v>
      </c>
      <c r="F694" s="50" t="s">
        <v>285</v>
      </c>
      <c r="G694" s="50">
        <v>3.0</v>
      </c>
      <c r="H694" s="50" t="s">
        <v>15</v>
      </c>
      <c r="I694" s="50" t="s">
        <v>15</v>
      </c>
      <c r="J694" s="89" t="s">
        <v>15</v>
      </c>
      <c r="K694" s="87"/>
      <c r="L694" s="86"/>
    </row>
    <row r="695">
      <c r="A695" s="57">
        <v>690.0</v>
      </c>
      <c r="B695" s="10">
        <v>7602563.0</v>
      </c>
      <c r="C695" s="7">
        <v>30.0</v>
      </c>
      <c r="D695" s="50" t="s">
        <v>86</v>
      </c>
      <c r="E695" s="50" t="s">
        <v>86</v>
      </c>
      <c r="F695" s="50" t="s">
        <v>305</v>
      </c>
      <c r="G695" s="50">
        <v>9.0</v>
      </c>
      <c r="H695" s="50" t="s">
        <v>15</v>
      </c>
      <c r="I695" s="50" t="s">
        <v>15</v>
      </c>
      <c r="J695" s="89" t="s">
        <v>15</v>
      </c>
      <c r="K695" s="87"/>
      <c r="L695" s="50" t="s">
        <v>1065</v>
      </c>
    </row>
    <row r="696">
      <c r="A696" s="13">
        <v>691.0</v>
      </c>
      <c r="B696" s="13">
        <v>7602781.0</v>
      </c>
      <c r="C696" s="7">
        <v>33.0</v>
      </c>
      <c r="D696" s="50" t="s">
        <v>275</v>
      </c>
      <c r="E696" s="50" t="s">
        <v>416</v>
      </c>
      <c r="F696" s="50" t="s">
        <v>285</v>
      </c>
      <c r="G696" s="50" t="s">
        <v>86</v>
      </c>
      <c r="H696" s="50" t="s">
        <v>15</v>
      </c>
      <c r="I696" s="50" t="s">
        <v>15</v>
      </c>
      <c r="J696" s="89" t="s">
        <v>15</v>
      </c>
      <c r="K696" s="85" t="s">
        <v>1066</v>
      </c>
      <c r="L696" s="50" t="s">
        <v>1067</v>
      </c>
    </row>
    <row r="697">
      <c r="A697" s="10">
        <v>692.0</v>
      </c>
      <c r="B697" s="10">
        <v>7604212.0</v>
      </c>
      <c r="C697" s="7">
        <v>19.0</v>
      </c>
      <c r="D697" s="50" t="s">
        <v>279</v>
      </c>
      <c r="E697" s="50" t="s">
        <v>423</v>
      </c>
      <c r="F697" s="50" t="s">
        <v>286</v>
      </c>
      <c r="G697" s="50">
        <v>5.0</v>
      </c>
      <c r="H697" s="50" t="s">
        <v>15</v>
      </c>
      <c r="I697" s="50" t="s">
        <v>15</v>
      </c>
      <c r="J697" s="89" t="s">
        <v>15</v>
      </c>
      <c r="K697" s="85" t="s">
        <v>1068</v>
      </c>
      <c r="L697" s="50" t="s">
        <v>391</v>
      </c>
    </row>
    <row r="698">
      <c r="A698" s="7">
        <v>693.0</v>
      </c>
      <c r="B698" s="10">
        <v>7606018.0</v>
      </c>
      <c r="C698" s="7">
        <v>38.0</v>
      </c>
      <c r="D698" s="50" t="s">
        <v>309</v>
      </c>
      <c r="E698" s="50" t="s">
        <v>424</v>
      </c>
      <c r="F698" s="50" t="s">
        <v>285</v>
      </c>
      <c r="G698" s="50">
        <v>6.0</v>
      </c>
      <c r="H698" s="98" t="s">
        <v>15</v>
      </c>
      <c r="I698" s="98" t="s">
        <v>16</v>
      </c>
      <c r="J698" s="89" t="s">
        <v>15</v>
      </c>
      <c r="K698" s="85" t="s">
        <v>1069</v>
      </c>
      <c r="L698" s="50" t="s">
        <v>1070</v>
      </c>
    </row>
    <row r="699">
      <c r="A699" s="10">
        <v>694.0</v>
      </c>
      <c r="B699" s="10">
        <v>7607926.0</v>
      </c>
      <c r="C699" s="7">
        <v>38.0</v>
      </c>
      <c r="D699" s="50" t="s">
        <v>275</v>
      </c>
      <c r="E699" s="50" t="s">
        <v>276</v>
      </c>
      <c r="F699" s="50" t="s">
        <v>1071</v>
      </c>
      <c r="G699" s="50">
        <v>7.0</v>
      </c>
      <c r="H699" s="98" t="s">
        <v>15</v>
      </c>
      <c r="I699" s="98" t="s">
        <v>15</v>
      </c>
      <c r="J699" s="89" t="s">
        <v>15</v>
      </c>
      <c r="K699" s="85" t="s">
        <v>1072</v>
      </c>
      <c r="L699" s="50" t="s">
        <v>1073</v>
      </c>
    </row>
    <row r="700">
      <c r="A700" s="10">
        <v>695.0</v>
      </c>
      <c r="B700" s="10">
        <v>7607927.0</v>
      </c>
      <c r="C700" s="7">
        <v>38.0</v>
      </c>
      <c r="D700" s="50" t="s">
        <v>275</v>
      </c>
      <c r="E700" s="50" t="s">
        <v>276</v>
      </c>
      <c r="F700" s="50" t="s">
        <v>377</v>
      </c>
      <c r="G700" s="50">
        <v>7.0</v>
      </c>
      <c r="H700" s="98" t="s">
        <v>15</v>
      </c>
      <c r="I700" s="98" t="s">
        <v>15</v>
      </c>
      <c r="J700" s="89" t="s">
        <v>15</v>
      </c>
      <c r="K700" s="85" t="s">
        <v>1072</v>
      </c>
      <c r="L700" s="50" t="s">
        <v>1073</v>
      </c>
    </row>
    <row r="701">
      <c r="A701" s="57">
        <v>696.0</v>
      </c>
      <c r="B701" s="10">
        <v>7608568.0</v>
      </c>
      <c r="C701" s="7">
        <v>23.0</v>
      </c>
      <c r="D701" s="50" t="s">
        <v>275</v>
      </c>
      <c r="E701" s="50" t="s">
        <v>1074</v>
      </c>
      <c r="F701" s="50" t="s">
        <v>280</v>
      </c>
      <c r="G701" s="50">
        <v>0.0</v>
      </c>
      <c r="H701" s="98" t="s">
        <v>15</v>
      </c>
      <c r="I701" s="98" t="s">
        <v>16</v>
      </c>
      <c r="J701" s="89" t="s">
        <v>15</v>
      </c>
      <c r="K701" s="85" t="s">
        <v>1075</v>
      </c>
      <c r="L701" s="50" t="s">
        <v>1076</v>
      </c>
    </row>
    <row r="702">
      <c r="A702" s="13">
        <v>697.0</v>
      </c>
      <c r="B702" s="10">
        <v>7610751.0</v>
      </c>
      <c r="C702" s="7">
        <v>45.0</v>
      </c>
      <c r="D702" s="50" t="s">
        <v>275</v>
      </c>
      <c r="E702" s="50" t="s">
        <v>439</v>
      </c>
      <c r="F702" s="50" t="s">
        <v>273</v>
      </c>
      <c r="G702" s="50">
        <v>9.0</v>
      </c>
      <c r="H702" s="50" t="s">
        <v>15</v>
      </c>
      <c r="I702" s="50" t="s">
        <v>15</v>
      </c>
      <c r="J702" s="89" t="s">
        <v>15</v>
      </c>
      <c r="K702" s="85" t="s">
        <v>1077</v>
      </c>
      <c r="L702" s="50" t="s">
        <v>1078</v>
      </c>
    </row>
    <row r="703">
      <c r="A703" s="10">
        <v>698.0</v>
      </c>
      <c r="B703" s="10">
        <v>7611525.0</v>
      </c>
      <c r="C703" s="7">
        <v>38.0</v>
      </c>
      <c r="D703" s="50" t="s">
        <v>86</v>
      </c>
      <c r="E703" s="50" t="s">
        <v>86</v>
      </c>
      <c r="F703" s="50" t="s">
        <v>305</v>
      </c>
      <c r="G703" s="50">
        <v>7.0</v>
      </c>
      <c r="H703" s="50" t="s">
        <v>86</v>
      </c>
      <c r="I703" s="50" t="s">
        <v>86</v>
      </c>
      <c r="J703" s="89" t="s">
        <v>86</v>
      </c>
      <c r="K703" s="85" t="s">
        <v>1079</v>
      </c>
      <c r="L703" s="50" t="s">
        <v>1080</v>
      </c>
    </row>
    <row r="704">
      <c r="A704" s="10">
        <v>699.0</v>
      </c>
      <c r="B704" s="10">
        <v>7611943.0</v>
      </c>
      <c r="C704" s="7">
        <v>18.0</v>
      </c>
      <c r="D704" s="50" t="s">
        <v>279</v>
      </c>
      <c r="E704" s="50" t="s">
        <v>369</v>
      </c>
      <c r="F704" s="50" t="s">
        <v>273</v>
      </c>
      <c r="G704" s="50">
        <v>14.0</v>
      </c>
      <c r="H704" s="50" t="s">
        <v>15</v>
      </c>
      <c r="I704" s="50" t="s">
        <v>15</v>
      </c>
      <c r="J704" s="89" t="s">
        <v>15</v>
      </c>
      <c r="K704" s="85" t="s">
        <v>1081</v>
      </c>
      <c r="L704" s="50" t="s">
        <v>1082</v>
      </c>
    </row>
    <row r="705">
      <c r="A705" s="10">
        <v>700.0</v>
      </c>
      <c r="B705" s="10">
        <v>7613807.0</v>
      </c>
      <c r="C705" s="7">
        <v>31.0</v>
      </c>
      <c r="D705" s="50" t="s">
        <v>279</v>
      </c>
      <c r="E705" s="50" t="s">
        <v>1083</v>
      </c>
      <c r="F705" s="50" t="s">
        <v>313</v>
      </c>
      <c r="G705" s="50">
        <v>8.0</v>
      </c>
      <c r="H705" s="50" t="s">
        <v>15</v>
      </c>
      <c r="I705" s="50" t="s">
        <v>15</v>
      </c>
      <c r="J705" s="89" t="s">
        <v>15</v>
      </c>
      <c r="K705" s="85" t="s">
        <v>1084</v>
      </c>
      <c r="L705" s="50" t="s">
        <v>1085</v>
      </c>
    </row>
    <row r="706">
      <c r="A706" s="10">
        <v>701.0</v>
      </c>
      <c r="B706" s="10">
        <v>7613874.0</v>
      </c>
      <c r="C706" s="7">
        <v>23.0</v>
      </c>
      <c r="D706" s="50" t="s">
        <v>86</v>
      </c>
      <c r="E706" s="50" t="s">
        <v>86</v>
      </c>
      <c r="F706" s="50" t="s">
        <v>305</v>
      </c>
      <c r="G706" s="50">
        <v>5.0</v>
      </c>
      <c r="H706" s="50" t="s">
        <v>15</v>
      </c>
      <c r="I706" s="50" t="s">
        <v>15</v>
      </c>
      <c r="J706" s="89" t="s">
        <v>15</v>
      </c>
      <c r="K706" s="87"/>
      <c r="L706" s="50" t="s">
        <v>1086</v>
      </c>
    </row>
    <row r="707">
      <c r="A707" s="10">
        <v>702.0</v>
      </c>
      <c r="B707" s="10">
        <v>7613875.0</v>
      </c>
      <c r="C707" s="7">
        <v>23.0</v>
      </c>
      <c r="D707" s="50" t="s">
        <v>86</v>
      </c>
      <c r="E707" s="50" t="s">
        <v>86</v>
      </c>
      <c r="F707" s="50" t="s">
        <v>305</v>
      </c>
      <c r="G707" s="50">
        <v>5.0</v>
      </c>
      <c r="H707" s="50" t="s">
        <v>15</v>
      </c>
      <c r="I707" s="50" t="s">
        <v>15</v>
      </c>
      <c r="J707" s="89" t="s">
        <v>15</v>
      </c>
      <c r="K707" s="87"/>
      <c r="L707" s="50" t="s">
        <v>1086</v>
      </c>
    </row>
    <row r="708">
      <c r="A708" s="10">
        <v>703.0</v>
      </c>
      <c r="B708" s="10">
        <v>7614435.0</v>
      </c>
      <c r="C708" s="7">
        <v>33.0</v>
      </c>
      <c r="D708" s="50" t="s">
        <v>275</v>
      </c>
      <c r="E708" s="50" t="s">
        <v>301</v>
      </c>
      <c r="F708" s="50" t="s">
        <v>273</v>
      </c>
      <c r="G708" s="50">
        <v>9.0</v>
      </c>
      <c r="H708" s="50" t="s">
        <v>15</v>
      </c>
      <c r="I708" s="50" t="s">
        <v>15</v>
      </c>
      <c r="J708" s="89" t="s">
        <v>15</v>
      </c>
      <c r="K708" s="85" t="s">
        <v>1087</v>
      </c>
      <c r="L708" s="86"/>
    </row>
    <row r="709">
      <c r="A709" s="10">
        <v>704.0</v>
      </c>
      <c r="B709" s="30">
        <v>7615988.0</v>
      </c>
      <c r="C709" s="7">
        <v>29.0</v>
      </c>
      <c r="D709" s="50" t="s">
        <v>279</v>
      </c>
      <c r="E709" s="50" t="s">
        <v>629</v>
      </c>
      <c r="F709" s="50" t="s">
        <v>286</v>
      </c>
      <c r="G709" s="50">
        <v>6.0</v>
      </c>
      <c r="H709" s="98" t="s">
        <v>15</v>
      </c>
      <c r="I709" s="98" t="s">
        <v>15</v>
      </c>
      <c r="J709" s="89" t="s">
        <v>15</v>
      </c>
      <c r="K709" s="85" t="s">
        <v>1088</v>
      </c>
      <c r="L709" s="50" t="s">
        <v>1089</v>
      </c>
    </row>
    <row r="710">
      <c r="A710" s="10">
        <v>705.0</v>
      </c>
      <c r="B710" s="30">
        <v>7616685.0</v>
      </c>
      <c r="C710" s="7">
        <v>36.0</v>
      </c>
      <c r="D710" s="50" t="s">
        <v>86</v>
      </c>
      <c r="E710" s="50" t="s">
        <v>86</v>
      </c>
      <c r="F710" s="50" t="s">
        <v>289</v>
      </c>
      <c r="G710" s="50">
        <v>7.0</v>
      </c>
      <c r="H710" s="98" t="s">
        <v>15</v>
      </c>
      <c r="I710" s="98" t="s">
        <v>15</v>
      </c>
      <c r="J710" s="89" t="s">
        <v>15</v>
      </c>
      <c r="K710" s="85" t="s">
        <v>400</v>
      </c>
      <c r="L710" s="50" t="s">
        <v>331</v>
      </c>
    </row>
    <row r="711">
      <c r="A711" s="10">
        <v>706.0</v>
      </c>
      <c r="B711" s="30">
        <v>7617732.0</v>
      </c>
      <c r="C711" s="7">
        <v>22.0</v>
      </c>
      <c r="D711" s="50" t="s">
        <v>86</v>
      </c>
      <c r="E711" s="50" t="s">
        <v>86</v>
      </c>
      <c r="F711" s="50" t="s">
        <v>286</v>
      </c>
      <c r="G711" s="50">
        <v>6.0</v>
      </c>
      <c r="H711" s="98" t="s">
        <v>15</v>
      </c>
      <c r="I711" s="98" t="s">
        <v>15</v>
      </c>
      <c r="J711" s="89" t="s">
        <v>15</v>
      </c>
      <c r="K711" s="85" t="s">
        <v>388</v>
      </c>
      <c r="L711" s="86"/>
    </row>
    <row r="712">
      <c r="A712" s="10">
        <v>707.0</v>
      </c>
      <c r="B712" s="30">
        <v>7611137.0</v>
      </c>
      <c r="C712" s="7">
        <v>30.0</v>
      </c>
      <c r="D712" s="50" t="s">
        <v>86</v>
      </c>
      <c r="E712" s="50" t="s">
        <v>86</v>
      </c>
      <c r="F712" s="50" t="s">
        <v>1090</v>
      </c>
      <c r="G712" s="50">
        <v>4.0</v>
      </c>
      <c r="H712" s="98" t="s">
        <v>16</v>
      </c>
      <c r="I712" s="98" t="s">
        <v>15</v>
      </c>
      <c r="J712" s="89" t="s">
        <v>15</v>
      </c>
      <c r="K712" s="87"/>
      <c r="L712" s="50" t="s">
        <v>391</v>
      </c>
    </row>
    <row r="713">
      <c r="A713" s="10">
        <v>708.0</v>
      </c>
      <c r="B713" s="30">
        <v>7611136.0</v>
      </c>
      <c r="C713" s="7">
        <v>30.0</v>
      </c>
      <c r="D713" s="50" t="s">
        <v>86</v>
      </c>
      <c r="E713" s="50" t="s">
        <v>86</v>
      </c>
      <c r="F713" s="50" t="s">
        <v>1090</v>
      </c>
      <c r="G713" s="50">
        <v>4.0</v>
      </c>
      <c r="H713" s="98" t="s">
        <v>16</v>
      </c>
      <c r="I713" s="98" t="s">
        <v>15</v>
      </c>
      <c r="J713" s="98" t="s">
        <v>15</v>
      </c>
      <c r="K713" s="87"/>
      <c r="L713" s="50" t="s">
        <v>391</v>
      </c>
    </row>
    <row r="714">
      <c r="A714" s="10">
        <v>709.0</v>
      </c>
      <c r="B714" s="30">
        <v>7615123.0</v>
      </c>
      <c r="C714" s="7" t="s">
        <v>86</v>
      </c>
      <c r="D714" s="50" t="s">
        <v>291</v>
      </c>
      <c r="E714" s="50" t="s">
        <v>86</v>
      </c>
      <c r="F714" s="50" t="s">
        <v>1091</v>
      </c>
      <c r="G714" s="50">
        <v>4.0</v>
      </c>
      <c r="H714" s="98" t="s">
        <v>86</v>
      </c>
      <c r="I714" s="98" t="s">
        <v>86</v>
      </c>
      <c r="J714" s="89" t="s">
        <v>86</v>
      </c>
      <c r="K714" s="85" t="s">
        <v>1092</v>
      </c>
      <c r="L714" s="86"/>
    </row>
    <row r="715">
      <c r="A715" s="10">
        <v>710.0</v>
      </c>
      <c r="B715" s="30">
        <v>7619486.0</v>
      </c>
      <c r="C715" s="7">
        <v>33.0</v>
      </c>
      <c r="D715" s="50" t="s">
        <v>271</v>
      </c>
      <c r="E715" s="50" t="s">
        <v>276</v>
      </c>
      <c r="F715" s="50" t="s">
        <v>305</v>
      </c>
      <c r="G715" s="50">
        <v>7.0</v>
      </c>
      <c r="H715" s="98" t="s">
        <v>15</v>
      </c>
      <c r="I715" s="98" t="s">
        <v>15</v>
      </c>
      <c r="J715" s="89" t="s">
        <v>15</v>
      </c>
      <c r="K715" s="87"/>
      <c r="L715" s="86"/>
    </row>
    <row r="716">
      <c r="A716" s="10">
        <v>711.0</v>
      </c>
      <c r="B716" s="30">
        <v>7621639.0</v>
      </c>
      <c r="C716" s="7">
        <v>26.0</v>
      </c>
      <c r="D716" s="50" t="s">
        <v>275</v>
      </c>
      <c r="E716" s="50" t="s">
        <v>86</v>
      </c>
      <c r="F716" s="50" t="s">
        <v>273</v>
      </c>
      <c r="G716" s="50">
        <v>6.0</v>
      </c>
      <c r="H716" s="98" t="s">
        <v>86</v>
      </c>
      <c r="I716" s="98" t="s">
        <v>86</v>
      </c>
      <c r="J716" s="89" t="s">
        <v>86</v>
      </c>
      <c r="K716" s="87"/>
      <c r="L716" s="50" t="s">
        <v>1093</v>
      </c>
    </row>
    <row r="717">
      <c r="A717" s="10">
        <v>712.0</v>
      </c>
      <c r="B717" s="30">
        <v>7621327.0</v>
      </c>
      <c r="C717" s="7">
        <v>22.0</v>
      </c>
      <c r="D717" s="50" t="s">
        <v>86</v>
      </c>
      <c r="E717" s="50" t="s">
        <v>86</v>
      </c>
      <c r="F717" s="50" t="s">
        <v>285</v>
      </c>
      <c r="G717" s="50">
        <v>0.0</v>
      </c>
      <c r="H717" s="98" t="s">
        <v>86</v>
      </c>
      <c r="I717" s="98" t="s">
        <v>86</v>
      </c>
      <c r="J717" s="89" t="s">
        <v>15</v>
      </c>
      <c r="K717" s="87"/>
      <c r="L717" s="86"/>
    </row>
    <row r="718">
      <c r="A718" s="10">
        <v>713.0</v>
      </c>
      <c r="B718" s="30">
        <v>7622622.0</v>
      </c>
      <c r="C718" s="7">
        <v>27.0</v>
      </c>
      <c r="D718" s="50" t="s">
        <v>86</v>
      </c>
      <c r="E718" s="50" t="s">
        <v>86</v>
      </c>
      <c r="F718" s="50" t="s">
        <v>273</v>
      </c>
      <c r="G718" s="50">
        <v>0.0</v>
      </c>
      <c r="H718" s="98" t="s">
        <v>86</v>
      </c>
      <c r="I718" s="98" t="s">
        <v>86</v>
      </c>
      <c r="J718" s="89" t="s">
        <v>16</v>
      </c>
      <c r="K718" s="85" t="s">
        <v>962</v>
      </c>
      <c r="L718" s="86"/>
    </row>
    <row r="719">
      <c r="A719" s="10">
        <v>714.0</v>
      </c>
      <c r="B719" s="30">
        <v>7623965.0</v>
      </c>
      <c r="C719" s="7">
        <v>29.0</v>
      </c>
      <c r="D719" s="50" t="s">
        <v>309</v>
      </c>
      <c r="E719" s="50" t="s">
        <v>86</v>
      </c>
      <c r="F719" s="50" t="s">
        <v>305</v>
      </c>
      <c r="G719" s="50">
        <v>5.0</v>
      </c>
      <c r="H719" s="98" t="s">
        <v>15</v>
      </c>
      <c r="I719" s="98" t="s">
        <v>16</v>
      </c>
      <c r="J719" s="89" t="s">
        <v>16</v>
      </c>
      <c r="K719" s="85" t="s">
        <v>1094</v>
      </c>
      <c r="L719" s="50" t="s">
        <v>391</v>
      </c>
    </row>
    <row r="720">
      <c r="A720" s="10">
        <v>715.0</v>
      </c>
      <c r="B720" s="30">
        <v>7625577.0</v>
      </c>
      <c r="C720" s="7">
        <v>27.0</v>
      </c>
      <c r="D720" s="50" t="s">
        <v>86</v>
      </c>
      <c r="E720" s="50" t="s">
        <v>86</v>
      </c>
      <c r="F720" s="50" t="s">
        <v>285</v>
      </c>
      <c r="G720" s="50">
        <v>3.0</v>
      </c>
      <c r="H720" s="98" t="s">
        <v>16</v>
      </c>
      <c r="I720" s="98" t="s">
        <v>16</v>
      </c>
      <c r="J720" s="89" t="s">
        <v>15</v>
      </c>
      <c r="K720" s="87"/>
      <c r="L720" s="50" t="s">
        <v>391</v>
      </c>
    </row>
    <row r="721">
      <c r="A721" s="10">
        <v>716.0</v>
      </c>
      <c r="B721" s="30">
        <v>7623839.0</v>
      </c>
      <c r="C721" s="7">
        <v>39.0</v>
      </c>
      <c r="D721" s="50" t="s">
        <v>309</v>
      </c>
      <c r="E721" s="50" t="s">
        <v>276</v>
      </c>
      <c r="F721" s="50" t="s">
        <v>324</v>
      </c>
      <c r="G721" s="50" t="s">
        <v>86</v>
      </c>
      <c r="H721" s="98" t="s">
        <v>86</v>
      </c>
      <c r="I721" s="98" t="s">
        <v>86</v>
      </c>
      <c r="J721" s="89" t="s">
        <v>86</v>
      </c>
      <c r="K721" s="87"/>
      <c r="L721" s="50" t="s">
        <v>391</v>
      </c>
    </row>
    <row r="722">
      <c r="A722" s="10">
        <v>717.0</v>
      </c>
      <c r="B722" s="30">
        <v>7626408.0</v>
      </c>
      <c r="C722" s="7">
        <v>35.0</v>
      </c>
      <c r="D722" s="50" t="s">
        <v>275</v>
      </c>
      <c r="E722" s="50" t="s">
        <v>520</v>
      </c>
      <c r="F722" s="50" t="s">
        <v>289</v>
      </c>
      <c r="G722" s="50">
        <v>8.0</v>
      </c>
      <c r="H722" s="98" t="s">
        <v>15</v>
      </c>
      <c r="I722" s="98" t="s">
        <v>15</v>
      </c>
      <c r="J722" s="89" t="s">
        <v>15</v>
      </c>
      <c r="K722" s="85" t="s">
        <v>1095</v>
      </c>
      <c r="L722" s="86"/>
    </row>
    <row r="723">
      <c r="A723" s="10">
        <v>718.0</v>
      </c>
      <c r="B723" s="30">
        <v>7626589.0</v>
      </c>
      <c r="C723" s="7">
        <v>23.0</v>
      </c>
      <c r="D723" s="50" t="s">
        <v>275</v>
      </c>
      <c r="E723" s="50" t="s">
        <v>86</v>
      </c>
      <c r="F723" s="50" t="s">
        <v>273</v>
      </c>
      <c r="G723" s="50">
        <v>4.0</v>
      </c>
      <c r="H723" s="98" t="s">
        <v>86</v>
      </c>
      <c r="I723" s="98" t="s">
        <v>86</v>
      </c>
      <c r="J723" s="89" t="s">
        <v>86</v>
      </c>
      <c r="K723" s="85" t="s">
        <v>773</v>
      </c>
      <c r="L723" s="86"/>
    </row>
    <row r="724">
      <c r="A724" s="36">
        <v>719.0</v>
      </c>
      <c r="B724" s="59">
        <v>7627037.0</v>
      </c>
      <c r="C724" s="14">
        <v>19.0</v>
      </c>
      <c r="D724" s="98" t="s">
        <v>86</v>
      </c>
      <c r="E724" s="98" t="s">
        <v>86</v>
      </c>
      <c r="F724" s="98" t="s">
        <v>273</v>
      </c>
      <c r="G724" s="98">
        <v>1.0</v>
      </c>
      <c r="H724" s="98" t="s">
        <v>15</v>
      </c>
      <c r="I724" s="98" t="s">
        <v>15</v>
      </c>
      <c r="J724" s="111" t="s">
        <v>15</v>
      </c>
      <c r="K724" s="110" t="s">
        <v>616</v>
      </c>
      <c r="L724" s="98" t="s">
        <v>616</v>
      </c>
    </row>
    <row r="725">
      <c r="A725" s="36">
        <v>720.0</v>
      </c>
      <c r="B725" s="59">
        <v>7627033.0</v>
      </c>
      <c r="C725" s="14">
        <v>38.0</v>
      </c>
      <c r="D725" s="98" t="s">
        <v>86</v>
      </c>
      <c r="E725" s="98" t="s">
        <v>86</v>
      </c>
      <c r="F725" s="98" t="s">
        <v>903</v>
      </c>
      <c r="G725" s="98">
        <v>10.0</v>
      </c>
      <c r="H725" s="98" t="s">
        <v>15</v>
      </c>
      <c r="I725" s="98" t="s">
        <v>16</v>
      </c>
      <c r="J725" s="111" t="s">
        <v>15</v>
      </c>
      <c r="K725" s="109"/>
      <c r="L725" s="98" t="s">
        <v>1096</v>
      </c>
    </row>
    <row r="726">
      <c r="A726" s="36">
        <v>721.0</v>
      </c>
      <c r="B726" s="59">
        <v>7627693.0</v>
      </c>
      <c r="C726" s="14">
        <v>25.0</v>
      </c>
      <c r="D726" s="98" t="s">
        <v>275</v>
      </c>
      <c r="E726" s="98" t="s">
        <v>276</v>
      </c>
      <c r="F726" s="98" t="s">
        <v>273</v>
      </c>
      <c r="G726" s="98" t="s">
        <v>86</v>
      </c>
      <c r="H726" s="98" t="s">
        <v>15</v>
      </c>
      <c r="I726" s="98" t="s">
        <v>15</v>
      </c>
      <c r="J726" s="111" t="s">
        <v>15</v>
      </c>
      <c r="K726" s="109"/>
      <c r="L726" s="98" t="s">
        <v>400</v>
      </c>
    </row>
    <row r="727">
      <c r="A727" s="36">
        <v>722.0</v>
      </c>
      <c r="B727" s="59">
        <v>7628082.0</v>
      </c>
      <c r="C727" s="14">
        <v>20.0</v>
      </c>
      <c r="D727" s="98" t="s">
        <v>86</v>
      </c>
      <c r="E727" s="98" t="s">
        <v>86</v>
      </c>
      <c r="F727" s="98" t="s">
        <v>273</v>
      </c>
      <c r="G727" s="98">
        <v>2.0</v>
      </c>
      <c r="H727" s="98" t="s">
        <v>15</v>
      </c>
      <c r="I727" s="98" t="s">
        <v>15</v>
      </c>
      <c r="J727" s="111" t="s">
        <v>15</v>
      </c>
      <c r="K727" s="110" t="s">
        <v>1097</v>
      </c>
      <c r="L727" s="98" t="s">
        <v>1098</v>
      </c>
    </row>
    <row r="728">
      <c r="A728" s="36">
        <v>23.0</v>
      </c>
      <c r="B728" s="59">
        <v>7628767.0</v>
      </c>
      <c r="C728" s="14">
        <v>22.0</v>
      </c>
      <c r="D728" s="98" t="s">
        <v>309</v>
      </c>
      <c r="E728" s="98" t="s">
        <v>276</v>
      </c>
      <c r="F728" s="98" t="s">
        <v>305</v>
      </c>
      <c r="G728" s="98">
        <v>3.0</v>
      </c>
      <c r="H728" s="98" t="s">
        <v>15</v>
      </c>
      <c r="I728" s="98" t="s">
        <v>15</v>
      </c>
      <c r="J728" s="111" t="s">
        <v>15</v>
      </c>
      <c r="K728" s="109"/>
      <c r="L728" s="98" t="s">
        <v>906</v>
      </c>
    </row>
    <row r="729">
      <c r="A729" s="36">
        <v>724.0</v>
      </c>
      <c r="B729" s="59">
        <v>7630324.0</v>
      </c>
      <c r="C729" s="14">
        <v>35.0</v>
      </c>
      <c r="D729" s="98" t="s">
        <v>309</v>
      </c>
      <c r="E729" s="98" t="s">
        <v>86</v>
      </c>
      <c r="F729" s="98" t="s">
        <v>310</v>
      </c>
      <c r="G729" s="98">
        <v>2.0</v>
      </c>
      <c r="H729" s="98" t="s">
        <v>15</v>
      </c>
      <c r="I729" s="98" t="s">
        <v>15</v>
      </c>
      <c r="J729" s="111" t="s">
        <v>15</v>
      </c>
      <c r="K729" s="109"/>
      <c r="L729" s="98" t="s">
        <v>818</v>
      </c>
    </row>
    <row r="730">
      <c r="A730" s="36">
        <v>725.0</v>
      </c>
      <c r="B730" s="59">
        <v>7630823.0</v>
      </c>
      <c r="C730" s="14">
        <v>25.0</v>
      </c>
      <c r="D730" s="98" t="s">
        <v>279</v>
      </c>
      <c r="E730" s="98" t="s">
        <v>385</v>
      </c>
      <c r="F730" s="98" t="s">
        <v>305</v>
      </c>
      <c r="G730" s="98">
        <v>5.0</v>
      </c>
      <c r="H730" s="98" t="s">
        <v>15</v>
      </c>
      <c r="I730" s="98" t="s">
        <v>15</v>
      </c>
      <c r="J730" s="111" t="s">
        <v>15</v>
      </c>
      <c r="K730" s="110" t="s">
        <v>1099</v>
      </c>
      <c r="L730" s="112"/>
    </row>
    <row r="731">
      <c r="A731" s="36">
        <v>736.0</v>
      </c>
      <c r="B731" s="59">
        <v>7630822.0</v>
      </c>
      <c r="C731" s="14">
        <v>25.0</v>
      </c>
      <c r="D731" s="98" t="s">
        <v>279</v>
      </c>
      <c r="E731" s="98" t="s">
        <v>385</v>
      </c>
      <c r="F731" s="98" t="s">
        <v>305</v>
      </c>
      <c r="G731" s="98">
        <v>5.0</v>
      </c>
      <c r="H731" s="98" t="s">
        <v>15</v>
      </c>
      <c r="I731" s="98" t="s">
        <v>15</v>
      </c>
      <c r="J731" s="111" t="s">
        <v>15</v>
      </c>
      <c r="K731" s="110" t="s">
        <v>1099</v>
      </c>
      <c r="L731" s="112"/>
    </row>
    <row r="732">
      <c r="A732" s="36">
        <v>727.0</v>
      </c>
      <c r="B732" s="59">
        <v>7631892.0</v>
      </c>
      <c r="C732" s="14">
        <v>22.0</v>
      </c>
      <c r="D732" s="98" t="s">
        <v>309</v>
      </c>
      <c r="E732" s="98" t="s">
        <v>1100</v>
      </c>
      <c r="F732" s="98" t="s">
        <v>285</v>
      </c>
      <c r="G732" s="98">
        <v>5.0</v>
      </c>
      <c r="H732" s="98" t="s">
        <v>86</v>
      </c>
      <c r="I732" s="98" t="s">
        <v>86</v>
      </c>
      <c r="J732" s="111" t="s">
        <v>86</v>
      </c>
      <c r="K732" s="109"/>
      <c r="L732" s="98" t="s">
        <v>1101</v>
      </c>
    </row>
    <row r="733">
      <c r="A733" s="36">
        <v>728.0</v>
      </c>
      <c r="B733" s="59">
        <v>7631974.0</v>
      </c>
      <c r="C733" s="14">
        <v>18.0</v>
      </c>
      <c r="D733" s="98" t="s">
        <v>309</v>
      </c>
      <c r="E733" s="98" t="s">
        <v>272</v>
      </c>
      <c r="F733" s="98" t="s">
        <v>273</v>
      </c>
      <c r="G733" s="98">
        <v>6.0</v>
      </c>
      <c r="H733" s="98" t="s">
        <v>86</v>
      </c>
      <c r="I733" s="98" t="s">
        <v>86</v>
      </c>
      <c r="J733" s="111" t="s">
        <v>86</v>
      </c>
      <c r="K733" s="109"/>
      <c r="L733" s="98" t="s">
        <v>818</v>
      </c>
    </row>
    <row r="734">
      <c r="A734" s="36">
        <v>729.0</v>
      </c>
      <c r="B734" s="59">
        <v>7632246.0</v>
      </c>
      <c r="C734" s="14">
        <v>28.0</v>
      </c>
      <c r="D734" s="98" t="s">
        <v>304</v>
      </c>
      <c r="E734" s="98" t="s">
        <v>524</v>
      </c>
      <c r="F734" s="98" t="s">
        <v>1102</v>
      </c>
      <c r="G734" s="98">
        <v>9.0</v>
      </c>
      <c r="H734" s="98" t="s">
        <v>15</v>
      </c>
      <c r="I734" s="98" t="s">
        <v>15</v>
      </c>
      <c r="J734" s="111" t="s">
        <v>15</v>
      </c>
      <c r="K734" s="110" t="s">
        <v>1103</v>
      </c>
      <c r="L734" s="98" t="s">
        <v>1104</v>
      </c>
    </row>
    <row r="735">
      <c r="A735" s="36">
        <v>730.0</v>
      </c>
      <c r="B735" s="59">
        <v>7611167.0</v>
      </c>
      <c r="C735" s="14">
        <v>38.0</v>
      </c>
      <c r="D735" s="98" t="s">
        <v>86</v>
      </c>
      <c r="E735" s="98" t="s">
        <v>86</v>
      </c>
      <c r="F735" s="98" t="s">
        <v>298</v>
      </c>
      <c r="G735" s="98">
        <v>2.0</v>
      </c>
      <c r="H735" s="98" t="s">
        <v>86</v>
      </c>
      <c r="I735" s="98" t="s">
        <v>86</v>
      </c>
      <c r="J735" s="111" t="s">
        <v>86</v>
      </c>
      <c r="K735" s="110" t="s">
        <v>506</v>
      </c>
      <c r="L735" s="112"/>
    </row>
    <row r="736">
      <c r="A736" s="36">
        <v>731.0</v>
      </c>
      <c r="B736" s="59">
        <v>7632293.0</v>
      </c>
      <c r="C736" s="14">
        <v>27.0</v>
      </c>
      <c r="D736" s="98" t="s">
        <v>275</v>
      </c>
      <c r="E736" s="98" t="s">
        <v>86</v>
      </c>
      <c r="F736" s="98" t="s">
        <v>285</v>
      </c>
      <c r="G736" s="98">
        <v>3.0</v>
      </c>
      <c r="H736" s="98" t="s">
        <v>15</v>
      </c>
      <c r="I736" s="98" t="s">
        <v>15</v>
      </c>
      <c r="J736" s="111" t="s">
        <v>15</v>
      </c>
      <c r="K736" s="110" t="s">
        <v>334</v>
      </c>
      <c r="L736" s="112"/>
    </row>
    <row r="737">
      <c r="A737" s="36">
        <v>732.0</v>
      </c>
      <c r="B737" s="59">
        <v>7633812.0</v>
      </c>
      <c r="C737" s="14">
        <v>30.0</v>
      </c>
      <c r="D737" s="98" t="s">
        <v>86</v>
      </c>
      <c r="E737" s="98" t="s">
        <v>408</v>
      </c>
      <c r="F737" s="98" t="s">
        <v>286</v>
      </c>
      <c r="G737" s="98">
        <v>12.0</v>
      </c>
      <c r="H737" s="98" t="s">
        <v>15</v>
      </c>
      <c r="I737" s="98" t="s">
        <v>15</v>
      </c>
      <c r="J737" s="111" t="s">
        <v>15</v>
      </c>
      <c r="K737" s="109"/>
      <c r="L737" s="98" t="s">
        <v>1105</v>
      </c>
    </row>
    <row r="738">
      <c r="A738" s="36">
        <v>733.0</v>
      </c>
      <c r="B738" s="59">
        <v>7634806.0</v>
      </c>
      <c r="C738" s="14">
        <v>34.0</v>
      </c>
      <c r="D738" s="98" t="s">
        <v>86</v>
      </c>
      <c r="E738" s="98" t="s">
        <v>86</v>
      </c>
      <c r="F738" s="98" t="s">
        <v>421</v>
      </c>
      <c r="G738" s="98">
        <v>3.0</v>
      </c>
      <c r="H738" s="98" t="s">
        <v>86</v>
      </c>
      <c r="I738" s="98" t="s">
        <v>86</v>
      </c>
      <c r="J738" s="111" t="s">
        <v>86</v>
      </c>
      <c r="K738" s="109"/>
      <c r="L738" s="98" t="s">
        <v>1106</v>
      </c>
    </row>
    <row r="739">
      <c r="A739" s="36">
        <v>734.0</v>
      </c>
      <c r="B739" s="59">
        <v>7635259.0</v>
      </c>
      <c r="C739" s="14">
        <v>18.0</v>
      </c>
      <c r="D739" s="98" t="s">
        <v>309</v>
      </c>
      <c r="E739" s="98" t="s">
        <v>276</v>
      </c>
      <c r="F739" s="98" t="s">
        <v>285</v>
      </c>
      <c r="G739" s="98">
        <v>3.0</v>
      </c>
      <c r="H739" s="98" t="s">
        <v>15</v>
      </c>
      <c r="I739" s="98" t="s">
        <v>15</v>
      </c>
      <c r="J739" s="111" t="s">
        <v>15</v>
      </c>
      <c r="K739" s="109"/>
      <c r="L739" s="98" t="s">
        <v>1107</v>
      </c>
    </row>
    <row r="740">
      <c r="A740" s="36">
        <v>735.0</v>
      </c>
      <c r="B740" s="59">
        <v>7635980.0</v>
      </c>
      <c r="C740" s="14">
        <v>24.0</v>
      </c>
      <c r="D740" s="98" t="s">
        <v>271</v>
      </c>
      <c r="E740" s="98" t="s">
        <v>1108</v>
      </c>
      <c r="F740" s="98" t="s">
        <v>273</v>
      </c>
      <c r="G740" s="98">
        <v>9.0</v>
      </c>
      <c r="H740" s="98" t="s">
        <v>15</v>
      </c>
      <c r="I740" s="98" t="s">
        <v>15</v>
      </c>
      <c r="J740" s="111" t="s">
        <v>15</v>
      </c>
      <c r="K740" s="109"/>
      <c r="L740" s="98" t="s">
        <v>1109</v>
      </c>
    </row>
    <row r="741">
      <c r="A741" s="36">
        <v>736.0</v>
      </c>
      <c r="B741" s="59">
        <v>7635983.0</v>
      </c>
      <c r="C741" s="14">
        <v>24.0</v>
      </c>
      <c r="D741" s="98" t="s">
        <v>279</v>
      </c>
      <c r="E741" s="98" t="s">
        <v>1108</v>
      </c>
      <c r="F741" s="98" t="s">
        <v>273</v>
      </c>
      <c r="G741" s="98">
        <v>9.0</v>
      </c>
      <c r="H741" s="98" t="s">
        <v>15</v>
      </c>
      <c r="I741" s="98" t="s">
        <v>15</v>
      </c>
      <c r="J741" s="111" t="s">
        <v>15</v>
      </c>
      <c r="K741" s="109"/>
      <c r="L741" s="98" t="s">
        <v>1109</v>
      </c>
    </row>
    <row r="742">
      <c r="A742" s="36">
        <v>737.0</v>
      </c>
      <c r="B742" s="59">
        <v>7636678.0</v>
      </c>
      <c r="C742" s="14">
        <v>33.0</v>
      </c>
      <c r="D742" s="98" t="s">
        <v>275</v>
      </c>
      <c r="E742" s="98" t="s">
        <v>276</v>
      </c>
      <c r="F742" s="98" t="s">
        <v>286</v>
      </c>
      <c r="G742" s="98">
        <v>14.0</v>
      </c>
      <c r="H742" s="98" t="s">
        <v>15</v>
      </c>
      <c r="I742" s="98" t="s">
        <v>16</v>
      </c>
      <c r="J742" s="111" t="s">
        <v>16</v>
      </c>
      <c r="K742" s="109"/>
      <c r="L742" s="98" t="s">
        <v>391</v>
      </c>
    </row>
    <row r="743">
      <c r="A743" s="10">
        <v>738.0</v>
      </c>
      <c r="B743" s="10">
        <v>7638079.0</v>
      </c>
      <c r="C743" s="7">
        <v>41.0</v>
      </c>
      <c r="D743" s="50" t="s">
        <v>291</v>
      </c>
      <c r="E743" s="50" t="s">
        <v>360</v>
      </c>
      <c r="F743" s="50" t="s">
        <v>285</v>
      </c>
      <c r="G743" s="50">
        <v>6.0</v>
      </c>
      <c r="H743" s="98" t="s">
        <v>15</v>
      </c>
      <c r="I743" s="98" t="s">
        <v>15</v>
      </c>
      <c r="J743" s="89" t="s">
        <v>15</v>
      </c>
      <c r="K743" s="87"/>
      <c r="L743" s="50" t="s">
        <v>1110</v>
      </c>
    </row>
    <row r="744">
      <c r="A744" s="10">
        <v>739.0</v>
      </c>
      <c r="B744" s="10">
        <v>7638005.0</v>
      </c>
      <c r="C744" s="7">
        <v>27.0</v>
      </c>
      <c r="D744" s="50" t="s">
        <v>275</v>
      </c>
      <c r="E744" s="50" t="s">
        <v>1111</v>
      </c>
      <c r="F744" s="50" t="s">
        <v>273</v>
      </c>
      <c r="G744" s="50">
        <v>6.0</v>
      </c>
      <c r="H744" s="98" t="s">
        <v>15</v>
      </c>
      <c r="I744" s="98" t="s">
        <v>15</v>
      </c>
      <c r="J744" s="89" t="s">
        <v>15</v>
      </c>
      <c r="K744" s="85" t="s">
        <v>1112</v>
      </c>
      <c r="L744" s="50" t="s">
        <v>806</v>
      </c>
    </row>
    <row r="745">
      <c r="A745" s="10">
        <v>740.0</v>
      </c>
      <c r="B745" s="10">
        <v>7637399.0</v>
      </c>
      <c r="C745" s="7">
        <v>24.0</v>
      </c>
      <c r="D745" s="50" t="s">
        <v>279</v>
      </c>
      <c r="E745" s="50" t="s">
        <v>276</v>
      </c>
      <c r="F745" s="50" t="s">
        <v>1055</v>
      </c>
      <c r="G745" s="50">
        <v>10.0</v>
      </c>
      <c r="H745" s="98" t="s">
        <v>15</v>
      </c>
      <c r="I745" s="98" t="s">
        <v>15</v>
      </c>
      <c r="J745" s="89" t="s">
        <v>15</v>
      </c>
      <c r="K745" s="87"/>
      <c r="L745" s="50" t="s">
        <v>1113</v>
      </c>
    </row>
    <row r="746">
      <c r="A746" s="10">
        <v>741.0</v>
      </c>
      <c r="B746" s="10">
        <v>7638225.0</v>
      </c>
      <c r="C746" s="7">
        <v>18.0</v>
      </c>
      <c r="D746" s="50" t="s">
        <v>275</v>
      </c>
      <c r="E746" s="50" t="s">
        <v>385</v>
      </c>
      <c r="F746" s="50" t="s">
        <v>273</v>
      </c>
      <c r="G746" s="50">
        <v>10.0</v>
      </c>
      <c r="H746" s="98" t="s">
        <v>15</v>
      </c>
      <c r="I746" s="98" t="s">
        <v>15</v>
      </c>
      <c r="J746" s="89" t="s">
        <v>15</v>
      </c>
      <c r="K746" s="87"/>
      <c r="L746" s="50" t="s">
        <v>400</v>
      </c>
    </row>
    <row r="747">
      <c r="A747" s="10">
        <v>742.0</v>
      </c>
      <c r="B747" s="10">
        <v>7638450.0</v>
      </c>
      <c r="C747" s="7">
        <v>29.0</v>
      </c>
      <c r="D747" s="50" t="s">
        <v>86</v>
      </c>
      <c r="E747" s="50" t="s">
        <v>86</v>
      </c>
      <c r="F747" s="50" t="s">
        <v>320</v>
      </c>
      <c r="G747" s="50">
        <v>6.0</v>
      </c>
      <c r="H747" s="98" t="s">
        <v>86</v>
      </c>
      <c r="I747" s="98" t="s">
        <v>86</v>
      </c>
      <c r="J747" s="89" t="s">
        <v>86</v>
      </c>
      <c r="K747" s="87"/>
      <c r="L747" s="50" t="s">
        <v>1114</v>
      </c>
    </row>
    <row r="748">
      <c r="A748" s="10">
        <v>743.0</v>
      </c>
      <c r="B748" s="10">
        <v>7638725.0</v>
      </c>
      <c r="C748" s="60">
        <v>38.0</v>
      </c>
      <c r="D748" s="50" t="s">
        <v>304</v>
      </c>
      <c r="E748" s="50" t="s">
        <v>1044</v>
      </c>
      <c r="F748" s="50" t="s">
        <v>305</v>
      </c>
      <c r="G748" s="50">
        <v>6.0</v>
      </c>
      <c r="H748" s="98" t="s">
        <v>15</v>
      </c>
      <c r="I748" s="98" t="s">
        <v>15</v>
      </c>
      <c r="J748" s="89" t="s">
        <v>15</v>
      </c>
      <c r="K748" s="85" t="s">
        <v>1115</v>
      </c>
      <c r="L748" s="86"/>
    </row>
    <row r="749">
      <c r="A749" s="10">
        <v>744.0</v>
      </c>
      <c r="B749" s="10">
        <v>7638324.0</v>
      </c>
      <c r="C749" s="60">
        <v>19.0</v>
      </c>
      <c r="D749" s="50" t="s">
        <v>86</v>
      </c>
      <c r="E749" s="50" t="s">
        <v>86</v>
      </c>
      <c r="F749" s="50" t="s">
        <v>285</v>
      </c>
      <c r="G749" s="50">
        <v>1.0</v>
      </c>
      <c r="H749" s="98" t="s">
        <v>15</v>
      </c>
      <c r="I749" s="98" t="s">
        <v>15</v>
      </c>
      <c r="J749" s="89" t="s">
        <v>15</v>
      </c>
      <c r="K749" s="85"/>
      <c r="L749" s="86"/>
    </row>
    <row r="750">
      <c r="A750" s="10">
        <v>745.0</v>
      </c>
      <c r="B750" s="10">
        <v>7640412.0</v>
      </c>
      <c r="C750" s="7">
        <v>14.0</v>
      </c>
      <c r="D750" s="50" t="s">
        <v>309</v>
      </c>
      <c r="E750" s="50" t="s">
        <v>276</v>
      </c>
      <c r="F750" s="50" t="s">
        <v>273</v>
      </c>
      <c r="G750" s="50">
        <v>10.0</v>
      </c>
      <c r="H750" s="98" t="s">
        <v>15</v>
      </c>
      <c r="I750" s="98" t="s">
        <v>15</v>
      </c>
      <c r="J750" s="89" t="s">
        <v>15</v>
      </c>
      <c r="K750" s="85"/>
      <c r="L750" s="50" t="s">
        <v>1116</v>
      </c>
    </row>
    <row r="751">
      <c r="A751" s="10">
        <v>746.0</v>
      </c>
      <c r="B751" s="10">
        <v>7640416.0</v>
      </c>
      <c r="C751" s="7">
        <v>14.0</v>
      </c>
      <c r="D751" s="50" t="s">
        <v>309</v>
      </c>
      <c r="E751" s="50" t="s">
        <v>369</v>
      </c>
      <c r="F751" s="50" t="s">
        <v>273</v>
      </c>
      <c r="G751" s="50">
        <v>10.0</v>
      </c>
      <c r="H751" s="98" t="s">
        <v>15</v>
      </c>
      <c r="I751" s="98" t="s">
        <v>15</v>
      </c>
      <c r="J751" s="89" t="s">
        <v>15</v>
      </c>
      <c r="K751" s="87"/>
      <c r="L751" s="50" t="s">
        <v>1116</v>
      </c>
    </row>
    <row r="752">
      <c r="A752" s="10">
        <v>747.0</v>
      </c>
      <c r="B752" s="10">
        <v>7613807.0</v>
      </c>
      <c r="C752" s="7">
        <v>31.0</v>
      </c>
      <c r="D752" s="50" t="s">
        <v>279</v>
      </c>
      <c r="E752" s="50" t="s">
        <v>1083</v>
      </c>
      <c r="F752" s="50" t="s">
        <v>313</v>
      </c>
      <c r="G752" s="50">
        <v>8.0</v>
      </c>
      <c r="H752" s="98" t="s">
        <v>15</v>
      </c>
      <c r="I752" s="98" t="s">
        <v>15</v>
      </c>
      <c r="J752" s="89" t="s">
        <v>15</v>
      </c>
      <c r="K752" s="87"/>
      <c r="L752" s="50" t="s">
        <v>1117</v>
      </c>
    </row>
    <row r="753">
      <c r="A753" s="10">
        <v>748.0</v>
      </c>
      <c r="B753" s="10">
        <v>7641312.0</v>
      </c>
      <c r="C753" s="7">
        <v>35.0</v>
      </c>
      <c r="D753" s="50" t="s">
        <v>304</v>
      </c>
      <c r="E753" s="50" t="s">
        <v>276</v>
      </c>
      <c r="F753" s="50" t="s">
        <v>273</v>
      </c>
      <c r="G753" s="50">
        <v>7.0</v>
      </c>
      <c r="H753" s="98" t="s">
        <v>15</v>
      </c>
      <c r="I753" s="98" t="s">
        <v>15</v>
      </c>
      <c r="J753" s="89" t="s">
        <v>15</v>
      </c>
      <c r="K753" s="85" t="s">
        <v>1118</v>
      </c>
      <c r="L753" s="86"/>
    </row>
    <row r="754">
      <c r="A754" s="10">
        <v>749.0</v>
      </c>
      <c r="B754" s="10">
        <v>7641608.0</v>
      </c>
      <c r="C754" s="7">
        <v>31.0</v>
      </c>
      <c r="D754" s="50" t="s">
        <v>291</v>
      </c>
      <c r="E754" s="50" t="s">
        <v>360</v>
      </c>
      <c r="F754" s="50" t="s">
        <v>286</v>
      </c>
      <c r="G754" s="50">
        <v>5.0</v>
      </c>
      <c r="H754" s="98" t="s">
        <v>15</v>
      </c>
      <c r="I754" s="98" t="s">
        <v>15</v>
      </c>
      <c r="J754" s="89" t="s">
        <v>15</v>
      </c>
      <c r="K754" s="85" t="s">
        <v>578</v>
      </c>
      <c r="L754" s="86"/>
    </row>
    <row r="755">
      <c r="A755" s="10">
        <v>750.0</v>
      </c>
      <c r="B755" s="10">
        <v>7642823.0</v>
      </c>
      <c r="C755" s="7">
        <v>26.0</v>
      </c>
      <c r="D755" s="50" t="s">
        <v>304</v>
      </c>
      <c r="E755" s="50" t="s">
        <v>385</v>
      </c>
      <c r="F755" s="50" t="s">
        <v>574</v>
      </c>
      <c r="G755" s="50">
        <v>0.0</v>
      </c>
      <c r="H755" s="98" t="s">
        <v>86</v>
      </c>
      <c r="I755" s="98" t="s">
        <v>16</v>
      </c>
      <c r="J755" s="89" t="s">
        <v>16</v>
      </c>
      <c r="K755" s="87"/>
      <c r="L755" s="86"/>
    </row>
    <row r="756">
      <c r="A756" s="10">
        <v>751.0</v>
      </c>
      <c r="B756" s="10">
        <v>7643803.0</v>
      </c>
      <c r="C756" s="7">
        <v>34.0</v>
      </c>
      <c r="D756" s="50" t="s">
        <v>86</v>
      </c>
      <c r="E756" s="50" t="s">
        <v>86</v>
      </c>
      <c r="F756" s="50" t="s">
        <v>324</v>
      </c>
      <c r="G756" s="50">
        <v>11.0</v>
      </c>
      <c r="H756" s="98" t="s">
        <v>15</v>
      </c>
      <c r="I756" s="98" t="s">
        <v>15</v>
      </c>
      <c r="J756" s="89" t="s">
        <v>15</v>
      </c>
      <c r="K756" s="87"/>
      <c r="L756" s="86"/>
    </row>
    <row r="757">
      <c r="A757" s="10">
        <v>752.0</v>
      </c>
      <c r="B757" s="10">
        <v>7645387.0</v>
      </c>
      <c r="C757" s="7">
        <v>26.0</v>
      </c>
      <c r="D757" s="50" t="s">
        <v>86</v>
      </c>
      <c r="E757" s="50" t="s">
        <v>86</v>
      </c>
      <c r="F757" s="50" t="s">
        <v>377</v>
      </c>
      <c r="G757" s="50">
        <v>5.0</v>
      </c>
      <c r="H757" s="98" t="s">
        <v>15</v>
      </c>
      <c r="I757" s="98" t="s">
        <v>15</v>
      </c>
      <c r="J757" s="89" t="s">
        <v>15</v>
      </c>
      <c r="K757" s="87"/>
      <c r="L757" s="50" t="s">
        <v>1119</v>
      </c>
    </row>
    <row r="758">
      <c r="A758" s="10">
        <v>753.0</v>
      </c>
      <c r="B758" s="10">
        <v>7644357.0</v>
      </c>
      <c r="C758" s="7">
        <v>33.0</v>
      </c>
      <c r="D758" s="50" t="s">
        <v>275</v>
      </c>
      <c r="E758" s="50" t="s">
        <v>631</v>
      </c>
      <c r="F758" s="50" t="s">
        <v>273</v>
      </c>
      <c r="G758" s="50">
        <v>3.0</v>
      </c>
      <c r="H758" s="50" t="s">
        <v>15</v>
      </c>
      <c r="I758" s="50" t="s">
        <v>15</v>
      </c>
      <c r="J758" s="89" t="s">
        <v>15</v>
      </c>
      <c r="K758" s="85" t="s">
        <v>1120</v>
      </c>
      <c r="L758" s="50" t="s">
        <v>1121</v>
      </c>
    </row>
    <row r="759">
      <c r="A759" s="10">
        <v>754.0</v>
      </c>
      <c r="B759" s="10">
        <v>7745865.0</v>
      </c>
      <c r="C759" s="7">
        <v>26.0</v>
      </c>
      <c r="D759" s="50" t="s">
        <v>309</v>
      </c>
      <c r="E759" s="50" t="s">
        <v>385</v>
      </c>
      <c r="F759" s="50" t="s">
        <v>285</v>
      </c>
      <c r="G759" s="50" t="s">
        <v>86</v>
      </c>
      <c r="H759" s="50" t="s">
        <v>15</v>
      </c>
      <c r="I759" s="50" t="s">
        <v>15</v>
      </c>
      <c r="J759" s="89" t="s">
        <v>16</v>
      </c>
      <c r="K759" s="85" t="s">
        <v>1122</v>
      </c>
      <c r="L759" s="86"/>
    </row>
    <row r="760">
      <c r="A760" s="10">
        <v>755.0</v>
      </c>
      <c r="B760" s="10">
        <v>7648896.0</v>
      </c>
      <c r="C760" s="7">
        <v>38.0</v>
      </c>
      <c r="D760" s="50" t="s">
        <v>275</v>
      </c>
      <c r="E760" s="50" t="s">
        <v>276</v>
      </c>
      <c r="F760" s="50" t="s">
        <v>285</v>
      </c>
      <c r="G760" s="50">
        <v>7.0</v>
      </c>
      <c r="H760" s="50" t="s">
        <v>15</v>
      </c>
      <c r="I760" s="50" t="s">
        <v>15</v>
      </c>
      <c r="J760" s="89" t="s">
        <v>15</v>
      </c>
      <c r="K760" s="85" t="s">
        <v>1123</v>
      </c>
      <c r="L760" s="86"/>
    </row>
    <row r="761">
      <c r="A761" s="10">
        <v>756.0</v>
      </c>
      <c r="B761" s="10">
        <v>7647987.0</v>
      </c>
      <c r="C761" s="7">
        <v>26.0</v>
      </c>
      <c r="D761" s="50" t="s">
        <v>275</v>
      </c>
      <c r="E761" s="50" t="s">
        <v>1124</v>
      </c>
      <c r="F761" s="50" t="s">
        <v>273</v>
      </c>
      <c r="G761" s="50">
        <v>4.0</v>
      </c>
      <c r="H761" s="50" t="s">
        <v>15</v>
      </c>
      <c r="I761" s="50" t="s">
        <v>15</v>
      </c>
      <c r="J761" s="89" t="s">
        <v>15</v>
      </c>
      <c r="K761" s="85" t="s">
        <v>1125</v>
      </c>
      <c r="L761" s="50" t="s">
        <v>1126</v>
      </c>
    </row>
    <row r="762">
      <c r="A762" s="10">
        <v>757.0</v>
      </c>
      <c r="B762" s="10">
        <v>7648022.0</v>
      </c>
      <c r="C762" s="7">
        <v>36.0</v>
      </c>
      <c r="D762" s="50" t="s">
        <v>86</v>
      </c>
      <c r="E762" s="50" t="s">
        <v>86</v>
      </c>
      <c r="F762" s="50" t="s">
        <v>305</v>
      </c>
      <c r="G762" s="50" t="s">
        <v>86</v>
      </c>
      <c r="H762" s="50" t="s">
        <v>15</v>
      </c>
      <c r="I762" s="50" t="s">
        <v>15</v>
      </c>
      <c r="J762" s="89" t="s">
        <v>15</v>
      </c>
      <c r="K762" s="85" t="s">
        <v>1127</v>
      </c>
      <c r="L762" s="86"/>
    </row>
    <row r="763">
      <c r="A763" s="10">
        <v>758.0</v>
      </c>
      <c r="B763" s="10">
        <v>7652431.0</v>
      </c>
      <c r="C763" s="7">
        <v>33.0</v>
      </c>
      <c r="D763" s="50" t="s">
        <v>291</v>
      </c>
      <c r="E763" s="50" t="s">
        <v>385</v>
      </c>
      <c r="F763" s="50" t="s">
        <v>286</v>
      </c>
      <c r="G763" s="50">
        <v>4.0</v>
      </c>
      <c r="H763" s="50" t="s">
        <v>15</v>
      </c>
      <c r="I763" s="50" t="s">
        <v>15</v>
      </c>
      <c r="J763" s="89" t="s">
        <v>15</v>
      </c>
      <c r="K763" s="85" t="s">
        <v>1128</v>
      </c>
      <c r="L763" s="50" t="s">
        <v>1129</v>
      </c>
    </row>
    <row r="764">
      <c r="A764" s="10">
        <v>759.0</v>
      </c>
      <c r="B764" s="10">
        <v>7653084.0</v>
      </c>
      <c r="C764" s="7">
        <v>35.0</v>
      </c>
      <c r="D764" s="50" t="s">
        <v>279</v>
      </c>
      <c r="E764" s="50" t="s">
        <v>416</v>
      </c>
      <c r="F764" s="50" t="s">
        <v>286</v>
      </c>
      <c r="G764" s="50">
        <v>9.0</v>
      </c>
      <c r="H764" s="50" t="s">
        <v>15</v>
      </c>
      <c r="I764" s="50" t="s">
        <v>15</v>
      </c>
      <c r="J764" s="89" t="s">
        <v>15</v>
      </c>
      <c r="K764" s="85" t="s">
        <v>1130</v>
      </c>
      <c r="L764" s="50" t="s">
        <v>1131</v>
      </c>
    </row>
    <row r="765">
      <c r="A765" s="10">
        <v>760.0</v>
      </c>
      <c r="B765" s="10">
        <v>7654796.0</v>
      </c>
      <c r="C765" s="7">
        <v>33.0</v>
      </c>
      <c r="D765" s="50" t="s">
        <v>275</v>
      </c>
      <c r="E765" s="50" t="s">
        <v>1132</v>
      </c>
      <c r="F765" s="50" t="s">
        <v>289</v>
      </c>
      <c r="G765" s="50">
        <v>6.0</v>
      </c>
      <c r="H765" s="50" t="s">
        <v>15</v>
      </c>
      <c r="I765" s="50" t="s">
        <v>15</v>
      </c>
      <c r="J765" s="89" t="s">
        <v>15</v>
      </c>
      <c r="K765" s="85" t="s">
        <v>325</v>
      </c>
      <c r="L765" s="50" t="s">
        <v>1133</v>
      </c>
    </row>
    <row r="766">
      <c r="A766" s="10">
        <v>761.0</v>
      </c>
      <c r="B766" s="10">
        <v>7652133.0</v>
      </c>
      <c r="C766" s="7">
        <v>24.0</v>
      </c>
      <c r="D766" s="50" t="s">
        <v>275</v>
      </c>
      <c r="E766" s="50" t="s">
        <v>524</v>
      </c>
      <c r="F766" s="50" t="s">
        <v>289</v>
      </c>
      <c r="G766" s="50">
        <v>7.0</v>
      </c>
      <c r="H766" s="50" t="s">
        <v>15</v>
      </c>
      <c r="I766" s="50" t="s">
        <v>15</v>
      </c>
      <c r="J766" s="89" t="s">
        <v>15</v>
      </c>
      <c r="K766" s="85" t="s">
        <v>325</v>
      </c>
      <c r="L766" s="86"/>
    </row>
    <row r="767">
      <c r="A767" s="10">
        <v>762.0</v>
      </c>
      <c r="B767" s="30">
        <v>7654109.0</v>
      </c>
      <c r="C767" s="7">
        <v>44.0</v>
      </c>
      <c r="D767" s="50" t="s">
        <v>271</v>
      </c>
      <c r="E767" s="50" t="s">
        <v>1134</v>
      </c>
      <c r="F767" s="50" t="s">
        <v>285</v>
      </c>
      <c r="G767" s="50">
        <v>9.0</v>
      </c>
      <c r="H767" s="50" t="s">
        <v>86</v>
      </c>
      <c r="I767" s="50" t="s">
        <v>86</v>
      </c>
      <c r="J767" s="89" t="s">
        <v>16</v>
      </c>
      <c r="K767" s="85" t="s">
        <v>400</v>
      </c>
      <c r="L767" s="86"/>
    </row>
    <row r="768">
      <c r="A768" s="10">
        <v>763.0</v>
      </c>
      <c r="B768" s="30">
        <v>7652672.0</v>
      </c>
      <c r="C768" s="7">
        <v>17.0</v>
      </c>
      <c r="D768" s="50" t="s">
        <v>309</v>
      </c>
      <c r="E768" s="50" t="s">
        <v>272</v>
      </c>
      <c r="F768" s="50" t="s">
        <v>273</v>
      </c>
      <c r="G768" s="50" t="s">
        <v>86</v>
      </c>
      <c r="H768" s="98" t="s">
        <v>86</v>
      </c>
      <c r="I768" s="98" t="s">
        <v>86</v>
      </c>
      <c r="J768" s="89" t="s">
        <v>86</v>
      </c>
      <c r="K768" s="87"/>
      <c r="L768" s="86"/>
    </row>
    <row r="769">
      <c r="A769" s="10">
        <v>764.0</v>
      </c>
      <c r="B769" s="30">
        <v>7653040.0</v>
      </c>
      <c r="C769" s="7">
        <v>35.0</v>
      </c>
      <c r="D769" s="50" t="s">
        <v>275</v>
      </c>
      <c r="E769" s="50" t="s">
        <v>276</v>
      </c>
      <c r="F769" s="50" t="s">
        <v>289</v>
      </c>
      <c r="G769" s="50">
        <v>6.0</v>
      </c>
      <c r="H769" s="98" t="s">
        <v>15</v>
      </c>
      <c r="I769" s="98" t="s">
        <v>15</v>
      </c>
      <c r="J769" s="89" t="s">
        <v>15</v>
      </c>
      <c r="K769" s="85" t="s">
        <v>1135</v>
      </c>
      <c r="L769" s="86"/>
    </row>
    <row r="770">
      <c r="A770" s="10">
        <v>765.0</v>
      </c>
      <c r="B770" s="30">
        <v>7656271.0</v>
      </c>
      <c r="C770" s="7">
        <v>17.0</v>
      </c>
      <c r="D770" s="50" t="s">
        <v>279</v>
      </c>
      <c r="E770" s="50" t="s">
        <v>276</v>
      </c>
      <c r="F770" s="50" t="s">
        <v>273</v>
      </c>
      <c r="G770" s="50">
        <v>5.0</v>
      </c>
      <c r="H770" s="98" t="s">
        <v>15</v>
      </c>
      <c r="I770" s="98" t="s">
        <v>15</v>
      </c>
      <c r="J770" s="89" t="s">
        <v>15</v>
      </c>
      <c r="K770" s="87"/>
      <c r="L770" s="50" t="s">
        <v>616</v>
      </c>
    </row>
    <row r="771">
      <c r="A771" s="10">
        <v>766.0</v>
      </c>
      <c r="B771" s="30">
        <v>7658006.0</v>
      </c>
      <c r="C771" s="7">
        <v>33.0</v>
      </c>
      <c r="D771" s="50" t="s">
        <v>275</v>
      </c>
      <c r="E771" s="50" t="s">
        <v>276</v>
      </c>
      <c r="F771" s="50" t="s">
        <v>305</v>
      </c>
      <c r="G771" s="50">
        <v>1.0</v>
      </c>
      <c r="H771" s="98" t="s">
        <v>15</v>
      </c>
      <c r="I771" s="98" t="s">
        <v>15</v>
      </c>
      <c r="J771" s="89" t="s">
        <v>15</v>
      </c>
      <c r="K771" s="85" t="s">
        <v>290</v>
      </c>
      <c r="L771" s="86"/>
    </row>
    <row r="772">
      <c r="A772" s="10">
        <v>767.0</v>
      </c>
      <c r="B772" s="30">
        <v>7660109.0</v>
      </c>
      <c r="C772" s="7">
        <v>26.0</v>
      </c>
      <c r="D772" s="50" t="s">
        <v>86</v>
      </c>
      <c r="E772" s="50" t="s">
        <v>86</v>
      </c>
      <c r="F772" s="50" t="s">
        <v>273</v>
      </c>
      <c r="G772" s="50">
        <v>5.0</v>
      </c>
      <c r="H772" s="98" t="s">
        <v>15</v>
      </c>
      <c r="I772" s="98" t="s">
        <v>15</v>
      </c>
      <c r="J772" s="89" t="s">
        <v>15</v>
      </c>
      <c r="K772" s="87"/>
      <c r="L772" s="50" t="s">
        <v>1136</v>
      </c>
    </row>
    <row r="773">
      <c r="A773" s="10">
        <v>768.0</v>
      </c>
      <c r="B773" s="30">
        <v>7660557.0</v>
      </c>
      <c r="C773" s="7">
        <v>16.0</v>
      </c>
      <c r="D773" s="50" t="s">
        <v>86</v>
      </c>
      <c r="E773" s="50" t="s">
        <v>86</v>
      </c>
      <c r="F773" s="50" t="s">
        <v>273</v>
      </c>
      <c r="G773" s="50">
        <v>3.0</v>
      </c>
      <c r="H773" s="98" t="s">
        <v>15</v>
      </c>
      <c r="I773" s="98" t="s">
        <v>15</v>
      </c>
      <c r="J773" s="89" t="s">
        <v>15</v>
      </c>
      <c r="K773" s="85" t="s">
        <v>1137</v>
      </c>
      <c r="L773" s="50" t="s">
        <v>1138</v>
      </c>
    </row>
    <row r="774">
      <c r="A774" s="10">
        <v>769.0</v>
      </c>
      <c r="B774" s="30">
        <v>7661923.0</v>
      </c>
      <c r="C774" s="7">
        <v>23.0</v>
      </c>
      <c r="D774" s="50" t="s">
        <v>275</v>
      </c>
      <c r="E774" s="50" t="s">
        <v>276</v>
      </c>
      <c r="F774" s="50" t="s">
        <v>305</v>
      </c>
      <c r="G774" s="50">
        <v>2.0</v>
      </c>
      <c r="H774" s="98" t="s">
        <v>15</v>
      </c>
      <c r="I774" s="98" t="s">
        <v>15</v>
      </c>
      <c r="J774" s="89" t="s">
        <v>15</v>
      </c>
      <c r="K774" s="87"/>
      <c r="L774" s="86"/>
    </row>
    <row r="775">
      <c r="A775" s="10">
        <v>770.0</v>
      </c>
      <c r="B775" s="30">
        <v>7664211.0</v>
      </c>
      <c r="C775" s="7">
        <v>21.0</v>
      </c>
      <c r="D775" s="50" t="s">
        <v>275</v>
      </c>
      <c r="E775" s="50" t="s">
        <v>276</v>
      </c>
      <c r="F775" s="50" t="s">
        <v>273</v>
      </c>
      <c r="G775" s="50">
        <v>3.0</v>
      </c>
      <c r="H775" s="98" t="s">
        <v>15</v>
      </c>
      <c r="I775" s="98" t="s">
        <v>15</v>
      </c>
      <c r="J775" s="89" t="s">
        <v>15</v>
      </c>
      <c r="K775" s="87"/>
      <c r="L775" s="50" t="s">
        <v>391</v>
      </c>
    </row>
    <row r="776">
      <c r="A776" s="10">
        <v>771.0</v>
      </c>
      <c r="B776" s="30">
        <v>7663238.0</v>
      </c>
      <c r="C776" s="7">
        <v>34.0</v>
      </c>
      <c r="D776" s="50" t="s">
        <v>86</v>
      </c>
      <c r="E776" s="50" t="s">
        <v>86</v>
      </c>
      <c r="F776" s="50" t="s">
        <v>273</v>
      </c>
      <c r="G776" s="50">
        <v>4.0</v>
      </c>
      <c r="H776" s="98" t="s">
        <v>15</v>
      </c>
      <c r="I776" s="98" t="s">
        <v>15</v>
      </c>
      <c r="J776" s="89" t="s">
        <v>15</v>
      </c>
      <c r="K776" s="87"/>
      <c r="L776" s="50" t="s">
        <v>1139</v>
      </c>
    </row>
    <row r="777">
      <c r="A777" s="10">
        <v>772.0</v>
      </c>
      <c r="B777" s="30">
        <v>7663281.0</v>
      </c>
      <c r="C777" s="7">
        <v>40.0</v>
      </c>
      <c r="D777" s="50" t="s">
        <v>271</v>
      </c>
      <c r="E777" s="50" t="s">
        <v>276</v>
      </c>
      <c r="F777" s="50" t="s">
        <v>298</v>
      </c>
      <c r="G777" s="50">
        <v>14.0</v>
      </c>
      <c r="H777" s="98" t="s">
        <v>15</v>
      </c>
      <c r="I777" s="98" t="s">
        <v>15</v>
      </c>
      <c r="J777" s="89" t="s">
        <v>15</v>
      </c>
      <c r="K777" s="85" t="s">
        <v>400</v>
      </c>
      <c r="L777" s="50" t="s">
        <v>391</v>
      </c>
    </row>
    <row r="778">
      <c r="A778" s="10">
        <v>773.0</v>
      </c>
      <c r="B778" s="30">
        <v>7666616.0</v>
      </c>
      <c r="C778" s="7">
        <v>22.0</v>
      </c>
      <c r="D778" s="50" t="s">
        <v>309</v>
      </c>
      <c r="E778" s="50" t="s">
        <v>1140</v>
      </c>
      <c r="F778" s="50" t="s">
        <v>273</v>
      </c>
      <c r="G778" s="50">
        <v>6.0</v>
      </c>
      <c r="H778" s="98" t="s">
        <v>15</v>
      </c>
      <c r="I778" s="98" t="s">
        <v>15</v>
      </c>
      <c r="J778" s="89" t="s">
        <v>15</v>
      </c>
      <c r="K778" s="85" t="s">
        <v>737</v>
      </c>
      <c r="L778" s="50" t="s">
        <v>886</v>
      </c>
    </row>
    <row r="779">
      <c r="A779" s="10">
        <v>774.0</v>
      </c>
      <c r="B779" s="30">
        <v>7667033.0</v>
      </c>
      <c r="C779" s="7">
        <v>21.0</v>
      </c>
      <c r="D779" s="50" t="s">
        <v>271</v>
      </c>
      <c r="E779" s="50" t="s">
        <v>364</v>
      </c>
      <c r="F779" s="50" t="s">
        <v>273</v>
      </c>
      <c r="G779" s="50">
        <v>3.0</v>
      </c>
      <c r="H779" s="98" t="s">
        <v>16</v>
      </c>
      <c r="I779" s="98" t="s">
        <v>15</v>
      </c>
      <c r="J779" s="89" t="s">
        <v>15</v>
      </c>
      <c r="K779" s="87"/>
      <c r="L779" s="86"/>
    </row>
    <row r="780">
      <c r="A780" s="10">
        <v>775.0</v>
      </c>
      <c r="B780" s="30">
        <v>7667263.0</v>
      </c>
      <c r="C780" s="7">
        <v>21.0</v>
      </c>
      <c r="D780" s="50" t="s">
        <v>271</v>
      </c>
      <c r="E780" s="50" t="s">
        <v>86</v>
      </c>
      <c r="F780" s="50" t="s">
        <v>273</v>
      </c>
      <c r="G780" s="50">
        <v>1.0</v>
      </c>
      <c r="H780" s="98" t="s">
        <v>86</v>
      </c>
      <c r="I780" s="98" t="s">
        <v>86</v>
      </c>
      <c r="J780" s="89" t="s">
        <v>86</v>
      </c>
      <c r="K780" s="87"/>
      <c r="L780" s="50" t="s">
        <v>1141</v>
      </c>
    </row>
    <row r="781">
      <c r="A781" s="10">
        <v>776.0</v>
      </c>
      <c r="B781" s="30">
        <v>7666849.0</v>
      </c>
      <c r="C781" s="7">
        <v>21.0</v>
      </c>
      <c r="D781" s="50" t="s">
        <v>275</v>
      </c>
      <c r="E781" s="50" t="s">
        <v>276</v>
      </c>
      <c r="F781" s="50" t="s">
        <v>273</v>
      </c>
      <c r="G781" s="50">
        <v>5.0</v>
      </c>
      <c r="H781" s="98" t="s">
        <v>15</v>
      </c>
      <c r="I781" s="98" t="s">
        <v>15</v>
      </c>
      <c r="J781" s="89" t="s">
        <v>15</v>
      </c>
      <c r="K781" s="87"/>
      <c r="L781" s="86"/>
    </row>
    <row r="782">
      <c r="A782" s="10">
        <v>777.0</v>
      </c>
      <c r="B782" s="30">
        <v>7669917.0</v>
      </c>
      <c r="C782" s="7">
        <v>22.0</v>
      </c>
      <c r="D782" s="50" t="s">
        <v>309</v>
      </c>
      <c r="E782" s="50" t="s">
        <v>276</v>
      </c>
      <c r="F782" s="50" t="s">
        <v>305</v>
      </c>
      <c r="G782" s="50">
        <v>8.0</v>
      </c>
      <c r="H782" s="98" t="s">
        <v>15</v>
      </c>
      <c r="I782" s="98" t="s">
        <v>15</v>
      </c>
      <c r="J782" s="89" t="s">
        <v>15</v>
      </c>
      <c r="K782" s="87"/>
      <c r="L782" s="86"/>
    </row>
    <row r="783">
      <c r="A783" s="36">
        <v>778.0</v>
      </c>
      <c r="B783" s="59">
        <v>7673944.0</v>
      </c>
      <c r="C783" s="14">
        <v>17.0</v>
      </c>
      <c r="D783" s="98" t="s">
        <v>309</v>
      </c>
      <c r="E783" s="98" t="s">
        <v>276</v>
      </c>
      <c r="F783" s="98" t="s">
        <v>273</v>
      </c>
      <c r="G783" s="98">
        <v>4.0</v>
      </c>
      <c r="H783" s="98" t="s">
        <v>15</v>
      </c>
      <c r="I783" s="98" t="s">
        <v>15</v>
      </c>
      <c r="J783" s="111" t="s">
        <v>15</v>
      </c>
      <c r="K783" s="109"/>
      <c r="L783" s="98" t="s">
        <v>1142</v>
      </c>
    </row>
    <row r="784">
      <c r="A784" s="36">
        <v>779.0</v>
      </c>
      <c r="B784" s="59">
        <v>7673822.0</v>
      </c>
      <c r="C784" s="14">
        <v>27.0</v>
      </c>
      <c r="D784" s="98" t="s">
        <v>86</v>
      </c>
      <c r="E784" s="98" t="s">
        <v>86</v>
      </c>
      <c r="F784" s="98" t="s">
        <v>285</v>
      </c>
      <c r="G784" s="98">
        <v>6.0</v>
      </c>
      <c r="H784" s="98" t="s">
        <v>15</v>
      </c>
      <c r="I784" s="98" t="s">
        <v>15</v>
      </c>
      <c r="J784" s="111" t="s">
        <v>15</v>
      </c>
      <c r="K784" s="109"/>
      <c r="L784" s="112"/>
    </row>
    <row r="785">
      <c r="A785" s="36">
        <v>780.0</v>
      </c>
      <c r="B785" s="59">
        <v>7674049.0</v>
      </c>
      <c r="C785" s="14">
        <v>28.0</v>
      </c>
      <c r="D785" s="98" t="s">
        <v>275</v>
      </c>
      <c r="E785" s="98" t="s">
        <v>276</v>
      </c>
      <c r="F785" s="98" t="s">
        <v>660</v>
      </c>
      <c r="G785" s="98">
        <v>7.0</v>
      </c>
      <c r="H785" s="98" t="s">
        <v>15</v>
      </c>
      <c r="I785" s="98" t="s">
        <v>15</v>
      </c>
      <c r="J785" s="111" t="s">
        <v>15</v>
      </c>
      <c r="K785" s="109"/>
      <c r="L785" s="98" t="s">
        <v>1143</v>
      </c>
    </row>
    <row r="786">
      <c r="A786" s="36">
        <v>781.0</v>
      </c>
      <c r="B786" s="59">
        <v>7674186.0</v>
      </c>
      <c r="C786" s="14">
        <v>26.0</v>
      </c>
      <c r="D786" s="98" t="s">
        <v>275</v>
      </c>
      <c r="E786" s="98" t="s">
        <v>301</v>
      </c>
      <c r="F786" s="98" t="s">
        <v>273</v>
      </c>
      <c r="G786" s="98">
        <v>1.0</v>
      </c>
      <c r="H786" s="98" t="s">
        <v>86</v>
      </c>
      <c r="I786" s="98" t="s">
        <v>15</v>
      </c>
      <c r="J786" s="111" t="s">
        <v>15</v>
      </c>
      <c r="K786" s="109"/>
      <c r="L786" s="98" t="s">
        <v>1144</v>
      </c>
    </row>
    <row r="787">
      <c r="A787" s="36">
        <v>782.0</v>
      </c>
      <c r="B787" s="59">
        <v>7674297.0</v>
      </c>
      <c r="C787" s="14">
        <v>26.0</v>
      </c>
      <c r="D787" s="98" t="s">
        <v>275</v>
      </c>
      <c r="E787" s="98" t="s">
        <v>1145</v>
      </c>
      <c r="F787" s="98" t="s">
        <v>285</v>
      </c>
      <c r="G787" s="98">
        <v>7.0</v>
      </c>
      <c r="H787" s="98" t="s">
        <v>15</v>
      </c>
      <c r="I787" s="98" t="s">
        <v>15</v>
      </c>
      <c r="J787" s="111" t="s">
        <v>15</v>
      </c>
      <c r="K787" s="110" t="s">
        <v>400</v>
      </c>
      <c r="L787" s="98" t="s">
        <v>1146</v>
      </c>
    </row>
    <row r="788">
      <c r="A788" s="36">
        <v>783.0</v>
      </c>
      <c r="B788" s="59">
        <v>7677362.0</v>
      </c>
      <c r="C788" s="14">
        <v>27.0</v>
      </c>
      <c r="D788" s="98" t="s">
        <v>86</v>
      </c>
      <c r="E788" s="98" t="s">
        <v>86</v>
      </c>
      <c r="F788" s="98" t="s">
        <v>285</v>
      </c>
      <c r="G788" s="98">
        <v>9.0</v>
      </c>
      <c r="H788" s="98" t="s">
        <v>15</v>
      </c>
      <c r="I788" s="98" t="s">
        <v>15</v>
      </c>
      <c r="J788" s="111" t="s">
        <v>15</v>
      </c>
      <c r="K788" s="110"/>
      <c r="L788" s="98" t="s">
        <v>1147</v>
      </c>
    </row>
    <row r="789">
      <c r="A789" s="36">
        <v>784.0</v>
      </c>
      <c r="B789" s="59">
        <v>7677650.0</v>
      </c>
      <c r="C789" s="14">
        <v>39.0</v>
      </c>
      <c r="D789" s="98" t="s">
        <v>309</v>
      </c>
      <c r="E789" s="98" t="s">
        <v>424</v>
      </c>
      <c r="F789" s="98" t="s">
        <v>320</v>
      </c>
      <c r="G789" s="98">
        <v>4.0</v>
      </c>
      <c r="H789" s="98" t="s">
        <v>15</v>
      </c>
      <c r="I789" s="98" t="s">
        <v>15</v>
      </c>
      <c r="J789" s="111" t="s">
        <v>15</v>
      </c>
      <c r="K789" s="109"/>
      <c r="L789" s="112"/>
    </row>
    <row r="790">
      <c r="A790" s="36">
        <v>785.0</v>
      </c>
      <c r="B790" s="59">
        <v>7677667.0</v>
      </c>
      <c r="C790" s="14">
        <v>20.0</v>
      </c>
      <c r="D790" s="98" t="s">
        <v>86</v>
      </c>
      <c r="E790" s="98" t="s">
        <v>86</v>
      </c>
      <c r="F790" s="98" t="s">
        <v>285</v>
      </c>
      <c r="G790" s="98">
        <v>4.0</v>
      </c>
      <c r="H790" s="98" t="s">
        <v>15</v>
      </c>
      <c r="I790" s="98" t="s">
        <v>15</v>
      </c>
      <c r="J790" s="111" t="s">
        <v>15</v>
      </c>
      <c r="K790" s="109"/>
      <c r="L790" s="112"/>
    </row>
    <row r="791">
      <c r="A791" s="36">
        <v>786.0</v>
      </c>
      <c r="B791" s="59">
        <v>7680772.0</v>
      </c>
      <c r="C791" s="14" t="s">
        <v>86</v>
      </c>
      <c r="D791" s="98" t="s">
        <v>309</v>
      </c>
      <c r="E791" s="98" t="s">
        <v>276</v>
      </c>
      <c r="F791" s="98" t="s">
        <v>298</v>
      </c>
      <c r="G791" s="98">
        <v>1.0</v>
      </c>
      <c r="H791" s="98" t="s">
        <v>16</v>
      </c>
      <c r="I791" s="98" t="s">
        <v>16</v>
      </c>
      <c r="J791" s="111" t="s">
        <v>15</v>
      </c>
      <c r="K791" s="109"/>
      <c r="L791" s="98"/>
    </row>
    <row r="792">
      <c r="A792" s="36">
        <v>787.0</v>
      </c>
      <c r="B792" s="36">
        <v>7680795.0</v>
      </c>
      <c r="C792" s="7">
        <v>17.0</v>
      </c>
      <c r="D792" s="50" t="s">
        <v>309</v>
      </c>
      <c r="E792" s="50" t="s">
        <v>276</v>
      </c>
      <c r="F792" s="50" t="s">
        <v>286</v>
      </c>
      <c r="G792" s="50">
        <v>6.0</v>
      </c>
      <c r="H792" s="50" t="s">
        <v>86</v>
      </c>
      <c r="I792" s="50" t="s">
        <v>86</v>
      </c>
      <c r="J792" s="89" t="s">
        <v>86</v>
      </c>
      <c r="K792" s="85" t="s">
        <v>290</v>
      </c>
      <c r="L792" s="50" t="s">
        <v>1148</v>
      </c>
    </row>
    <row r="793">
      <c r="A793" s="36">
        <v>788.0</v>
      </c>
      <c r="B793" s="59">
        <v>7681067.0</v>
      </c>
      <c r="C793" s="7">
        <v>42.0</v>
      </c>
      <c r="D793" s="50" t="s">
        <v>86</v>
      </c>
      <c r="E793" s="50" t="s">
        <v>86</v>
      </c>
      <c r="F793" s="50" t="s">
        <v>285</v>
      </c>
      <c r="G793" s="50">
        <v>4.0</v>
      </c>
      <c r="H793" s="50" t="s">
        <v>86</v>
      </c>
      <c r="I793" s="50" t="s">
        <v>86</v>
      </c>
      <c r="J793" s="89" t="s">
        <v>86</v>
      </c>
      <c r="K793" s="87"/>
      <c r="L793" s="50" t="s">
        <v>773</v>
      </c>
    </row>
    <row r="794">
      <c r="A794" s="36">
        <v>789.0</v>
      </c>
      <c r="B794" s="59">
        <v>7683234.0</v>
      </c>
      <c r="C794" s="7">
        <v>35.0</v>
      </c>
      <c r="D794" s="50" t="s">
        <v>279</v>
      </c>
      <c r="E794" s="50" t="s">
        <v>276</v>
      </c>
      <c r="F794" s="50" t="s">
        <v>320</v>
      </c>
      <c r="G794" s="50">
        <v>3.0</v>
      </c>
      <c r="H794" s="50" t="s">
        <v>15</v>
      </c>
      <c r="I794" s="50" t="s">
        <v>16</v>
      </c>
      <c r="J794" s="89" t="s">
        <v>15</v>
      </c>
      <c r="K794" s="87"/>
      <c r="L794" s="86"/>
    </row>
    <row r="795">
      <c r="A795" s="36">
        <v>780.0</v>
      </c>
      <c r="B795" s="36">
        <v>7682895.0</v>
      </c>
      <c r="C795" s="14">
        <v>18.0</v>
      </c>
      <c r="D795" s="98" t="s">
        <v>309</v>
      </c>
      <c r="E795" s="98" t="s">
        <v>276</v>
      </c>
      <c r="F795" s="98" t="s">
        <v>348</v>
      </c>
      <c r="G795" s="98">
        <v>2.0</v>
      </c>
      <c r="H795" s="98" t="s">
        <v>15</v>
      </c>
      <c r="I795" s="98" t="s">
        <v>15</v>
      </c>
      <c r="J795" s="111" t="s">
        <v>15</v>
      </c>
      <c r="K795" s="110" t="s">
        <v>1149</v>
      </c>
      <c r="L795" s="98" t="s">
        <v>391</v>
      </c>
    </row>
    <row r="796">
      <c r="A796" s="36">
        <v>781.0</v>
      </c>
      <c r="B796" s="36">
        <v>7683739.0</v>
      </c>
      <c r="C796" s="14">
        <v>28.0</v>
      </c>
      <c r="D796" s="98" t="s">
        <v>275</v>
      </c>
      <c r="E796" s="98" t="s">
        <v>276</v>
      </c>
      <c r="F796" s="98" t="s">
        <v>305</v>
      </c>
      <c r="G796" s="98">
        <v>5.0</v>
      </c>
      <c r="H796" s="98" t="s">
        <v>16</v>
      </c>
      <c r="I796" s="98" t="s">
        <v>15</v>
      </c>
      <c r="J796" s="111" t="s">
        <v>15</v>
      </c>
      <c r="K796" s="110" t="s">
        <v>1150</v>
      </c>
      <c r="L796" s="98" t="s">
        <v>400</v>
      </c>
    </row>
    <row r="797">
      <c r="A797" s="36">
        <v>782.0</v>
      </c>
      <c r="B797" s="36">
        <v>7684403.0</v>
      </c>
      <c r="C797" s="14">
        <v>32.0</v>
      </c>
      <c r="D797" s="98" t="s">
        <v>86</v>
      </c>
      <c r="E797" s="98" t="s">
        <v>86</v>
      </c>
      <c r="F797" s="98" t="s">
        <v>316</v>
      </c>
      <c r="G797" s="98">
        <v>7.0</v>
      </c>
      <c r="H797" s="98" t="s">
        <v>15</v>
      </c>
      <c r="I797" s="98" t="s">
        <v>15</v>
      </c>
      <c r="J797" s="111" t="s">
        <v>15</v>
      </c>
      <c r="K797" s="109"/>
      <c r="L797" s="98"/>
    </row>
    <row r="798">
      <c r="A798" s="36">
        <v>783.0</v>
      </c>
      <c r="B798" s="36">
        <v>7689781.0</v>
      </c>
      <c r="C798" s="14">
        <v>39.0</v>
      </c>
      <c r="D798" s="98" t="s">
        <v>86</v>
      </c>
      <c r="E798" s="98" t="s">
        <v>86</v>
      </c>
      <c r="F798" s="98" t="s">
        <v>410</v>
      </c>
      <c r="G798" s="98">
        <v>9.0</v>
      </c>
      <c r="H798" s="98" t="s">
        <v>15</v>
      </c>
      <c r="I798" s="98" t="s">
        <v>15</v>
      </c>
      <c r="J798" s="111" t="s">
        <v>15</v>
      </c>
      <c r="K798" s="109"/>
      <c r="L798" s="98" t="s">
        <v>1151</v>
      </c>
    </row>
    <row r="799">
      <c r="A799" s="36">
        <v>784.0</v>
      </c>
      <c r="B799" s="36">
        <v>7687659.0</v>
      </c>
      <c r="C799" s="14">
        <v>22.0</v>
      </c>
      <c r="D799" s="98" t="s">
        <v>86</v>
      </c>
      <c r="E799" s="98" t="s">
        <v>86</v>
      </c>
      <c r="F799" s="98" t="s">
        <v>348</v>
      </c>
      <c r="G799" s="98">
        <v>9.0</v>
      </c>
      <c r="H799" s="98" t="s">
        <v>15</v>
      </c>
      <c r="I799" s="98" t="s">
        <v>15</v>
      </c>
      <c r="J799" s="111" t="s">
        <v>15</v>
      </c>
      <c r="K799" s="109"/>
      <c r="L799" s="98" t="s">
        <v>1152</v>
      </c>
    </row>
    <row r="800">
      <c r="A800" s="36">
        <v>785.0</v>
      </c>
      <c r="B800" s="36">
        <v>7691670.0</v>
      </c>
      <c r="C800" s="14">
        <v>26.0</v>
      </c>
      <c r="D800" s="98" t="s">
        <v>271</v>
      </c>
      <c r="E800" s="98" t="s">
        <v>1132</v>
      </c>
      <c r="F800" s="98" t="s">
        <v>348</v>
      </c>
      <c r="G800" s="98">
        <v>6.0</v>
      </c>
      <c r="H800" s="98" t="s">
        <v>15</v>
      </c>
      <c r="I800" s="98" t="s">
        <v>15</v>
      </c>
      <c r="J800" s="111" t="s">
        <v>15</v>
      </c>
      <c r="K800" s="110" t="s">
        <v>1153</v>
      </c>
      <c r="L800" s="112"/>
    </row>
    <row r="801">
      <c r="A801" s="36">
        <v>786.0</v>
      </c>
      <c r="B801" s="59">
        <v>7685898.0</v>
      </c>
      <c r="C801" s="14">
        <v>32.0</v>
      </c>
      <c r="D801" s="98" t="s">
        <v>86</v>
      </c>
      <c r="E801" s="98" t="s">
        <v>86</v>
      </c>
      <c r="F801" s="98" t="s">
        <v>1154</v>
      </c>
      <c r="G801" s="98">
        <v>3.0</v>
      </c>
      <c r="H801" s="98" t="s">
        <v>15</v>
      </c>
      <c r="I801" s="98" t="s">
        <v>15</v>
      </c>
      <c r="J801" s="111" t="s">
        <v>15</v>
      </c>
      <c r="K801" s="109"/>
      <c r="L801" s="98" t="s">
        <v>1155</v>
      </c>
    </row>
    <row r="802">
      <c r="A802" s="36">
        <v>787.0</v>
      </c>
      <c r="B802" s="36">
        <v>7695312.0</v>
      </c>
      <c r="C802" s="14">
        <v>30.0</v>
      </c>
      <c r="D802" s="98" t="s">
        <v>86</v>
      </c>
      <c r="E802" s="98" t="s">
        <v>86</v>
      </c>
      <c r="F802" s="98" t="s">
        <v>421</v>
      </c>
      <c r="G802" s="98">
        <v>7.0</v>
      </c>
      <c r="H802" s="98" t="s">
        <v>15</v>
      </c>
      <c r="I802" s="98" t="s">
        <v>15</v>
      </c>
      <c r="J802" s="111" t="s">
        <v>15</v>
      </c>
      <c r="K802" s="109"/>
      <c r="L802" s="98" t="s">
        <v>1156</v>
      </c>
    </row>
    <row r="803">
      <c r="A803" s="36">
        <v>788.0</v>
      </c>
      <c r="B803" s="36">
        <v>7698071.0</v>
      </c>
      <c r="C803" s="14">
        <v>19.0</v>
      </c>
      <c r="D803" s="98" t="s">
        <v>309</v>
      </c>
      <c r="E803" s="98" t="s">
        <v>276</v>
      </c>
      <c r="F803" s="98" t="s">
        <v>285</v>
      </c>
      <c r="G803" s="112"/>
      <c r="H803" s="98" t="s">
        <v>15</v>
      </c>
      <c r="I803" s="98" t="s">
        <v>15</v>
      </c>
      <c r="J803" s="111" t="s">
        <v>15</v>
      </c>
      <c r="K803" s="109"/>
      <c r="L803" s="112"/>
    </row>
    <row r="804">
      <c r="A804" s="36">
        <v>789.0</v>
      </c>
      <c r="B804" s="30">
        <v>7698132.0</v>
      </c>
      <c r="C804" s="7">
        <v>25.0</v>
      </c>
      <c r="D804" s="50" t="s">
        <v>86</v>
      </c>
      <c r="E804" s="50" t="s">
        <v>86</v>
      </c>
      <c r="F804" s="98" t="s">
        <v>285</v>
      </c>
      <c r="G804" s="50">
        <v>8.0</v>
      </c>
      <c r="H804" s="98" t="s">
        <v>86</v>
      </c>
      <c r="I804" s="98" t="s">
        <v>86</v>
      </c>
      <c r="J804" s="89" t="s">
        <v>86</v>
      </c>
      <c r="K804" s="87"/>
      <c r="L804" s="86"/>
    </row>
    <row r="805">
      <c r="A805" s="36">
        <v>790.0</v>
      </c>
      <c r="B805" s="30">
        <v>7698541.0</v>
      </c>
      <c r="C805" s="7">
        <v>31.0</v>
      </c>
      <c r="D805" s="50" t="s">
        <v>86</v>
      </c>
      <c r="E805" s="50" t="s">
        <v>86</v>
      </c>
      <c r="F805" s="50" t="s">
        <v>273</v>
      </c>
      <c r="G805" s="50">
        <v>5.0</v>
      </c>
      <c r="H805" s="98" t="s">
        <v>15</v>
      </c>
      <c r="I805" s="98" t="s">
        <v>15</v>
      </c>
      <c r="J805" s="89" t="s">
        <v>15</v>
      </c>
      <c r="K805" s="85" t="s">
        <v>615</v>
      </c>
      <c r="L805" s="86"/>
    </row>
    <row r="806">
      <c r="A806" s="10">
        <v>791.0</v>
      </c>
      <c r="B806" s="30">
        <v>7699666.0</v>
      </c>
      <c r="C806" s="7">
        <v>24.0</v>
      </c>
      <c r="D806" s="50" t="s">
        <v>86</v>
      </c>
      <c r="E806" s="50" t="s">
        <v>86</v>
      </c>
      <c r="F806" s="50" t="s">
        <v>298</v>
      </c>
      <c r="G806" s="50">
        <v>11.0</v>
      </c>
      <c r="H806" s="98" t="s">
        <v>16</v>
      </c>
      <c r="I806" s="98" t="s">
        <v>16</v>
      </c>
      <c r="J806" s="89" t="s">
        <v>16</v>
      </c>
      <c r="K806" s="87"/>
      <c r="L806" s="50" t="s">
        <v>1157</v>
      </c>
    </row>
    <row r="807">
      <c r="A807" s="10">
        <v>792.0</v>
      </c>
      <c r="B807" s="30">
        <v>7688967.0</v>
      </c>
      <c r="C807" s="7">
        <v>20.0</v>
      </c>
      <c r="D807" s="50" t="s">
        <v>86</v>
      </c>
      <c r="E807" s="50" t="s">
        <v>86</v>
      </c>
      <c r="F807" s="50" t="s">
        <v>285</v>
      </c>
      <c r="G807" s="50">
        <v>3.0</v>
      </c>
      <c r="H807" s="98" t="s">
        <v>15</v>
      </c>
      <c r="I807" s="98" t="s">
        <v>15</v>
      </c>
      <c r="J807" s="89" t="s">
        <v>15</v>
      </c>
      <c r="K807" s="85" t="s">
        <v>290</v>
      </c>
      <c r="L807" s="50" t="s">
        <v>770</v>
      </c>
    </row>
    <row r="808">
      <c r="A808" s="10">
        <v>793.0</v>
      </c>
      <c r="B808" s="30">
        <v>7688969.0</v>
      </c>
      <c r="C808" s="7">
        <v>20.0</v>
      </c>
      <c r="D808" s="50" t="s">
        <v>86</v>
      </c>
      <c r="E808" s="50" t="s">
        <v>86</v>
      </c>
      <c r="F808" s="50" t="s">
        <v>285</v>
      </c>
      <c r="G808" s="50">
        <v>3.0</v>
      </c>
      <c r="H808" s="98" t="s">
        <v>15</v>
      </c>
      <c r="I808" s="98" t="s">
        <v>15</v>
      </c>
      <c r="J808" s="89" t="s">
        <v>15</v>
      </c>
      <c r="K808" s="85" t="s">
        <v>290</v>
      </c>
      <c r="L808" s="50" t="s">
        <v>770</v>
      </c>
    </row>
    <row r="809">
      <c r="A809" s="10">
        <v>794.0</v>
      </c>
      <c r="B809" s="30">
        <v>7688972.0</v>
      </c>
      <c r="C809" s="7">
        <v>20.0</v>
      </c>
      <c r="D809" s="50" t="s">
        <v>86</v>
      </c>
      <c r="E809" s="50" t="s">
        <v>86</v>
      </c>
      <c r="F809" s="50" t="s">
        <v>285</v>
      </c>
      <c r="G809" s="50">
        <v>3.0</v>
      </c>
      <c r="H809" s="98" t="s">
        <v>15</v>
      </c>
      <c r="I809" s="98" t="s">
        <v>15</v>
      </c>
      <c r="J809" s="89" t="s">
        <v>15</v>
      </c>
      <c r="K809" s="85" t="s">
        <v>290</v>
      </c>
      <c r="L809" s="50" t="s">
        <v>770</v>
      </c>
    </row>
    <row r="810">
      <c r="A810" s="10">
        <v>795.0</v>
      </c>
      <c r="B810" s="30">
        <v>7700514.0</v>
      </c>
      <c r="C810" s="7">
        <v>20.0</v>
      </c>
      <c r="D810" s="50" t="s">
        <v>279</v>
      </c>
      <c r="E810" s="50" t="s">
        <v>276</v>
      </c>
      <c r="F810" s="50" t="s">
        <v>285</v>
      </c>
      <c r="G810" s="50">
        <v>4.0</v>
      </c>
      <c r="H810" s="98" t="s">
        <v>86</v>
      </c>
      <c r="I810" s="98" t="s">
        <v>86</v>
      </c>
      <c r="J810" s="89" t="s">
        <v>86</v>
      </c>
      <c r="K810" s="85"/>
      <c r="L810" s="50" t="s">
        <v>1158</v>
      </c>
    </row>
    <row r="811">
      <c r="A811" s="10">
        <v>796.0</v>
      </c>
      <c r="B811" s="30">
        <v>7701348.0</v>
      </c>
      <c r="C811" s="7">
        <v>16.0</v>
      </c>
      <c r="D811" s="50" t="s">
        <v>309</v>
      </c>
      <c r="E811" s="50" t="s">
        <v>369</v>
      </c>
      <c r="F811" s="50" t="s">
        <v>320</v>
      </c>
      <c r="G811" s="50">
        <v>0.0</v>
      </c>
      <c r="H811" s="98" t="s">
        <v>15</v>
      </c>
      <c r="I811" s="98" t="s">
        <v>15</v>
      </c>
      <c r="J811" s="89" t="s">
        <v>15</v>
      </c>
      <c r="K811" s="87"/>
      <c r="L811" s="50" t="s">
        <v>1159</v>
      </c>
    </row>
    <row r="812">
      <c r="A812" s="10">
        <v>797.0</v>
      </c>
      <c r="B812" s="30">
        <v>7701472.0</v>
      </c>
      <c r="C812" s="7">
        <v>27.0</v>
      </c>
      <c r="D812" s="50" t="s">
        <v>86</v>
      </c>
      <c r="E812" s="50" t="s">
        <v>86</v>
      </c>
      <c r="F812" s="50" t="s">
        <v>305</v>
      </c>
      <c r="G812" s="50">
        <v>6.0</v>
      </c>
      <c r="H812" s="98" t="s">
        <v>15</v>
      </c>
      <c r="I812" s="98" t="s">
        <v>15</v>
      </c>
      <c r="J812" s="89" t="s">
        <v>15</v>
      </c>
      <c r="K812" s="87"/>
      <c r="L812" s="50" t="s">
        <v>1160</v>
      </c>
    </row>
    <row r="813">
      <c r="A813" s="10">
        <v>798.0</v>
      </c>
      <c r="B813" s="30">
        <v>7701592.0</v>
      </c>
      <c r="C813" s="7">
        <v>25.0</v>
      </c>
      <c r="D813" s="50" t="s">
        <v>271</v>
      </c>
      <c r="E813" s="50" t="s">
        <v>276</v>
      </c>
      <c r="F813" s="50" t="s">
        <v>273</v>
      </c>
      <c r="G813" s="50">
        <v>7.0</v>
      </c>
      <c r="H813" s="98" t="s">
        <v>15</v>
      </c>
      <c r="I813" s="98" t="s">
        <v>15</v>
      </c>
      <c r="J813" s="89" t="s">
        <v>15</v>
      </c>
      <c r="K813" s="87"/>
      <c r="L813" s="50" t="s">
        <v>1161</v>
      </c>
    </row>
    <row r="814">
      <c r="A814" s="10">
        <v>799.0</v>
      </c>
      <c r="B814" s="30">
        <v>7701594.0</v>
      </c>
      <c r="C814" s="7">
        <v>25.0</v>
      </c>
      <c r="D814" s="50" t="s">
        <v>271</v>
      </c>
      <c r="E814" s="50" t="s">
        <v>369</v>
      </c>
      <c r="F814" s="50" t="s">
        <v>273</v>
      </c>
      <c r="G814" s="50">
        <v>7.0</v>
      </c>
      <c r="H814" s="98" t="s">
        <v>15</v>
      </c>
      <c r="I814" s="98" t="s">
        <v>15</v>
      </c>
      <c r="J814" s="89" t="s">
        <v>15</v>
      </c>
      <c r="K814" s="87"/>
      <c r="L814" s="50" t="s">
        <v>1161</v>
      </c>
    </row>
    <row r="815">
      <c r="A815" s="10">
        <v>800.0</v>
      </c>
      <c r="B815" s="30">
        <v>7702682.0</v>
      </c>
      <c r="C815" s="7">
        <v>20.0</v>
      </c>
      <c r="D815" s="50" t="s">
        <v>304</v>
      </c>
      <c r="E815" s="50" t="s">
        <v>369</v>
      </c>
      <c r="F815" s="50" t="s">
        <v>289</v>
      </c>
      <c r="G815" s="50">
        <v>3.0</v>
      </c>
      <c r="H815" s="98" t="s">
        <v>15</v>
      </c>
      <c r="I815" s="98" t="s">
        <v>15</v>
      </c>
      <c r="J815" s="89" t="s">
        <v>15</v>
      </c>
      <c r="K815" s="87"/>
      <c r="L815" s="86"/>
    </row>
    <row r="816">
      <c r="A816" s="10">
        <v>801.0</v>
      </c>
      <c r="B816" s="30">
        <v>7709741.0</v>
      </c>
      <c r="C816" s="7">
        <v>26.0</v>
      </c>
      <c r="D816" s="50" t="s">
        <v>86</v>
      </c>
      <c r="E816" s="50" t="s">
        <v>86</v>
      </c>
      <c r="F816" s="50" t="s">
        <v>280</v>
      </c>
      <c r="G816" s="50">
        <v>7.0</v>
      </c>
      <c r="H816" s="98" t="s">
        <v>86</v>
      </c>
      <c r="I816" s="98" t="s">
        <v>86</v>
      </c>
      <c r="J816" s="89" t="s">
        <v>86</v>
      </c>
      <c r="K816" s="87"/>
      <c r="L816" s="50" t="s">
        <v>1162</v>
      </c>
    </row>
    <row r="817">
      <c r="A817" s="10">
        <v>802.0</v>
      </c>
      <c r="B817" s="30">
        <v>7705995.0</v>
      </c>
      <c r="C817" s="7">
        <v>30.0</v>
      </c>
      <c r="D817" s="50" t="s">
        <v>275</v>
      </c>
      <c r="E817" s="50" t="s">
        <v>524</v>
      </c>
      <c r="F817" s="50" t="s">
        <v>285</v>
      </c>
      <c r="G817" s="50">
        <v>7.0</v>
      </c>
      <c r="H817" s="98" t="s">
        <v>15</v>
      </c>
      <c r="I817" s="98" t="s">
        <v>15</v>
      </c>
      <c r="J817" s="89" t="s">
        <v>15</v>
      </c>
      <c r="K817" s="85" t="s">
        <v>388</v>
      </c>
      <c r="L817" s="50" t="s">
        <v>960</v>
      </c>
    </row>
    <row r="818">
      <c r="A818" s="10">
        <v>803.0</v>
      </c>
      <c r="B818" s="30">
        <v>7705996.0</v>
      </c>
      <c r="C818" s="7">
        <v>30.0</v>
      </c>
      <c r="D818" s="50" t="s">
        <v>275</v>
      </c>
      <c r="E818" s="50" t="s">
        <v>524</v>
      </c>
      <c r="F818" s="50" t="s">
        <v>285</v>
      </c>
      <c r="G818" s="50">
        <v>7.0</v>
      </c>
      <c r="H818" s="98" t="s">
        <v>15</v>
      </c>
      <c r="I818" s="98" t="s">
        <v>15</v>
      </c>
      <c r="J818" s="89" t="s">
        <v>15</v>
      </c>
      <c r="K818" s="85" t="s">
        <v>388</v>
      </c>
      <c r="L818" s="50" t="s">
        <v>960</v>
      </c>
    </row>
    <row r="819">
      <c r="A819" s="10">
        <v>804.0</v>
      </c>
      <c r="B819" s="30">
        <v>7706340.0</v>
      </c>
      <c r="C819" s="7">
        <v>35.0</v>
      </c>
      <c r="D819" s="50" t="s">
        <v>275</v>
      </c>
      <c r="E819" s="50" t="s">
        <v>276</v>
      </c>
      <c r="F819" s="50" t="s">
        <v>289</v>
      </c>
      <c r="G819" s="50">
        <v>4.0</v>
      </c>
      <c r="H819" s="98" t="s">
        <v>15</v>
      </c>
      <c r="I819" s="98" t="s">
        <v>15</v>
      </c>
      <c r="J819" s="89" t="s">
        <v>15</v>
      </c>
      <c r="K819" s="87"/>
      <c r="L819" s="50" t="s">
        <v>1163</v>
      </c>
    </row>
    <row r="820">
      <c r="A820" s="10">
        <v>805.0</v>
      </c>
      <c r="B820" s="30">
        <v>7706440.0</v>
      </c>
      <c r="C820" s="7">
        <v>17.0</v>
      </c>
      <c r="D820" s="50" t="s">
        <v>279</v>
      </c>
      <c r="E820" s="50" t="s">
        <v>369</v>
      </c>
      <c r="F820" s="50" t="s">
        <v>273</v>
      </c>
      <c r="G820" s="50">
        <v>0.0</v>
      </c>
      <c r="H820" s="98" t="s">
        <v>15</v>
      </c>
      <c r="I820" s="98" t="s">
        <v>15</v>
      </c>
      <c r="J820" s="89" t="s">
        <v>15</v>
      </c>
      <c r="K820" s="87"/>
      <c r="L820" s="86"/>
    </row>
    <row r="821">
      <c r="A821" s="10">
        <v>806.0</v>
      </c>
      <c r="B821" s="30">
        <v>7708006.0</v>
      </c>
      <c r="C821" s="7">
        <v>20.0</v>
      </c>
      <c r="D821" s="50" t="s">
        <v>86</v>
      </c>
      <c r="E821" s="50" t="s">
        <v>86</v>
      </c>
      <c r="F821" s="50" t="s">
        <v>273</v>
      </c>
      <c r="G821" s="50">
        <v>2.0</v>
      </c>
      <c r="H821" s="98" t="s">
        <v>86</v>
      </c>
      <c r="I821" s="98" t="s">
        <v>86</v>
      </c>
      <c r="J821" s="89" t="s">
        <v>86</v>
      </c>
      <c r="K821" s="87"/>
      <c r="L821" s="50" t="s">
        <v>770</v>
      </c>
    </row>
    <row r="822">
      <c r="A822" s="10">
        <v>807.0</v>
      </c>
      <c r="B822" s="30">
        <v>7683912.0</v>
      </c>
      <c r="C822" s="7">
        <v>22.0</v>
      </c>
      <c r="D822" s="50" t="s">
        <v>309</v>
      </c>
      <c r="E822" s="50" t="s">
        <v>369</v>
      </c>
      <c r="F822" s="50" t="s">
        <v>289</v>
      </c>
      <c r="G822" s="50">
        <v>4.0</v>
      </c>
      <c r="H822" s="98" t="s">
        <v>15</v>
      </c>
      <c r="I822" s="98" t="s">
        <v>15</v>
      </c>
      <c r="J822" s="89" t="s">
        <v>15</v>
      </c>
      <c r="K822" s="87"/>
      <c r="L822" s="50" t="s">
        <v>960</v>
      </c>
    </row>
    <row r="823">
      <c r="A823" s="10">
        <v>808.0</v>
      </c>
      <c r="B823" s="30">
        <v>7710846.0</v>
      </c>
      <c r="C823" s="7">
        <v>25.0</v>
      </c>
      <c r="D823" s="50" t="s">
        <v>275</v>
      </c>
      <c r="E823" s="50" t="s">
        <v>1164</v>
      </c>
      <c r="F823" s="50" t="s">
        <v>273</v>
      </c>
      <c r="G823" s="50">
        <v>4.0</v>
      </c>
      <c r="H823" s="98" t="s">
        <v>15</v>
      </c>
      <c r="I823" s="98" t="s">
        <v>15</v>
      </c>
      <c r="J823" s="89" t="s">
        <v>15</v>
      </c>
      <c r="K823" s="87"/>
      <c r="L823" s="50" t="s">
        <v>1165</v>
      </c>
    </row>
    <row r="824">
      <c r="A824" s="10">
        <v>809.0</v>
      </c>
      <c r="B824" s="30">
        <v>7711049.0</v>
      </c>
      <c r="C824" s="7">
        <v>37.0</v>
      </c>
      <c r="D824" s="50" t="s">
        <v>279</v>
      </c>
      <c r="E824" s="50" t="s">
        <v>276</v>
      </c>
      <c r="F824" s="50" t="s">
        <v>305</v>
      </c>
      <c r="G824" s="50">
        <v>6.0</v>
      </c>
      <c r="H824" s="98" t="s">
        <v>15</v>
      </c>
      <c r="I824" s="98" t="s">
        <v>15</v>
      </c>
      <c r="J824" s="89" t="s">
        <v>15</v>
      </c>
      <c r="K824" s="87"/>
      <c r="L824" s="86"/>
    </row>
    <row r="825">
      <c r="A825" s="10">
        <v>810.0</v>
      </c>
      <c r="B825" s="30">
        <v>7713372.0</v>
      </c>
      <c r="C825" s="7">
        <v>38.0</v>
      </c>
      <c r="D825" s="50" t="s">
        <v>275</v>
      </c>
      <c r="E825" s="50" t="s">
        <v>276</v>
      </c>
      <c r="F825" s="50" t="s">
        <v>890</v>
      </c>
      <c r="G825" s="50">
        <v>7.0</v>
      </c>
      <c r="H825" s="98" t="s">
        <v>15</v>
      </c>
      <c r="I825" s="98" t="s">
        <v>15</v>
      </c>
      <c r="J825" s="89" t="s">
        <v>15</v>
      </c>
      <c r="K825" s="87"/>
      <c r="L825" s="50" t="s">
        <v>400</v>
      </c>
    </row>
    <row r="826">
      <c r="A826" s="10">
        <v>811.0</v>
      </c>
      <c r="B826" s="30">
        <v>7713713.0</v>
      </c>
      <c r="C826" s="7">
        <v>40.0</v>
      </c>
      <c r="D826" s="50" t="s">
        <v>309</v>
      </c>
      <c r="E826" s="50" t="s">
        <v>1166</v>
      </c>
      <c r="F826" s="50" t="s">
        <v>320</v>
      </c>
      <c r="G826" s="50">
        <v>7.0</v>
      </c>
      <c r="H826" s="98" t="s">
        <v>15</v>
      </c>
      <c r="I826" s="98" t="s">
        <v>15</v>
      </c>
      <c r="J826" s="89" t="s">
        <v>15</v>
      </c>
      <c r="K826" s="87"/>
      <c r="L826" s="50" t="s">
        <v>960</v>
      </c>
    </row>
    <row r="827">
      <c r="A827" s="10">
        <v>812.0</v>
      </c>
      <c r="B827" s="30">
        <v>7714253.0</v>
      </c>
      <c r="C827" s="7">
        <v>26.0</v>
      </c>
      <c r="D827" s="50" t="s">
        <v>271</v>
      </c>
      <c r="E827" s="50" t="s">
        <v>272</v>
      </c>
      <c r="F827" s="50" t="s">
        <v>273</v>
      </c>
      <c r="G827" s="50">
        <v>6.0</v>
      </c>
      <c r="H827" s="98" t="s">
        <v>15</v>
      </c>
      <c r="I827" s="98" t="s">
        <v>15</v>
      </c>
      <c r="J827" s="89" t="s">
        <v>15</v>
      </c>
      <c r="K827" s="87"/>
      <c r="L827" s="50" t="s">
        <v>391</v>
      </c>
    </row>
    <row r="828">
      <c r="A828" s="10">
        <v>813.0</v>
      </c>
      <c r="B828" s="10">
        <v>7717899.0</v>
      </c>
      <c r="C828" s="7">
        <v>24.0</v>
      </c>
      <c r="D828" s="50" t="s">
        <v>86</v>
      </c>
      <c r="E828" s="50" t="s">
        <v>86</v>
      </c>
      <c r="F828" s="50" t="s">
        <v>1167</v>
      </c>
      <c r="G828" s="50">
        <v>3.0</v>
      </c>
      <c r="H828" s="98" t="s">
        <v>86</v>
      </c>
      <c r="I828" s="98" t="s">
        <v>86</v>
      </c>
      <c r="J828" s="89" t="s">
        <v>86</v>
      </c>
      <c r="K828" s="85" t="s">
        <v>1168</v>
      </c>
      <c r="L828" s="50" t="s">
        <v>960</v>
      </c>
    </row>
    <row r="829">
      <c r="A829" s="10">
        <v>814.0</v>
      </c>
      <c r="B829" s="10">
        <v>7654796.0</v>
      </c>
      <c r="C829" s="7">
        <v>19.0</v>
      </c>
      <c r="D829" s="50" t="s">
        <v>275</v>
      </c>
      <c r="E829" s="50" t="s">
        <v>850</v>
      </c>
      <c r="F829" s="50" t="s">
        <v>273</v>
      </c>
      <c r="G829" s="50">
        <v>8.0</v>
      </c>
      <c r="H829" s="98" t="s">
        <v>15</v>
      </c>
      <c r="I829" s="98" t="s">
        <v>15</v>
      </c>
      <c r="J829" s="89" t="s">
        <v>15</v>
      </c>
      <c r="K829" s="85"/>
      <c r="L829" s="86"/>
    </row>
    <row r="830">
      <c r="A830" s="10">
        <v>815.0</v>
      </c>
      <c r="B830" s="10">
        <v>7644430.0</v>
      </c>
      <c r="C830" s="7">
        <v>32.0</v>
      </c>
      <c r="D830" s="50" t="s">
        <v>275</v>
      </c>
      <c r="E830" s="50" t="s">
        <v>1169</v>
      </c>
      <c r="F830" s="50" t="s">
        <v>853</v>
      </c>
      <c r="G830" s="50">
        <v>1.0</v>
      </c>
      <c r="H830" s="98" t="s">
        <v>15</v>
      </c>
      <c r="I830" s="98" t="s">
        <v>15</v>
      </c>
      <c r="J830" s="89" t="s">
        <v>15</v>
      </c>
      <c r="K830" s="85" t="s">
        <v>1170</v>
      </c>
      <c r="L830" s="86"/>
    </row>
    <row r="831">
      <c r="A831" s="10">
        <v>816.0</v>
      </c>
      <c r="B831" s="10">
        <v>7645046.0</v>
      </c>
      <c r="C831" s="50" t="s">
        <v>86</v>
      </c>
      <c r="D831" s="50" t="s">
        <v>309</v>
      </c>
      <c r="E831" s="50" t="s">
        <v>86</v>
      </c>
      <c r="F831" s="50" t="s">
        <v>1171</v>
      </c>
      <c r="G831" s="50">
        <v>0.0</v>
      </c>
      <c r="H831" s="98" t="s">
        <v>16</v>
      </c>
      <c r="I831" s="98" t="s">
        <v>15</v>
      </c>
      <c r="J831" s="89" t="s">
        <v>15</v>
      </c>
      <c r="K831" s="85" t="s">
        <v>1172</v>
      </c>
      <c r="L831" s="86"/>
    </row>
    <row r="832">
      <c r="A832" s="10">
        <v>817.0</v>
      </c>
      <c r="B832" s="10">
        <v>7645052.0</v>
      </c>
      <c r="C832" s="50" t="s">
        <v>86</v>
      </c>
      <c r="D832" s="50" t="s">
        <v>309</v>
      </c>
      <c r="E832" s="50" t="s">
        <v>86</v>
      </c>
      <c r="F832" s="50" t="s">
        <v>1171</v>
      </c>
      <c r="G832" s="50">
        <v>0.0</v>
      </c>
      <c r="H832" s="98" t="s">
        <v>16</v>
      </c>
      <c r="I832" s="98" t="s">
        <v>15</v>
      </c>
      <c r="J832" s="89" t="s">
        <v>15</v>
      </c>
      <c r="K832" s="85" t="s">
        <v>1172</v>
      </c>
      <c r="L832" s="86"/>
    </row>
    <row r="833">
      <c r="A833" s="10">
        <v>818.0</v>
      </c>
      <c r="B833" s="10">
        <v>7575041.0</v>
      </c>
      <c r="C833" s="7">
        <v>16.0</v>
      </c>
      <c r="D833" s="50" t="s">
        <v>309</v>
      </c>
      <c r="E833" s="50" t="s">
        <v>276</v>
      </c>
      <c r="F833" s="50" t="s">
        <v>273</v>
      </c>
      <c r="G833" s="50">
        <v>3.0</v>
      </c>
      <c r="H833" s="98" t="s">
        <v>15</v>
      </c>
      <c r="I833" s="98" t="s">
        <v>15</v>
      </c>
      <c r="J833" s="89" t="s">
        <v>15</v>
      </c>
      <c r="K833" s="87"/>
      <c r="L833" s="50" t="s">
        <v>1173</v>
      </c>
    </row>
    <row r="834">
      <c r="A834" s="10">
        <v>819.0</v>
      </c>
      <c r="B834" s="10">
        <v>7589007.0</v>
      </c>
      <c r="C834" s="7">
        <v>16.0</v>
      </c>
      <c r="D834" s="50" t="s">
        <v>86</v>
      </c>
      <c r="E834" s="50" t="s">
        <v>86</v>
      </c>
      <c r="F834" s="50" t="s">
        <v>761</v>
      </c>
      <c r="G834" s="50">
        <v>4.0</v>
      </c>
      <c r="H834" s="98" t="s">
        <v>15</v>
      </c>
      <c r="I834" s="98" t="s">
        <v>15</v>
      </c>
      <c r="J834" s="89" t="s">
        <v>15</v>
      </c>
      <c r="K834" s="87"/>
      <c r="L834" s="50" t="s">
        <v>1174</v>
      </c>
    </row>
    <row r="835">
      <c r="A835" s="10">
        <v>820.0</v>
      </c>
      <c r="B835" s="10">
        <v>7719507.0</v>
      </c>
      <c r="C835" s="7">
        <v>33.0</v>
      </c>
      <c r="D835" s="50" t="s">
        <v>86</v>
      </c>
      <c r="E835" s="50" t="s">
        <v>86</v>
      </c>
      <c r="F835" s="50" t="s">
        <v>1175</v>
      </c>
      <c r="G835" s="50">
        <v>3.0</v>
      </c>
      <c r="H835" s="98" t="s">
        <v>15</v>
      </c>
      <c r="I835" s="98" t="s">
        <v>15</v>
      </c>
      <c r="J835" s="89" t="s">
        <v>15</v>
      </c>
      <c r="K835" s="87"/>
      <c r="L835" s="50" t="s">
        <v>1176</v>
      </c>
    </row>
    <row r="836">
      <c r="A836" s="10">
        <v>821.0</v>
      </c>
      <c r="B836" s="10">
        <v>7719348.0</v>
      </c>
      <c r="C836" s="7">
        <v>18.0</v>
      </c>
      <c r="D836" s="50" t="s">
        <v>86</v>
      </c>
      <c r="E836" s="50" t="s">
        <v>86</v>
      </c>
      <c r="F836" s="50" t="s">
        <v>273</v>
      </c>
      <c r="G836" s="50">
        <v>6.0</v>
      </c>
      <c r="H836" s="50" t="s">
        <v>15</v>
      </c>
      <c r="I836" s="50" t="s">
        <v>15</v>
      </c>
      <c r="J836" s="89" t="s">
        <v>15</v>
      </c>
      <c r="K836" s="87"/>
      <c r="L836" s="50" t="s">
        <v>1177</v>
      </c>
    </row>
    <row r="837">
      <c r="A837" s="10">
        <v>822.0</v>
      </c>
      <c r="B837" s="10">
        <v>7719351.0</v>
      </c>
      <c r="C837" s="7">
        <v>18.0</v>
      </c>
      <c r="D837" s="50" t="s">
        <v>86</v>
      </c>
      <c r="E837" s="50" t="s">
        <v>86</v>
      </c>
      <c r="F837" s="50" t="s">
        <v>273</v>
      </c>
      <c r="G837" s="50">
        <v>6.0</v>
      </c>
      <c r="H837" s="50" t="s">
        <v>15</v>
      </c>
      <c r="I837" s="50" t="s">
        <v>15</v>
      </c>
      <c r="J837" s="89" t="s">
        <v>15</v>
      </c>
      <c r="K837" s="87"/>
      <c r="L837" s="50" t="s">
        <v>497</v>
      </c>
    </row>
    <row r="838">
      <c r="A838" s="10">
        <v>823.0</v>
      </c>
      <c r="B838" s="10">
        <v>7719943.0</v>
      </c>
      <c r="C838" s="7" t="s">
        <v>650</v>
      </c>
      <c r="D838" s="50" t="s">
        <v>86</v>
      </c>
      <c r="E838" s="50" t="s">
        <v>86</v>
      </c>
      <c r="F838" s="50" t="s">
        <v>650</v>
      </c>
      <c r="G838" s="50">
        <v>7.0</v>
      </c>
      <c r="H838" s="50" t="s">
        <v>86</v>
      </c>
      <c r="I838" s="50" t="s">
        <v>86</v>
      </c>
      <c r="J838" s="89" t="s">
        <v>86</v>
      </c>
      <c r="K838" s="85"/>
      <c r="L838" s="50" t="s">
        <v>1178</v>
      </c>
    </row>
    <row r="839">
      <c r="A839" s="10">
        <v>824.0</v>
      </c>
      <c r="B839" s="10">
        <v>7720317.0</v>
      </c>
      <c r="C839" s="7">
        <v>33.0</v>
      </c>
      <c r="D839" s="50" t="s">
        <v>86</v>
      </c>
      <c r="E839" s="50" t="s">
        <v>86</v>
      </c>
      <c r="F839" s="50" t="s">
        <v>280</v>
      </c>
      <c r="G839" s="50">
        <v>9.0</v>
      </c>
      <c r="H839" s="50" t="s">
        <v>86</v>
      </c>
      <c r="I839" s="50" t="s">
        <v>86</v>
      </c>
      <c r="J839" s="89" t="s">
        <v>86</v>
      </c>
      <c r="K839" s="85" t="s">
        <v>1179</v>
      </c>
      <c r="L839" s="50" t="s">
        <v>1180</v>
      </c>
    </row>
    <row r="840">
      <c r="A840" s="10">
        <v>825.0</v>
      </c>
      <c r="B840" s="10">
        <v>7718511.0</v>
      </c>
      <c r="C840" s="7">
        <v>44.0</v>
      </c>
      <c r="D840" s="50" t="s">
        <v>86</v>
      </c>
      <c r="E840" s="50" t="s">
        <v>86</v>
      </c>
      <c r="F840" s="50" t="s">
        <v>285</v>
      </c>
      <c r="G840" s="50">
        <v>2.0</v>
      </c>
      <c r="H840" s="50" t="s">
        <v>15</v>
      </c>
      <c r="I840" s="50" t="s">
        <v>16</v>
      </c>
      <c r="J840" s="89" t="s">
        <v>15</v>
      </c>
      <c r="K840" s="85" t="s">
        <v>1181</v>
      </c>
      <c r="L840" s="50" t="s">
        <v>1182</v>
      </c>
    </row>
    <row r="841">
      <c r="A841" s="10">
        <v>826.0</v>
      </c>
      <c r="B841" s="10">
        <v>7721932.0</v>
      </c>
      <c r="C841" s="7">
        <v>39.0</v>
      </c>
      <c r="D841" s="50" t="s">
        <v>275</v>
      </c>
      <c r="E841" s="50" t="s">
        <v>520</v>
      </c>
      <c r="F841" s="50" t="s">
        <v>305</v>
      </c>
      <c r="G841" s="50" t="s">
        <v>86</v>
      </c>
      <c r="H841" s="50" t="s">
        <v>15</v>
      </c>
      <c r="I841" s="50" t="s">
        <v>15</v>
      </c>
      <c r="J841" s="89" t="s">
        <v>15</v>
      </c>
      <c r="K841" s="85" t="s">
        <v>1183</v>
      </c>
      <c r="L841" s="50" t="s">
        <v>1184</v>
      </c>
    </row>
    <row r="842">
      <c r="A842" s="10">
        <v>827.0</v>
      </c>
      <c r="B842" s="10">
        <v>7679531.0</v>
      </c>
      <c r="C842" s="7">
        <v>23.0</v>
      </c>
      <c r="D842" s="50" t="s">
        <v>275</v>
      </c>
      <c r="E842" s="50" t="s">
        <v>276</v>
      </c>
      <c r="F842" s="50" t="s">
        <v>421</v>
      </c>
      <c r="G842" s="50">
        <v>4.0</v>
      </c>
      <c r="H842" s="50" t="s">
        <v>15</v>
      </c>
      <c r="I842" s="50" t="s">
        <v>15</v>
      </c>
      <c r="J842" s="89" t="s">
        <v>15</v>
      </c>
      <c r="K842" s="87"/>
      <c r="L842" s="50" t="s">
        <v>1185</v>
      </c>
    </row>
    <row r="843">
      <c r="A843" s="10">
        <v>828.0</v>
      </c>
      <c r="B843" s="10">
        <v>7723984.0</v>
      </c>
      <c r="C843" s="7">
        <v>25.0</v>
      </c>
      <c r="D843" s="50" t="s">
        <v>275</v>
      </c>
      <c r="E843" s="50" t="s">
        <v>1186</v>
      </c>
      <c r="F843" s="50" t="s">
        <v>320</v>
      </c>
      <c r="G843" s="50">
        <v>4.0</v>
      </c>
      <c r="H843" s="50" t="s">
        <v>15</v>
      </c>
      <c r="I843" s="50" t="s">
        <v>86</v>
      </c>
      <c r="J843" s="89" t="s">
        <v>86</v>
      </c>
      <c r="K843" s="87"/>
      <c r="L843" s="50" t="s">
        <v>1187</v>
      </c>
    </row>
    <row r="844">
      <c r="A844" s="10">
        <v>829.0</v>
      </c>
      <c r="B844" s="10">
        <v>7724495.0</v>
      </c>
      <c r="C844" s="7">
        <v>28.0</v>
      </c>
      <c r="D844" s="50" t="s">
        <v>86</v>
      </c>
      <c r="E844" s="50" t="s">
        <v>86</v>
      </c>
      <c r="F844" s="50" t="s">
        <v>273</v>
      </c>
      <c r="G844" s="50">
        <v>2.0</v>
      </c>
      <c r="H844" s="50" t="s">
        <v>86</v>
      </c>
      <c r="I844" s="50" t="s">
        <v>86</v>
      </c>
      <c r="J844" s="89" t="s">
        <v>86</v>
      </c>
      <c r="K844" s="87"/>
      <c r="L844" s="50" t="s">
        <v>1188</v>
      </c>
    </row>
    <row r="845">
      <c r="A845" s="10">
        <v>830.0</v>
      </c>
      <c r="B845" s="10">
        <v>7725577.0</v>
      </c>
      <c r="C845" s="7">
        <v>31.0</v>
      </c>
      <c r="D845" s="50" t="s">
        <v>279</v>
      </c>
      <c r="E845" s="50" t="s">
        <v>86</v>
      </c>
      <c r="F845" s="50" t="s">
        <v>415</v>
      </c>
      <c r="G845" s="50">
        <v>5.0</v>
      </c>
      <c r="H845" s="50" t="s">
        <v>16</v>
      </c>
      <c r="I845" s="50" t="s">
        <v>15</v>
      </c>
      <c r="J845" s="89" t="s">
        <v>15</v>
      </c>
      <c r="K845" s="85" t="s">
        <v>1189</v>
      </c>
      <c r="L845" s="50" t="s">
        <v>1190</v>
      </c>
    </row>
    <row r="846">
      <c r="A846" s="10">
        <v>831.0</v>
      </c>
      <c r="B846" s="10">
        <v>7727130.0</v>
      </c>
      <c r="C846" s="7">
        <v>21.0</v>
      </c>
      <c r="D846" s="50" t="s">
        <v>86</v>
      </c>
      <c r="E846" s="50" t="s">
        <v>86</v>
      </c>
      <c r="F846" s="50" t="s">
        <v>286</v>
      </c>
      <c r="G846" s="50">
        <v>6.0</v>
      </c>
      <c r="H846" s="50" t="s">
        <v>15</v>
      </c>
      <c r="I846" s="50" t="s">
        <v>15</v>
      </c>
      <c r="J846" s="89" t="s">
        <v>15</v>
      </c>
      <c r="K846" s="87"/>
      <c r="L846" s="50" t="s">
        <v>1191</v>
      </c>
    </row>
    <row r="847">
      <c r="A847" s="10">
        <v>832.0</v>
      </c>
      <c r="B847" s="10">
        <v>7727877.0</v>
      </c>
      <c r="C847" s="7">
        <v>22.0</v>
      </c>
      <c r="D847" s="50" t="s">
        <v>86</v>
      </c>
      <c r="E847" s="50" t="s">
        <v>86</v>
      </c>
      <c r="F847" s="50" t="s">
        <v>285</v>
      </c>
      <c r="G847" s="50">
        <v>2.0</v>
      </c>
      <c r="H847" s="50" t="s">
        <v>15</v>
      </c>
      <c r="I847" s="50" t="s">
        <v>15</v>
      </c>
      <c r="J847" s="89" t="s">
        <v>15</v>
      </c>
      <c r="K847" s="85" t="s">
        <v>523</v>
      </c>
      <c r="L847" s="50" t="s">
        <v>1192</v>
      </c>
    </row>
    <row r="848">
      <c r="A848" s="10">
        <v>833.0</v>
      </c>
      <c r="B848" s="10">
        <v>7727750.0</v>
      </c>
      <c r="C848" s="7">
        <v>33.0</v>
      </c>
      <c r="D848" s="50" t="s">
        <v>309</v>
      </c>
      <c r="E848" s="50" t="s">
        <v>1193</v>
      </c>
      <c r="F848" s="50" t="s">
        <v>1194</v>
      </c>
      <c r="G848" s="50">
        <v>0.0</v>
      </c>
      <c r="H848" s="50" t="s">
        <v>16</v>
      </c>
      <c r="I848" s="50" t="s">
        <v>16</v>
      </c>
      <c r="J848" s="89" t="s">
        <v>16</v>
      </c>
      <c r="K848" s="85" t="s">
        <v>1195</v>
      </c>
      <c r="L848" s="86"/>
    </row>
    <row r="849">
      <c r="A849" s="10">
        <v>834.0</v>
      </c>
      <c r="B849" s="10">
        <v>7728078.0</v>
      </c>
      <c r="C849" s="7">
        <v>26.0</v>
      </c>
      <c r="D849" s="50" t="s">
        <v>275</v>
      </c>
      <c r="E849" s="50" t="s">
        <v>1196</v>
      </c>
      <c r="F849" s="50" t="s">
        <v>286</v>
      </c>
      <c r="G849" s="50">
        <v>5.0</v>
      </c>
      <c r="H849" s="50" t="s">
        <v>15</v>
      </c>
      <c r="I849" s="50" t="s">
        <v>15</v>
      </c>
      <c r="J849" s="89" t="s">
        <v>15</v>
      </c>
      <c r="K849" s="85" t="s">
        <v>1197</v>
      </c>
      <c r="L849" s="50" t="s">
        <v>1198</v>
      </c>
    </row>
    <row r="850">
      <c r="A850" s="10">
        <v>835.0</v>
      </c>
      <c r="B850" s="10">
        <v>7730042.0</v>
      </c>
      <c r="C850" s="7">
        <v>21.0</v>
      </c>
      <c r="D850" s="50" t="s">
        <v>275</v>
      </c>
      <c r="E850" s="50" t="s">
        <v>276</v>
      </c>
      <c r="F850" s="50" t="s">
        <v>273</v>
      </c>
      <c r="G850" s="50">
        <v>2.0</v>
      </c>
      <c r="H850" s="50" t="s">
        <v>86</v>
      </c>
      <c r="I850" s="50" t="s">
        <v>86</v>
      </c>
      <c r="J850" s="89" t="s">
        <v>86</v>
      </c>
      <c r="K850" s="85" t="s">
        <v>1199</v>
      </c>
      <c r="L850" s="50" t="s">
        <v>1200</v>
      </c>
    </row>
    <row r="851">
      <c r="A851" s="10">
        <v>836.0</v>
      </c>
      <c r="B851" s="10">
        <v>7731086.0</v>
      </c>
      <c r="C851" s="7">
        <v>43.0</v>
      </c>
      <c r="D851" s="50" t="s">
        <v>279</v>
      </c>
      <c r="E851" s="50" t="s">
        <v>424</v>
      </c>
      <c r="F851" s="50" t="s">
        <v>1201</v>
      </c>
      <c r="G851" s="50">
        <v>9.0</v>
      </c>
      <c r="H851" s="98" t="s">
        <v>15</v>
      </c>
      <c r="I851" s="98" t="s">
        <v>16</v>
      </c>
      <c r="J851" s="89" t="s">
        <v>15</v>
      </c>
      <c r="K851" s="85" t="s">
        <v>1202</v>
      </c>
      <c r="L851" s="86"/>
    </row>
    <row r="852">
      <c r="A852" s="10">
        <v>837.0</v>
      </c>
      <c r="B852" s="60">
        <v>7731190.0</v>
      </c>
      <c r="C852" s="7">
        <v>36.0</v>
      </c>
      <c r="D852" s="50" t="s">
        <v>275</v>
      </c>
      <c r="E852" s="50" t="s">
        <v>1203</v>
      </c>
      <c r="F852" s="50" t="s">
        <v>496</v>
      </c>
      <c r="G852" s="50">
        <v>9.0</v>
      </c>
      <c r="H852" s="98" t="s">
        <v>86</v>
      </c>
      <c r="I852" s="98" t="s">
        <v>86</v>
      </c>
      <c r="J852" s="89" t="s">
        <v>86</v>
      </c>
      <c r="K852" s="85" t="s">
        <v>1204</v>
      </c>
      <c r="L852" s="50" t="s">
        <v>1205</v>
      </c>
    </row>
    <row r="853">
      <c r="A853" s="10">
        <v>838.0</v>
      </c>
      <c r="B853" s="60">
        <v>7731659.0</v>
      </c>
      <c r="C853" s="7">
        <v>32.0</v>
      </c>
      <c r="D853" s="50" t="s">
        <v>275</v>
      </c>
      <c r="E853" s="50" t="s">
        <v>276</v>
      </c>
      <c r="F853" s="50" t="s">
        <v>305</v>
      </c>
      <c r="G853" s="50">
        <v>7.0</v>
      </c>
      <c r="H853" s="98" t="s">
        <v>15</v>
      </c>
      <c r="I853" s="98" t="s">
        <v>15</v>
      </c>
      <c r="J853" s="89" t="s">
        <v>15</v>
      </c>
      <c r="K853" s="87"/>
      <c r="L853" s="50" t="s">
        <v>1206</v>
      </c>
    </row>
    <row r="854">
      <c r="A854" s="10">
        <v>839.0</v>
      </c>
      <c r="B854" s="60">
        <v>7733267.0</v>
      </c>
      <c r="C854" s="7">
        <v>36.0</v>
      </c>
      <c r="D854" s="50" t="s">
        <v>86</v>
      </c>
      <c r="E854" s="50" t="s">
        <v>86</v>
      </c>
      <c r="F854" s="50" t="s">
        <v>305</v>
      </c>
      <c r="G854" s="50">
        <v>5.0</v>
      </c>
      <c r="H854" s="98" t="s">
        <v>15</v>
      </c>
      <c r="I854" s="98" t="s">
        <v>15</v>
      </c>
      <c r="J854" s="89" t="s">
        <v>15</v>
      </c>
      <c r="K854" s="87"/>
      <c r="L854" s="50" t="s">
        <v>1207</v>
      </c>
    </row>
    <row r="855">
      <c r="A855" s="10">
        <v>840.0</v>
      </c>
      <c r="B855" s="60">
        <v>7733837.0</v>
      </c>
      <c r="C855" s="7">
        <v>29.0</v>
      </c>
      <c r="D855" s="50" t="s">
        <v>86</v>
      </c>
      <c r="E855" s="50" t="s">
        <v>86</v>
      </c>
      <c r="F855" s="50" t="s">
        <v>273</v>
      </c>
      <c r="G855" s="50">
        <v>4.0</v>
      </c>
      <c r="H855" s="98" t="s">
        <v>86</v>
      </c>
      <c r="I855" s="98" t="s">
        <v>86</v>
      </c>
      <c r="J855" s="89" t="s">
        <v>86</v>
      </c>
      <c r="K855" s="87"/>
      <c r="L855" s="50" t="s">
        <v>1208</v>
      </c>
    </row>
    <row r="856">
      <c r="A856" s="10">
        <v>841.0</v>
      </c>
      <c r="B856" s="60">
        <v>7734109.0</v>
      </c>
      <c r="C856" s="7">
        <v>26.0</v>
      </c>
      <c r="D856" s="50" t="s">
        <v>291</v>
      </c>
      <c r="E856" s="50" t="s">
        <v>276</v>
      </c>
      <c r="F856" s="50" t="s">
        <v>305</v>
      </c>
      <c r="G856" s="50">
        <v>5.0</v>
      </c>
      <c r="H856" s="98" t="s">
        <v>86</v>
      </c>
      <c r="I856" s="98" t="s">
        <v>86</v>
      </c>
      <c r="J856" s="89" t="s">
        <v>86</v>
      </c>
      <c r="K856" s="87"/>
      <c r="L856" s="50" t="s">
        <v>1209</v>
      </c>
    </row>
    <row r="857">
      <c r="A857" s="10">
        <v>842.0</v>
      </c>
      <c r="B857" s="60">
        <v>7735327.0</v>
      </c>
      <c r="C857" s="7">
        <v>37.0</v>
      </c>
      <c r="D857" s="50" t="s">
        <v>86</v>
      </c>
      <c r="E857" s="50" t="s">
        <v>86</v>
      </c>
      <c r="F857" s="50" t="s">
        <v>305</v>
      </c>
      <c r="G857" s="50">
        <v>6.0</v>
      </c>
      <c r="H857" s="98" t="s">
        <v>15</v>
      </c>
      <c r="I857" s="98" t="s">
        <v>15</v>
      </c>
      <c r="J857" s="89" t="s">
        <v>15</v>
      </c>
      <c r="K857" s="85" t="s">
        <v>325</v>
      </c>
      <c r="L857" s="50" t="s">
        <v>1210</v>
      </c>
    </row>
    <row r="858">
      <c r="A858" s="10">
        <v>843.0</v>
      </c>
      <c r="B858" s="60">
        <v>7735678.0</v>
      </c>
      <c r="C858" s="7">
        <v>24.0</v>
      </c>
      <c r="D858" s="50" t="s">
        <v>86</v>
      </c>
      <c r="E858" s="50" t="s">
        <v>86</v>
      </c>
      <c r="F858" s="50" t="s">
        <v>352</v>
      </c>
      <c r="G858" s="50">
        <v>0.0</v>
      </c>
      <c r="H858" s="98" t="s">
        <v>15</v>
      </c>
      <c r="I858" s="98" t="s">
        <v>15</v>
      </c>
      <c r="J858" s="89" t="s">
        <v>15</v>
      </c>
      <c r="K858" s="87"/>
      <c r="L858" s="50" t="s">
        <v>510</v>
      </c>
    </row>
    <row r="859">
      <c r="A859" s="10">
        <v>844.0</v>
      </c>
      <c r="B859" s="60">
        <v>7737420.0</v>
      </c>
      <c r="C859" s="7">
        <v>23.0</v>
      </c>
      <c r="D859" s="50" t="s">
        <v>291</v>
      </c>
      <c r="E859" s="50" t="s">
        <v>360</v>
      </c>
      <c r="F859" s="50" t="s">
        <v>273</v>
      </c>
      <c r="G859" s="50">
        <v>5.0</v>
      </c>
      <c r="H859" s="98" t="s">
        <v>15</v>
      </c>
      <c r="I859" s="98" t="s">
        <v>16</v>
      </c>
      <c r="J859" s="89" t="s">
        <v>15</v>
      </c>
      <c r="K859" s="85" t="s">
        <v>1211</v>
      </c>
      <c r="L859" s="50" t="s">
        <v>1212</v>
      </c>
    </row>
    <row r="860">
      <c r="A860" s="10">
        <v>845.0</v>
      </c>
      <c r="B860" s="60">
        <v>7733267.0</v>
      </c>
      <c r="C860" s="7">
        <v>36.0</v>
      </c>
      <c r="D860" s="50" t="s">
        <v>86</v>
      </c>
      <c r="E860" s="50" t="s">
        <v>86</v>
      </c>
      <c r="F860" s="50" t="s">
        <v>305</v>
      </c>
      <c r="G860" s="50">
        <v>5.0</v>
      </c>
      <c r="H860" s="98" t="s">
        <v>15</v>
      </c>
      <c r="I860" s="98" t="s">
        <v>15</v>
      </c>
      <c r="J860" s="89" t="s">
        <v>15</v>
      </c>
      <c r="K860" s="87"/>
      <c r="L860" s="50" t="s">
        <v>1207</v>
      </c>
    </row>
    <row r="861">
      <c r="A861" s="10">
        <v>846.0</v>
      </c>
      <c r="B861" s="60">
        <v>7737728.0</v>
      </c>
      <c r="C861" s="7">
        <v>32.0</v>
      </c>
      <c r="D861" s="50" t="s">
        <v>86</v>
      </c>
      <c r="E861" s="50" t="s">
        <v>86</v>
      </c>
      <c r="F861" s="50" t="s">
        <v>336</v>
      </c>
      <c r="G861" s="50">
        <v>5.0</v>
      </c>
      <c r="H861" s="98" t="s">
        <v>15</v>
      </c>
      <c r="I861" s="98" t="s">
        <v>15</v>
      </c>
      <c r="J861" s="89" t="s">
        <v>15</v>
      </c>
      <c r="K861" s="87"/>
      <c r="L861" s="50" t="s">
        <v>714</v>
      </c>
    </row>
    <row r="862">
      <c r="A862" s="10">
        <v>847.0</v>
      </c>
      <c r="B862" s="60">
        <v>7740629.0</v>
      </c>
      <c r="C862" s="7">
        <v>40.0</v>
      </c>
      <c r="D862" s="50" t="s">
        <v>86</v>
      </c>
      <c r="E862" s="50" t="s">
        <v>86</v>
      </c>
      <c r="F862" s="50" t="s">
        <v>324</v>
      </c>
      <c r="G862" s="50">
        <v>13.0</v>
      </c>
      <c r="H862" s="98" t="s">
        <v>15</v>
      </c>
      <c r="I862" s="98" t="s">
        <v>16</v>
      </c>
      <c r="J862" s="89" t="s">
        <v>15</v>
      </c>
      <c r="K862" s="85" t="s">
        <v>1213</v>
      </c>
      <c r="L862" s="50" t="s">
        <v>391</v>
      </c>
    </row>
    <row r="863">
      <c r="A863" s="10">
        <v>848.0</v>
      </c>
      <c r="B863" s="60">
        <v>7740827.0</v>
      </c>
      <c r="C863" s="7">
        <v>35.0</v>
      </c>
      <c r="D863" s="50" t="s">
        <v>86</v>
      </c>
      <c r="E863" s="50" t="s">
        <v>86</v>
      </c>
      <c r="F863" s="50" t="s">
        <v>273</v>
      </c>
      <c r="G863" s="50">
        <v>4.0</v>
      </c>
      <c r="H863" s="98" t="s">
        <v>16</v>
      </c>
      <c r="I863" s="98" t="s">
        <v>15</v>
      </c>
      <c r="J863" s="89" t="s">
        <v>15</v>
      </c>
      <c r="K863" s="85" t="s">
        <v>615</v>
      </c>
      <c r="L863" s="86"/>
    </row>
    <row r="864">
      <c r="A864" s="10">
        <v>849.0</v>
      </c>
      <c r="B864" s="60">
        <v>7742098.0</v>
      </c>
      <c r="C864" s="7">
        <v>38.0</v>
      </c>
      <c r="D864" s="50" t="s">
        <v>275</v>
      </c>
      <c r="E864" s="50" t="s">
        <v>276</v>
      </c>
      <c r="F864" s="50" t="s">
        <v>285</v>
      </c>
      <c r="G864" s="50">
        <v>7.0</v>
      </c>
      <c r="H864" s="98" t="s">
        <v>15</v>
      </c>
      <c r="I864" s="98" t="s">
        <v>15</v>
      </c>
      <c r="J864" s="89" t="s">
        <v>15</v>
      </c>
      <c r="K864" s="87"/>
      <c r="L864" s="50" t="s">
        <v>391</v>
      </c>
    </row>
    <row r="865">
      <c r="A865" s="10">
        <v>850.0</v>
      </c>
      <c r="B865" s="60">
        <v>7742797.0</v>
      </c>
      <c r="C865" s="7">
        <v>21.0</v>
      </c>
      <c r="D865" s="50" t="s">
        <v>279</v>
      </c>
      <c r="E865" s="50" t="s">
        <v>284</v>
      </c>
      <c r="F865" s="50" t="s">
        <v>285</v>
      </c>
      <c r="G865" s="50">
        <v>7.0</v>
      </c>
      <c r="H865" s="98" t="s">
        <v>15</v>
      </c>
      <c r="I865" s="98" t="s">
        <v>15</v>
      </c>
      <c r="J865" s="89" t="s">
        <v>15</v>
      </c>
      <c r="K865" s="87"/>
      <c r="L865" s="50" t="s">
        <v>1214</v>
      </c>
    </row>
    <row r="866">
      <c r="A866" s="10">
        <v>851.0</v>
      </c>
      <c r="B866" s="60">
        <v>7742720.0</v>
      </c>
      <c r="C866" s="7">
        <v>22.0</v>
      </c>
      <c r="D866" s="50" t="s">
        <v>86</v>
      </c>
      <c r="E866" s="50" t="s">
        <v>86</v>
      </c>
      <c r="F866" s="50" t="s">
        <v>273</v>
      </c>
      <c r="G866" s="50">
        <v>7.0</v>
      </c>
      <c r="H866" s="98" t="s">
        <v>15</v>
      </c>
      <c r="I866" s="98" t="s">
        <v>15</v>
      </c>
      <c r="J866" s="89" t="s">
        <v>15</v>
      </c>
      <c r="K866" s="87"/>
      <c r="L866" s="50" t="s">
        <v>391</v>
      </c>
    </row>
    <row r="867">
      <c r="A867" s="10">
        <v>852.0</v>
      </c>
      <c r="B867" s="60">
        <v>7742798.0</v>
      </c>
      <c r="C867" s="7">
        <v>21.0</v>
      </c>
      <c r="D867" s="50" t="s">
        <v>279</v>
      </c>
      <c r="E867" s="50" t="s">
        <v>284</v>
      </c>
      <c r="F867" s="50" t="s">
        <v>285</v>
      </c>
      <c r="G867" s="50">
        <v>7.0</v>
      </c>
      <c r="H867" s="98" t="s">
        <v>15</v>
      </c>
      <c r="I867" s="98" t="s">
        <v>15</v>
      </c>
      <c r="J867" s="89" t="s">
        <v>15</v>
      </c>
      <c r="K867" s="87"/>
      <c r="L867" s="50" t="s">
        <v>1214</v>
      </c>
    </row>
    <row r="868">
      <c r="A868" s="10">
        <v>853.0</v>
      </c>
      <c r="B868" s="60">
        <v>7742662.0</v>
      </c>
      <c r="C868" s="7">
        <v>22.0</v>
      </c>
      <c r="D868" s="50" t="s">
        <v>86</v>
      </c>
      <c r="E868" s="50" t="s">
        <v>86</v>
      </c>
      <c r="F868" s="50" t="s">
        <v>273</v>
      </c>
      <c r="G868" s="50">
        <v>7.0</v>
      </c>
      <c r="H868" s="98" t="s">
        <v>15</v>
      </c>
      <c r="I868" s="98" t="s">
        <v>15</v>
      </c>
      <c r="J868" s="89" t="s">
        <v>15</v>
      </c>
      <c r="K868" s="87"/>
      <c r="L868" s="50" t="s">
        <v>391</v>
      </c>
    </row>
    <row r="869">
      <c r="A869" s="10">
        <v>854.0</v>
      </c>
      <c r="B869" s="60">
        <v>7744241.0</v>
      </c>
      <c r="C869" s="7">
        <v>26.0</v>
      </c>
      <c r="D869" s="50" t="s">
        <v>271</v>
      </c>
      <c r="E869" s="50" t="s">
        <v>360</v>
      </c>
      <c r="F869" s="50" t="s">
        <v>273</v>
      </c>
      <c r="G869" s="50">
        <v>6.0</v>
      </c>
      <c r="H869" s="98" t="s">
        <v>15</v>
      </c>
      <c r="I869" s="98" t="s">
        <v>15</v>
      </c>
      <c r="J869" s="89" t="s">
        <v>15</v>
      </c>
      <c r="K869" s="87"/>
      <c r="L869" s="50" t="s">
        <v>1215</v>
      </c>
    </row>
    <row r="870">
      <c r="A870" s="36">
        <v>855.0</v>
      </c>
      <c r="B870" s="61">
        <v>7745491.0</v>
      </c>
      <c r="C870" s="14">
        <v>20.0</v>
      </c>
      <c r="D870" s="98" t="s">
        <v>271</v>
      </c>
      <c r="E870" s="98" t="s">
        <v>272</v>
      </c>
      <c r="F870" s="98" t="s">
        <v>305</v>
      </c>
      <c r="G870" s="98">
        <v>0.0</v>
      </c>
      <c r="H870" s="98" t="s">
        <v>15</v>
      </c>
      <c r="I870" s="98" t="s">
        <v>15</v>
      </c>
      <c r="J870" s="111" t="s">
        <v>15</v>
      </c>
      <c r="K870" s="109"/>
      <c r="L870" s="98" t="s">
        <v>832</v>
      </c>
    </row>
    <row r="871">
      <c r="A871" s="36">
        <v>856.0</v>
      </c>
      <c r="B871" s="61">
        <v>7747213.0</v>
      </c>
      <c r="C871" s="14">
        <v>26.0</v>
      </c>
      <c r="D871" s="98" t="s">
        <v>275</v>
      </c>
      <c r="E871" s="98" t="s">
        <v>301</v>
      </c>
      <c r="F871" s="98" t="s">
        <v>320</v>
      </c>
      <c r="G871" s="98">
        <v>10.0</v>
      </c>
      <c r="H871" s="98" t="s">
        <v>15</v>
      </c>
      <c r="I871" s="98" t="s">
        <v>15</v>
      </c>
      <c r="J871" s="111" t="s">
        <v>15</v>
      </c>
      <c r="K871" s="109"/>
      <c r="L871" s="98" t="s">
        <v>1216</v>
      </c>
    </row>
    <row r="872">
      <c r="A872" s="36">
        <v>857.0</v>
      </c>
      <c r="B872" s="61">
        <v>7746877.0</v>
      </c>
      <c r="C872" s="14">
        <v>26.0</v>
      </c>
      <c r="D872" s="98" t="s">
        <v>86</v>
      </c>
      <c r="E872" s="98" t="s">
        <v>86</v>
      </c>
      <c r="F872" s="98" t="s">
        <v>285</v>
      </c>
      <c r="G872" s="98">
        <v>2.0</v>
      </c>
      <c r="H872" s="98" t="s">
        <v>86</v>
      </c>
      <c r="I872" s="98" t="s">
        <v>15</v>
      </c>
      <c r="J872" s="111" t="s">
        <v>86</v>
      </c>
      <c r="K872" s="109"/>
      <c r="L872" s="98" t="s">
        <v>960</v>
      </c>
    </row>
    <row r="873">
      <c r="A873" s="36">
        <v>858.0</v>
      </c>
      <c r="B873" s="61">
        <v>7746878.0</v>
      </c>
      <c r="C873" s="14">
        <v>26.0</v>
      </c>
      <c r="D873" s="98" t="s">
        <v>86</v>
      </c>
      <c r="E873" s="98" t="s">
        <v>86</v>
      </c>
      <c r="F873" s="98" t="s">
        <v>285</v>
      </c>
      <c r="G873" s="98">
        <v>2.0</v>
      </c>
      <c r="H873" s="98" t="s">
        <v>86</v>
      </c>
      <c r="I873" s="98" t="s">
        <v>15</v>
      </c>
      <c r="J873" s="111" t="s">
        <v>86</v>
      </c>
      <c r="K873" s="109"/>
      <c r="L873" s="98" t="s">
        <v>960</v>
      </c>
    </row>
    <row r="874">
      <c r="A874" s="36">
        <v>859.0</v>
      </c>
      <c r="B874" s="61">
        <v>7749068.0</v>
      </c>
      <c r="C874" s="14">
        <v>28.0</v>
      </c>
      <c r="D874" s="98" t="s">
        <v>275</v>
      </c>
      <c r="E874" s="98" t="s">
        <v>276</v>
      </c>
      <c r="F874" s="98" t="s">
        <v>273</v>
      </c>
      <c r="G874" s="98">
        <v>1.0</v>
      </c>
      <c r="H874" s="98" t="s">
        <v>15</v>
      </c>
      <c r="I874" s="98" t="s">
        <v>15</v>
      </c>
      <c r="J874" s="111" t="s">
        <v>15</v>
      </c>
      <c r="K874" s="110" t="s">
        <v>1217</v>
      </c>
      <c r="L874" s="98" t="s">
        <v>550</v>
      </c>
    </row>
    <row r="875">
      <c r="A875" s="36">
        <v>860.0</v>
      </c>
      <c r="B875" s="61">
        <v>7749701.0</v>
      </c>
      <c r="C875" s="14">
        <v>32.0</v>
      </c>
      <c r="D875" s="98" t="s">
        <v>86</v>
      </c>
      <c r="E875" s="98" t="s">
        <v>86</v>
      </c>
      <c r="F875" s="98" t="s">
        <v>285</v>
      </c>
      <c r="G875" s="98">
        <v>6.0</v>
      </c>
      <c r="H875" s="98" t="s">
        <v>15</v>
      </c>
      <c r="I875" s="98" t="s">
        <v>15</v>
      </c>
      <c r="J875" s="111" t="s">
        <v>15</v>
      </c>
      <c r="K875" s="109"/>
      <c r="L875" s="98" t="s">
        <v>400</v>
      </c>
    </row>
    <row r="876">
      <c r="A876" s="36">
        <v>861.0</v>
      </c>
      <c r="B876" s="61">
        <v>7749684.0</v>
      </c>
      <c r="C876" s="14">
        <v>32.0</v>
      </c>
      <c r="D876" s="98" t="s">
        <v>86</v>
      </c>
      <c r="E876" s="98" t="s">
        <v>86</v>
      </c>
      <c r="F876" s="98" t="s">
        <v>289</v>
      </c>
      <c r="G876" s="98">
        <v>5.0</v>
      </c>
      <c r="H876" s="98" t="s">
        <v>15</v>
      </c>
      <c r="I876" s="98" t="s">
        <v>15</v>
      </c>
      <c r="J876" s="111" t="s">
        <v>15</v>
      </c>
      <c r="K876" s="109"/>
      <c r="L876" s="98" t="s">
        <v>1218</v>
      </c>
    </row>
    <row r="877">
      <c r="A877" s="36">
        <v>862.0</v>
      </c>
      <c r="B877" s="61">
        <v>7753214.0</v>
      </c>
      <c r="C877" s="14">
        <v>35.0</v>
      </c>
      <c r="D877" s="98" t="s">
        <v>275</v>
      </c>
      <c r="E877" s="98" t="s">
        <v>1166</v>
      </c>
      <c r="F877" s="98" t="s">
        <v>273</v>
      </c>
      <c r="G877" s="98">
        <v>8.0</v>
      </c>
      <c r="H877" s="98" t="s">
        <v>15</v>
      </c>
      <c r="I877" s="98" t="s">
        <v>15</v>
      </c>
      <c r="J877" s="111" t="s">
        <v>15</v>
      </c>
      <c r="K877" s="110" t="s">
        <v>1219</v>
      </c>
      <c r="L877" s="98" t="s">
        <v>1220</v>
      </c>
    </row>
    <row r="878">
      <c r="A878" s="36">
        <v>863.0</v>
      </c>
      <c r="B878" s="61">
        <v>7754442.0</v>
      </c>
      <c r="C878" s="14" t="s">
        <v>86</v>
      </c>
      <c r="D878" s="98" t="s">
        <v>279</v>
      </c>
      <c r="E878" s="98" t="s">
        <v>86</v>
      </c>
      <c r="F878" s="98" t="s">
        <v>273</v>
      </c>
      <c r="G878" s="98">
        <v>6.0</v>
      </c>
      <c r="H878" s="98" t="s">
        <v>16</v>
      </c>
      <c r="I878" s="98" t="s">
        <v>15</v>
      </c>
      <c r="J878" s="111" t="s">
        <v>15</v>
      </c>
      <c r="K878" s="110" t="s">
        <v>1221</v>
      </c>
      <c r="L878" s="112"/>
    </row>
    <row r="879">
      <c r="A879" s="36">
        <v>864.0</v>
      </c>
      <c r="B879" s="61">
        <v>7754868.0</v>
      </c>
      <c r="C879" s="14">
        <v>42.0</v>
      </c>
      <c r="D879" s="98" t="s">
        <v>275</v>
      </c>
      <c r="E879" s="98" t="s">
        <v>416</v>
      </c>
      <c r="F879" s="98" t="s">
        <v>286</v>
      </c>
      <c r="G879" s="98">
        <v>4.0</v>
      </c>
      <c r="H879" s="98" t="s">
        <v>15</v>
      </c>
      <c r="I879" s="98" t="s">
        <v>15</v>
      </c>
      <c r="J879" s="111" t="s">
        <v>15</v>
      </c>
      <c r="K879" s="110" t="s">
        <v>1222</v>
      </c>
      <c r="L879" s="98" t="s">
        <v>832</v>
      </c>
    </row>
    <row r="880">
      <c r="A880" s="36">
        <v>865.0</v>
      </c>
      <c r="B880" s="60">
        <v>7685754.0</v>
      </c>
      <c r="C880" s="14">
        <v>39.0</v>
      </c>
      <c r="D880" s="98" t="s">
        <v>275</v>
      </c>
      <c r="E880" s="98" t="s">
        <v>276</v>
      </c>
      <c r="F880" s="98" t="s">
        <v>285</v>
      </c>
      <c r="G880" s="98">
        <v>5.0</v>
      </c>
      <c r="H880" s="98" t="s">
        <v>86</v>
      </c>
      <c r="I880" s="98" t="s">
        <v>86</v>
      </c>
      <c r="J880" s="111" t="s">
        <v>86</v>
      </c>
      <c r="K880" s="110" t="s">
        <v>86</v>
      </c>
      <c r="L880" s="98" t="s">
        <v>1223</v>
      </c>
    </row>
    <row r="881">
      <c r="A881" s="10">
        <v>866.0</v>
      </c>
      <c r="B881" s="10">
        <v>7663400.0</v>
      </c>
      <c r="C881" s="7">
        <v>21.0</v>
      </c>
      <c r="D881" s="50" t="s">
        <v>275</v>
      </c>
      <c r="E881" s="50" t="s">
        <v>1224</v>
      </c>
      <c r="F881" s="50" t="s">
        <v>285</v>
      </c>
      <c r="G881" s="50">
        <v>8.0</v>
      </c>
      <c r="H881" s="50" t="s">
        <v>15</v>
      </c>
      <c r="I881" s="50" t="s">
        <v>15</v>
      </c>
      <c r="J881" s="89" t="s">
        <v>15</v>
      </c>
      <c r="K881" s="87"/>
      <c r="L881" s="50" t="s">
        <v>1225</v>
      </c>
    </row>
    <row r="882">
      <c r="A882" s="30">
        <v>867.0</v>
      </c>
      <c r="B882" s="61">
        <v>7626821.0</v>
      </c>
      <c r="C882" s="77">
        <v>30.0</v>
      </c>
      <c r="D882" s="104" t="s">
        <v>291</v>
      </c>
      <c r="E882" s="104" t="s">
        <v>1226</v>
      </c>
      <c r="F882" s="104" t="s">
        <v>273</v>
      </c>
      <c r="G882" s="104">
        <v>7.0</v>
      </c>
      <c r="H882" s="104" t="s">
        <v>86</v>
      </c>
      <c r="I882" s="104" t="s">
        <v>86</v>
      </c>
      <c r="J882" s="105" t="s">
        <v>86</v>
      </c>
      <c r="K882" s="106"/>
      <c r="L882" s="104" t="s">
        <v>1227</v>
      </c>
    </row>
    <row r="883">
      <c r="A883" s="10">
        <v>868.0</v>
      </c>
      <c r="B883" s="10">
        <v>7663281.0</v>
      </c>
      <c r="C883" s="7">
        <v>31.0</v>
      </c>
      <c r="D883" s="50" t="s">
        <v>275</v>
      </c>
      <c r="E883" s="50" t="s">
        <v>276</v>
      </c>
      <c r="F883" s="50" t="s">
        <v>298</v>
      </c>
      <c r="G883" s="50">
        <v>14.0</v>
      </c>
      <c r="H883" s="98" t="s">
        <v>15</v>
      </c>
      <c r="I883" s="98" t="s">
        <v>15</v>
      </c>
      <c r="J883" s="89" t="s">
        <v>15</v>
      </c>
      <c r="K883" s="87"/>
      <c r="L883" s="50" t="s">
        <v>1228</v>
      </c>
    </row>
    <row r="884">
      <c r="A884" s="10">
        <v>869.0</v>
      </c>
      <c r="B884" s="10">
        <v>7697130.0</v>
      </c>
      <c r="C884" s="7">
        <v>31.0</v>
      </c>
      <c r="D884" s="50" t="s">
        <v>86</v>
      </c>
      <c r="E884" s="50" t="s">
        <v>86</v>
      </c>
      <c r="F884" s="50" t="s">
        <v>415</v>
      </c>
      <c r="G884" s="50">
        <v>5.0</v>
      </c>
      <c r="H884" s="98" t="s">
        <v>15</v>
      </c>
      <c r="I884" s="98" t="s">
        <v>15</v>
      </c>
      <c r="J884" s="89" t="s">
        <v>15</v>
      </c>
      <c r="K884" s="87"/>
      <c r="L884" s="86"/>
    </row>
    <row r="885">
      <c r="A885" s="10">
        <v>870.0</v>
      </c>
      <c r="B885" s="10">
        <v>7736403.0</v>
      </c>
      <c r="C885" s="7">
        <v>22.0</v>
      </c>
      <c r="D885" s="50" t="s">
        <v>86</v>
      </c>
      <c r="E885" s="50" t="s">
        <v>86</v>
      </c>
      <c r="F885" s="50" t="s">
        <v>410</v>
      </c>
      <c r="G885" s="50" t="s">
        <v>86</v>
      </c>
      <c r="H885" s="98" t="s">
        <v>15</v>
      </c>
      <c r="I885" s="98" t="s">
        <v>16</v>
      </c>
      <c r="J885" s="89" t="s">
        <v>15</v>
      </c>
      <c r="K885" s="87"/>
      <c r="L885" s="86"/>
    </row>
    <row r="886">
      <c r="A886" s="83">
        <v>2019.0</v>
      </c>
      <c r="B886" s="5"/>
      <c r="C886" s="5"/>
      <c r="D886" s="5"/>
      <c r="E886" s="5"/>
      <c r="F886" s="5"/>
      <c r="G886" s="5"/>
      <c r="H886" s="5"/>
      <c r="I886" s="5"/>
      <c r="J886" s="5"/>
      <c r="K886" s="5"/>
      <c r="L886" s="6"/>
    </row>
    <row r="887">
      <c r="A887" s="10">
        <v>871.0</v>
      </c>
      <c r="B887" s="10">
        <v>7364209.0</v>
      </c>
      <c r="C887" s="7">
        <v>35.0</v>
      </c>
      <c r="D887" s="50" t="s">
        <v>86</v>
      </c>
      <c r="E887" s="50" t="s">
        <v>86</v>
      </c>
      <c r="F887" s="50" t="s">
        <v>1229</v>
      </c>
      <c r="G887" s="50">
        <v>3.0</v>
      </c>
      <c r="H887" s="98" t="s">
        <v>16</v>
      </c>
      <c r="I887" s="98" t="s">
        <v>15</v>
      </c>
      <c r="J887" s="89" t="s">
        <v>15</v>
      </c>
      <c r="K887" s="85" t="s">
        <v>337</v>
      </c>
      <c r="L887" s="50" t="s">
        <v>886</v>
      </c>
    </row>
    <row r="888">
      <c r="A888" s="10">
        <v>872.0</v>
      </c>
      <c r="B888" s="10">
        <v>7363836.0</v>
      </c>
      <c r="C888" s="7">
        <v>36.0</v>
      </c>
      <c r="D888" s="50" t="s">
        <v>275</v>
      </c>
      <c r="E888" s="50" t="s">
        <v>434</v>
      </c>
      <c r="F888" s="50" t="s">
        <v>305</v>
      </c>
      <c r="G888" s="50">
        <v>5.0</v>
      </c>
      <c r="H888" s="98" t="s">
        <v>86</v>
      </c>
      <c r="I888" s="98" t="s">
        <v>86</v>
      </c>
      <c r="J888" s="89" t="s">
        <v>86</v>
      </c>
      <c r="K888" s="87"/>
      <c r="L888" s="50" t="s">
        <v>1230</v>
      </c>
    </row>
    <row r="889">
      <c r="A889" s="10">
        <v>873.0</v>
      </c>
      <c r="B889" s="10">
        <v>7364814.0</v>
      </c>
      <c r="C889" s="7">
        <v>18.0</v>
      </c>
      <c r="D889" s="50" t="s">
        <v>279</v>
      </c>
      <c r="E889" s="50" t="s">
        <v>276</v>
      </c>
      <c r="F889" s="50" t="s">
        <v>348</v>
      </c>
      <c r="G889" s="50">
        <v>8.0</v>
      </c>
      <c r="H889" s="98" t="s">
        <v>86</v>
      </c>
      <c r="I889" s="98" t="s">
        <v>15</v>
      </c>
      <c r="J889" s="89" t="s">
        <v>86</v>
      </c>
      <c r="K889" s="85" t="s">
        <v>1231</v>
      </c>
      <c r="L889" s="50" t="s">
        <v>400</v>
      </c>
    </row>
    <row r="890">
      <c r="A890" s="10">
        <v>874.0</v>
      </c>
      <c r="B890" s="10">
        <v>7365309.0</v>
      </c>
      <c r="C890" s="7" t="s">
        <v>86</v>
      </c>
      <c r="D890" s="50" t="s">
        <v>309</v>
      </c>
      <c r="E890" s="50" t="s">
        <v>86</v>
      </c>
      <c r="F890" s="50" t="s">
        <v>1061</v>
      </c>
      <c r="G890" s="50">
        <v>7.0</v>
      </c>
      <c r="H890" s="98" t="s">
        <v>15</v>
      </c>
      <c r="I890" s="98" t="s">
        <v>15</v>
      </c>
      <c r="J890" s="89" t="s">
        <v>15</v>
      </c>
      <c r="K890" s="85" t="s">
        <v>1232</v>
      </c>
      <c r="L890" s="86"/>
    </row>
    <row r="891">
      <c r="A891" s="10">
        <v>875.0</v>
      </c>
      <c r="B891" s="10">
        <v>7364407.0</v>
      </c>
      <c r="C891" s="7">
        <v>34.0</v>
      </c>
      <c r="D891" s="50" t="s">
        <v>275</v>
      </c>
      <c r="E891" s="50" t="s">
        <v>434</v>
      </c>
      <c r="F891" s="50" t="s">
        <v>285</v>
      </c>
      <c r="G891" s="50">
        <v>7.0</v>
      </c>
      <c r="H891" s="98" t="s">
        <v>86</v>
      </c>
      <c r="I891" s="98" t="s">
        <v>15</v>
      </c>
      <c r="J891" s="89" t="s">
        <v>86</v>
      </c>
      <c r="K891" s="87"/>
      <c r="L891" s="86"/>
    </row>
    <row r="892">
      <c r="A892" s="10">
        <v>876.0</v>
      </c>
      <c r="B892" s="10">
        <v>7368037.0</v>
      </c>
      <c r="C892" s="7">
        <v>15.0</v>
      </c>
      <c r="D892" s="50" t="s">
        <v>309</v>
      </c>
      <c r="E892" s="50" t="s">
        <v>272</v>
      </c>
      <c r="F892" s="50" t="s">
        <v>286</v>
      </c>
      <c r="G892" s="50">
        <v>2.0</v>
      </c>
      <c r="H892" s="98" t="s">
        <v>15</v>
      </c>
      <c r="I892" s="98" t="s">
        <v>15</v>
      </c>
      <c r="J892" s="89" t="s">
        <v>15</v>
      </c>
      <c r="K892" s="85" t="s">
        <v>909</v>
      </c>
      <c r="L892" s="86"/>
    </row>
    <row r="893">
      <c r="A893" s="10">
        <v>877.0</v>
      </c>
      <c r="B893" s="62">
        <v>7368952.0</v>
      </c>
      <c r="C893" s="7">
        <v>21.0</v>
      </c>
      <c r="D893" s="50" t="s">
        <v>279</v>
      </c>
      <c r="E893" s="50" t="s">
        <v>276</v>
      </c>
      <c r="F893" s="50" t="s">
        <v>305</v>
      </c>
      <c r="G893" s="50">
        <v>8.0</v>
      </c>
      <c r="H893" s="98" t="s">
        <v>16</v>
      </c>
      <c r="I893" s="98" t="s">
        <v>16</v>
      </c>
      <c r="J893" s="89" t="s">
        <v>86</v>
      </c>
      <c r="K893" s="87"/>
      <c r="L893" s="50" t="s">
        <v>1233</v>
      </c>
    </row>
    <row r="894">
      <c r="A894" s="10">
        <v>878.0</v>
      </c>
      <c r="B894" s="62">
        <v>7369175.0</v>
      </c>
      <c r="C894" s="7">
        <v>17.0</v>
      </c>
      <c r="D894" s="50" t="s">
        <v>86</v>
      </c>
      <c r="E894" s="50" t="s">
        <v>86</v>
      </c>
      <c r="F894" s="50" t="s">
        <v>273</v>
      </c>
      <c r="G894" s="50">
        <v>1.0</v>
      </c>
      <c r="H894" s="98" t="s">
        <v>86</v>
      </c>
      <c r="I894" s="98" t="s">
        <v>16</v>
      </c>
      <c r="J894" s="89" t="s">
        <v>86</v>
      </c>
      <c r="K894" s="87"/>
      <c r="L894" s="86"/>
    </row>
    <row r="895">
      <c r="A895" s="10">
        <v>879.0</v>
      </c>
      <c r="B895" s="62">
        <v>7374002.0</v>
      </c>
      <c r="C895" s="7">
        <v>26.0</v>
      </c>
      <c r="D895" s="50" t="s">
        <v>271</v>
      </c>
      <c r="E895" s="50" t="s">
        <v>524</v>
      </c>
      <c r="F895" s="50" t="s">
        <v>273</v>
      </c>
      <c r="G895" s="50">
        <v>5.0</v>
      </c>
      <c r="H895" s="98" t="s">
        <v>15</v>
      </c>
      <c r="I895" s="98" t="s">
        <v>15</v>
      </c>
      <c r="J895" s="89" t="s">
        <v>15</v>
      </c>
      <c r="K895" s="87"/>
      <c r="L895" s="86"/>
    </row>
    <row r="896">
      <c r="A896" s="10">
        <v>880.0</v>
      </c>
      <c r="B896" s="60">
        <v>7383440.0</v>
      </c>
      <c r="C896" s="7">
        <v>19.0</v>
      </c>
      <c r="D896" s="50" t="s">
        <v>275</v>
      </c>
      <c r="E896" s="50" t="s">
        <v>86</v>
      </c>
      <c r="F896" s="50" t="s">
        <v>273</v>
      </c>
      <c r="G896" s="50">
        <v>6.0</v>
      </c>
      <c r="H896" s="98" t="s">
        <v>15</v>
      </c>
      <c r="I896" s="98" t="s">
        <v>15</v>
      </c>
      <c r="J896" s="89" t="s">
        <v>15</v>
      </c>
      <c r="K896" s="87"/>
      <c r="L896" s="50" t="s">
        <v>1234</v>
      </c>
    </row>
    <row r="897">
      <c r="A897" s="10">
        <v>881.0</v>
      </c>
      <c r="B897" s="62">
        <v>7370625.0</v>
      </c>
      <c r="C897" s="7">
        <v>36.0</v>
      </c>
      <c r="D897" s="50" t="s">
        <v>86</v>
      </c>
      <c r="E897" s="50" t="s">
        <v>86</v>
      </c>
      <c r="F897" s="50" t="s">
        <v>324</v>
      </c>
      <c r="G897" s="50">
        <v>4.0</v>
      </c>
      <c r="H897" s="98" t="s">
        <v>86</v>
      </c>
      <c r="I897" s="98" t="s">
        <v>86</v>
      </c>
      <c r="J897" s="89" t="s">
        <v>86</v>
      </c>
      <c r="K897" s="87"/>
      <c r="L897" s="50" t="s">
        <v>1235</v>
      </c>
    </row>
    <row r="898">
      <c r="A898" s="10">
        <v>882.0</v>
      </c>
      <c r="B898" s="62">
        <v>7374792.0</v>
      </c>
      <c r="C898" s="7">
        <v>28.0</v>
      </c>
      <c r="D898" s="50" t="s">
        <v>271</v>
      </c>
      <c r="E898" s="50" t="s">
        <v>520</v>
      </c>
      <c r="F898" s="50" t="s">
        <v>440</v>
      </c>
      <c r="G898" s="50">
        <v>6.0</v>
      </c>
      <c r="H898" s="98" t="s">
        <v>86</v>
      </c>
      <c r="I898" s="98" t="s">
        <v>86</v>
      </c>
      <c r="J898" s="89" t="s">
        <v>86</v>
      </c>
      <c r="K898" s="85"/>
      <c r="L898" s="50" t="s">
        <v>1236</v>
      </c>
    </row>
    <row r="899">
      <c r="A899" s="10">
        <v>883.0</v>
      </c>
      <c r="B899" s="62">
        <v>7375300.0</v>
      </c>
      <c r="C899" s="7">
        <v>27.0</v>
      </c>
      <c r="D899" s="50" t="s">
        <v>86</v>
      </c>
      <c r="E899" s="50" t="s">
        <v>86</v>
      </c>
      <c r="F899" s="50" t="s">
        <v>305</v>
      </c>
      <c r="G899" s="50">
        <v>10.0</v>
      </c>
      <c r="H899" s="98" t="s">
        <v>15</v>
      </c>
      <c r="I899" s="98" t="s">
        <v>15</v>
      </c>
      <c r="J899" s="89" t="s">
        <v>15</v>
      </c>
      <c r="K899" s="85" t="s">
        <v>1237</v>
      </c>
      <c r="L899" s="86"/>
    </row>
    <row r="900">
      <c r="A900" s="10">
        <v>884.0</v>
      </c>
      <c r="B900" s="62">
        <v>7376069.0</v>
      </c>
      <c r="C900" s="7">
        <v>29.0</v>
      </c>
      <c r="D900" s="50" t="s">
        <v>275</v>
      </c>
      <c r="E900" s="50" t="s">
        <v>276</v>
      </c>
      <c r="F900" s="50" t="s">
        <v>273</v>
      </c>
      <c r="G900" s="50">
        <v>1.0</v>
      </c>
      <c r="H900" s="98" t="s">
        <v>15</v>
      </c>
      <c r="I900" s="98" t="s">
        <v>15</v>
      </c>
      <c r="J900" s="89" t="s">
        <v>15</v>
      </c>
      <c r="K900" s="87"/>
      <c r="L900" s="50" t="s">
        <v>1238</v>
      </c>
    </row>
    <row r="901">
      <c r="A901" s="10">
        <v>885.0</v>
      </c>
      <c r="B901" s="62">
        <v>7378603.0</v>
      </c>
      <c r="C901" s="7">
        <v>34.0</v>
      </c>
      <c r="D901" s="50" t="s">
        <v>86</v>
      </c>
      <c r="E901" s="50" t="s">
        <v>86</v>
      </c>
      <c r="F901" s="50" t="s">
        <v>298</v>
      </c>
      <c r="G901" s="50">
        <v>4.0</v>
      </c>
      <c r="H901" s="98" t="s">
        <v>15</v>
      </c>
      <c r="I901" s="98" t="s">
        <v>15</v>
      </c>
      <c r="J901" s="89" t="s">
        <v>15</v>
      </c>
      <c r="K901" s="87"/>
      <c r="L901" s="50" t="s">
        <v>391</v>
      </c>
    </row>
    <row r="902">
      <c r="A902" s="10">
        <v>886.0</v>
      </c>
      <c r="B902" s="62">
        <v>7378828.0</v>
      </c>
      <c r="C902" s="7">
        <v>17.0</v>
      </c>
      <c r="D902" s="50" t="s">
        <v>86</v>
      </c>
      <c r="E902" s="50" t="s">
        <v>86</v>
      </c>
      <c r="F902" s="50" t="s">
        <v>273</v>
      </c>
      <c r="G902" s="50">
        <v>2.0</v>
      </c>
      <c r="H902" s="98" t="s">
        <v>15</v>
      </c>
      <c r="I902" s="98" t="s">
        <v>15</v>
      </c>
      <c r="J902" s="89" t="s">
        <v>15</v>
      </c>
      <c r="K902" s="87"/>
      <c r="L902" s="86"/>
    </row>
    <row r="903">
      <c r="A903" s="10">
        <v>887.0</v>
      </c>
      <c r="B903" s="62">
        <v>7380564.0</v>
      </c>
      <c r="C903" s="7">
        <v>17.0</v>
      </c>
      <c r="D903" s="50" t="s">
        <v>86</v>
      </c>
      <c r="E903" s="50" t="s">
        <v>86</v>
      </c>
      <c r="F903" s="50" t="s">
        <v>273</v>
      </c>
      <c r="G903" s="50">
        <v>3.0</v>
      </c>
      <c r="H903" s="98" t="s">
        <v>86</v>
      </c>
      <c r="I903" s="98" t="s">
        <v>86</v>
      </c>
      <c r="J903" s="89" t="s">
        <v>86</v>
      </c>
      <c r="K903" s="87"/>
      <c r="L903" s="86"/>
    </row>
    <row r="904">
      <c r="A904" s="10">
        <v>888.0</v>
      </c>
      <c r="B904" s="62">
        <v>7381323.0</v>
      </c>
      <c r="C904" s="7">
        <v>28.0</v>
      </c>
      <c r="D904" s="50" t="s">
        <v>86</v>
      </c>
      <c r="E904" s="50" t="s">
        <v>86</v>
      </c>
      <c r="F904" s="50" t="s">
        <v>305</v>
      </c>
      <c r="G904" s="50">
        <v>8.0</v>
      </c>
      <c r="H904" s="98" t="s">
        <v>86</v>
      </c>
      <c r="I904" s="98" t="s">
        <v>86</v>
      </c>
      <c r="J904" s="89" t="s">
        <v>86</v>
      </c>
      <c r="K904" s="87"/>
      <c r="L904" s="50" t="s">
        <v>1239</v>
      </c>
    </row>
    <row r="905">
      <c r="A905" s="10">
        <v>889.0</v>
      </c>
      <c r="B905" s="62">
        <v>7381077.0</v>
      </c>
      <c r="C905" s="7">
        <v>18.0</v>
      </c>
      <c r="D905" s="50" t="s">
        <v>279</v>
      </c>
      <c r="E905" s="50" t="s">
        <v>272</v>
      </c>
      <c r="F905" s="50" t="s">
        <v>273</v>
      </c>
      <c r="G905" s="50">
        <v>4.0</v>
      </c>
      <c r="H905" s="98" t="s">
        <v>86</v>
      </c>
      <c r="I905" s="98" t="s">
        <v>86</v>
      </c>
      <c r="J905" s="89" t="s">
        <v>86</v>
      </c>
      <c r="K905" s="85" t="s">
        <v>1240</v>
      </c>
      <c r="L905" s="50" t="s">
        <v>1241</v>
      </c>
    </row>
    <row r="906">
      <c r="A906" s="63">
        <v>890.0</v>
      </c>
      <c r="B906" s="62">
        <v>7381461.0</v>
      </c>
      <c r="C906" s="7">
        <v>23.0</v>
      </c>
      <c r="D906" s="50" t="s">
        <v>86</v>
      </c>
      <c r="E906" s="50" t="s">
        <v>86</v>
      </c>
      <c r="F906" s="50" t="s">
        <v>377</v>
      </c>
      <c r="G906" s="50">
        <v>14.0</v>
      </c>
      <c r="H906" s="98" t="s">
        <v>86</v>
      </c>
      <c r="I906" s="98" t="s">
        <v>86</v>
      </c>
      <c r="J906" s="89" t="s">
        <v>86</v>
      </c>
      <c r="K906" s="87"/>
      <c r="L906" s="50" t="s">
        <v>866</v>
      </c>
    </row>
    <row r="907">
      <c r="A907" s="63">
        <v>891.0</v>
      </c>
      <c r="B907" s="62">
        <v>7382305.0</v>
      </c>
      <c r="C907" s="7">
        <v>40.0</v>
      </c>
      <c r="D907" s="50" t="s">
        <v>86</v>
      </c>
      <c r="E907" s="50" t="s">
        <v>86</v>
      </c>
      <c r="F907" s="50" t="s">
        <v>280</v>
      </c>
      <c r="G907" s="50">
        <v>4.0</v>
      </c>
      <c r="H907" s="98" t="s">
        <v>86</v>
      </c>
      <c r="I907" s="98" t="s">
        <v>86</v>
      </c>
      <c r="J907" s="89" t="s">
        <v>86</v>
      </c>
      <c r="K907" s="87"/>
      <c r="L907" s="50" t="s">
        <v>391</v>
      </c>
    </row>
    <row r="908">
      <c r="A908" s="63">
        <v>892.0</v>
      </c>
      <c r="B908" s="62">
        <v>7380224.0</v>
      </c>
      <c r="C908" s="7">
        <v>25.0</v>
      </c>
      <c r="D908" s="50" t="s">
        <v>86</v>
      </c>
      <c r="E908" s="50" t="s">
        <v>86</v>
      </c>
      <c r="F908" s="50" t="s">
        <v>377</v>
      </c>
      <c r="G908" s="50">
        <v>2.0</v>
      </c>
      <c r="H908" s="98" t="s">
        <v>86</v>
      </c>
      <c r="I908" s="98" t="s">
        <v>86</v>
      </c>
      <c r="J908" s="89" t="s">
        <v>86</v>
      </c>
      <c r="K908" s="87"/>
      <c r="L908" s="50" t="s">
        <v>1242</v>
      </c>
    </row>
    <row r="909">
      <c r="A909" s="63">
        <v>893.0</v>
      </c>
      <c r="B909" s="62">
        <v>7384774.0</v>
      </c>
      <c r="C909" s="7">
        <v>39.0</v>
      </c>
      <c r="D909" s="50" t="s">
        <v>86</v>
      </c>
      <c r="E909" s="50" t="s">
        <v>86</v>
      </c>
      <c r="F909" s="50" t="s">
        <v>280</v>
      </c>
      <c r="G909" s="50">
        <v>6.0</v>
      </c>
      <c r="H909" s="98" t="s">
        <v>15</v>
      </c>
      <c r="I909" s="98" t="s">
        <v>15</v>
      </c>
      <c r="J909" s="89" t="s">
        <v>15</v>
      </c>
      <c r="K909" s="87"/>
      <c r="L909" s="50" t="s">
        <v>391</v>
      </c>
    </row>
    <row r="910">
      <c r="A910" s="63">
        <v>894.0</v>
      </c>
      <c r="B910" s="62">
        <v>7385545.0</v>
      </c>
      <c r="C910" s="7">
        <v>23.0</v>
      </c>
      <c r="D910" s="50" t="s">
        <v>86</v>
      </c>
      <c r="E910" s="50" t="s">
        <v>86</v>
      </c>
      <c r="F910" s="50" t="s">
        <v>273</v>
      </c>
      <c r="G910" s="50">
        <v>14.0</v>
      </c>
      <c r="H910" s="98" t="s">
        <v>86</v>
      </c>
      <c r="I910" s="98" t="s">
        <v>86</v>
      </c>
      <c r="J910" s="89" t="s">
        <v>86</v>
      </c>
      <c r="K910" s="87"/>
      <c r="L910" s="50" t="s">
        <v>1243</v>
      </c>
    </row>
    <row r="911">
      <c r="A911" s="63">
        <v>895.0</v>
      </c>
      <c r="B911" s="62">
        <v>7386824.0</v>
      </c>
      <c r="C911" s="7">
        <v>25.0</v>
      </c>
      <c r="D911" s="50" t="s">
        <v>86</v>
      </c>
      <c r="E911" s="50" t="s">
        <v>86</v>
      </c>
      <c r="F911" s="50" t="s">
        <v>285</v>
      </c>
      <c r="G911" s="50">
        <v>4.0</v>
      </c>
      <c r="H911" s="98" t="s">
        <v>15</v>
      </c>
      <c r="I911" s="98" t="s">
        <v>15</v>
      </c>
      <c r="J911" s="89" t="s">
        <v>15</v>
      </c>
      <c r="K911" s="85" t="s">
        <v>1025</v>
      </c>
      <c r="L911" s="50" t="s">
        <v>1244</v>
      </c>
    </row>
    <row r="912">
      <c r="A912" s="63">
        <v>896.0</v>
      </c>
      <c r="B912" s="7">
        <v>7386824.0</v>
      </c>
      <c r="C912" s="7">
        <v>30.0</v>
      </c>
      <c r="D912" s="50" t="s">
        <v>86</v>
      </c>
      <c r="E912" s="50" t="s">
        <v>86</v>
      </c>
      <c r="F912" s="50" t="s">
        <v>305</v>
      </c>
      <c r="G912" s="50">
        <v>7.0</v>
      </c>
      <c r="H912" s="98" t="s">
        <v>86</v>
      </c>
      <c r="I912" s="98" t="s">
        <v>86</v>
      </c>
      <c r="J912" s="89" t="s">
        <v>86</v>
      </c>
      <c r="K912" s="85" t="s">
        <v>1245</v>
      </c>
      <c r="L912" s="50" t="s">
        <v>1246</v>
      </c>
    </row>
    <row r="913">
      <c r="A913" s="63">
        <v>897.0</v>
      </c>
      <c r="B913" s="10">
        <v>7389076.0</v>
      </c>
      <c r="C913" s="7">
        <v>39.0</v>
      </c>
      <c r="D913" s="50" t="s">
        <v>291</v>
      </c>
      <c r="E913" s="50" t="s">
        <v>86</v>
      </c>
      <c r="F913" s="50" t="s">
        <v>913</v>
      </c>
      <c r="G913" s="50">
        <v>7.0</v>
      </c>
      <c r="H913" s="98" t="s">
        <v>86</v>
      </c>
      <c r="I913" s="98" t="s">
        <v>86</v>
      </c>
      <c r="J913" s="89" t="s">
        <v>86</v>
      </c>
      <c r="K913" s="85" t="s">
        <v>1247</v>
      </c>
      <c r="L913" s="86"/>
    </row>
    <row r="914">
      <c r="A914" s="63">
        <v>898.0</v>
      </c>
      <c r="B914" s="10">
        <v>7389079.0</v>
      </c>
      <c r="C914" s="7">
        <v>39.0</v>
      </c>
      <c r="D914" s="50" t="s">
        <v>291</v>
      </c>
      <c r="E914" s="50" t="s">
        <v>86</v>
      </c>
      <c r="F914" s="50" t="s">
        <v>913</v>
      </c>
      <c r="G914" s="50">
        <v>7.0</v>
      </c>
      <c r="H914" s="98" t="s">
        <v>86</v>
      </c>
      <c r="I914" s="98" t="s">
        <v>86</v>
      </c>
      <c r="J914" s="89" t="s">
        <v>86</v>
      </c>
      <c r="K914" s="85" t="s">
        <v>1247</v>
      </c>
      <c r="L914" s="86"/>
    </row>
    <row r="915">
      <c r="A915" s="63">
        <v>899.0</v>
      </c>
      <c r="B915" s="10">
        <v>7389299.0</v>
      </c>
      <c r="C915" s="7">
        <v>30.0</v>
      </c>
      <c r="D915" s="50" t="s">
        <v>86</v>
      </c>
      <c r="E915" s="50" t="s">
        <v>86</v>
      </c>
      <c r="F915" s="50" t="s">
        <v>761</v>
      </c>
      <c r="G915" s="50">
        <v>3.0</v>
      </c>
      <c r="H915" s="98" t="s">
        <v>15</v>
      </c>
      <c r="I915" s="98" t="s">
        <v>15</v>
      </c>
      <c r="J915" s="89" t="s">
        <v>15</v>
      </c>
      <c r="K915" s="87"/>
      <c r="L915" s="86"/>
    </row>
    <row r="916">
      <c r="A916" s="63">
        <v>900.0</v>
      </c>
      <c r="B916" s="10">
        <v>7390650.0</v>
      </c>
      <c r="C916" s="7">
        <v>25.0</v>
      </c>
      <c r="D916" s="50" t="s">
        <v>86</v>
      </c>
      <c r="E916" s="50" t="s">
        <v>86</v>
      </c>
      <c r="F916" s="50" t="s">
        <v>421</v>
      </c>
      <c r="G916" s="50">
        <v>6.0</v>
      </c>
      <c r="H916" s="98" t="s">
        <v>15</v>
      </c>
      <c r="I916" s="98" t="s">
        <v>15</v>
      </c>
      <c r="J916" s="89" t="s">
        <v>15</v>
      </c>
      <c r="K916" s="87"/>
      <c r="L916" s="50" t="s">
        <v>400</v>
      </c>
    </row>
    <row r="917">
      <c r="A917" s="63">
        <v>901.0</v>
      </c>
      <c r="B917" s="62">
        <v>7394010.0</v>
      </c>
      <c r="C917" s="7">
        <v>27.0</v>
      </c>
      <c r="D917" s="50" t="s">
        <v>275</v>
      </c>
      <c r="E917" s="50" t="s">
        <v>385</v>
      </c>
      <c r="F917" s="50" t="s">
        <v>280</v>
      </c>
      <c r="G917" s="50">
        <v>7.0</v>
      </c>
      <c r="H917" s="98" t="s">
        <v>86</v>
      </c>
      <c r="I917" s="98" t="s">
        <v>86</v>
      </c>
      <c r="J917" s="89" t="s">
        <v>86</v>
      </c>
      <c r="K917" s="85" t="s">
        <v>1248</v>
      </c>
      <c r="L917" s="50" t="s">
        <v>1249</v>
      </c>
    </row>
    <row r="918">
      <c r="A918" s="63">
        <v>902.0</v>
      </c>
      <c r="B918" s="62">
        <v>7395995.0</v>
      </c>
      <c r="C918" s="7">
        <v>22.0</v>
      </c>
      <c r="D918" s="50" t="s">
        <v>275</v>
      </c>
      <c r="E918" s="50" t="s">
        <v>434</v>
      </c>
      <c r="F918" s="50" t="s">
        <v>273</v>
      </c>
      <c r="G918" s="50">
        <v>3.0</v>
      </c>
      <c r="H918" s="98" t="s">
        <v>86</v>
      </c>
      <c r="I918" s="98" t="s">
        <v>86</v>
      </c>
      <c r="J918" s="89" t="s">
        <v>86</v>
      </c>
      <c r="K918" s="87"/>
      <c r="L918" s="50" t="s">
        <v>1250</v>
      </c>
    </row>
    <row r="919">
      <c r="A919" s="63">
        <v>903.0</v>
      </c>
      <c r="B919" s="62">
        <v>7396481.0</v>
      </c>
      <c r="C919" s="7">
        <v>32.0</v>
      </c>
      <c r="D919" s="50" t="s">
        <v>86</v>
      </c>
      <c r="E919" s="50" t="s">
        <v>86</v>
      </c>
      <c r="F919" s="50" t="s">
        <v>273</v>
      </c>
      <c r="G919" s="50">
        <v>6.0</v>
      </c>
      <c r="H919" s="98" t="s">
        <v>86</v>
      </c>
      <c r="I919" s="98" t="s">
        <v>86</v>
      </c>
      <c r="J919" s="89" t="s">
        <v>86</v>
      </c>
      <c r="K919" s="85"/>
      <c r="L919" s="85" t="s">
        <v>1251</v>
      </c>
    </row>
    <row r="920">
      <c r="A920" s="63">
        <v>904.0</v>
      </c>
      <c r="B920" s="62">
        <v>7396754.0</v>
      </c>
      <c r="C920" s="7">
        <v>33.0</v>
      </c>
      <c r="D920" s="50" t="s">
        <v>275</v>
      </c>
      <c r="E920" s="50" t="s">
        <v>721</v>
      </c>
      <c r="F920" s="50" t="s">
        <v>1252</v>
      </c>
      <c r="G920" s="50" t="s">
        <v>86</v>
      </c>
      <c r="H920" s="98" t="s">
        <v>86</v>
      </c>
      <c r="I920" s="98" t="s">
        <v>86</v>
      </c>
      <c r="J920" s="89" t="s">
        <v>86</v>
      </c>
      <c r="K920" s="85" t="s">
        <v>1253</v>
      </c>
      <c r="L920" s="50" t="s">
        <v>391</v>
      </c>
    </row>
    <row r="921">
      <c r="A921" s="63">
        <v>905.0</v>
      </c>
      <c r="B921" s="62">
        <v>7397564.0</v>
      </c>
      <c r="C921" s="7">
        <v>18.0</v>
      </c>
      <c r="D921" s="50" t="s">
        <v>86</v>
      </c>
      <c r="E921" s="50" t="s">
        <v>86</v>
      </c>
      <c r="F921" s="50" t="s">
        <v>273</v>
      </c>
      <c r="G921" s="50">
        <v>9.0</v>
      </c>
      <c r="H921" s="98" t="s">
        <v>15</v>
      </c>
      <c r="I921" s="98" t="s">
        <v>15</v>
      </c>
      <c r="J921" s="89" t="s">
        <v>15</v>
      </c>
      <c r="K921" s="87"/>
      <c r="L921" s="86"/>
    </row>
    <row r="922">
      <c r="A922" s="63">
        <v>906.0</v>
      </c>
      <c r="B922" s="62">
        <v>7397566.0</v>
      </c>
      <c r="C922" s="7">
        <v>18.0</v>
      </c>
      <c r="D922" s="50" t="s">
        <v>86</v>
      </c>
      <c r="E922" s="50" t="s">
        <v>86</v>
      </c>
      <c r="F922" s="50" t="s">
        <v>273</v>
      </c>
      <c r="G922" s="50">
        <v>9.0</v>
      </c>
      <c r="H922" s="98" t="s">
        <v>15</v>
      </c>
      <c r="I922" s="98" t="s">
        <v>15</v>
      </c>
      <c r="J922" s="89" t="s">
        <v>15</v>
      </c>
      <c r="K922" s="87"/>
      <c r="L922" s="86"/>
    </row>
    <row r="923">
      <c r="A923" s="63">
        <v>907.0</v>
      </c>
      <c r="B923" s="62">
        <v>7398206.0</v>
      </c>
      <c r="C923" s="7">
        <v>29.0</v>
      </c>
      <c r="D923" s="50" t="s">
        <v>291</v>
      </c>
      <c r="E923" s="50" t="s">
        <v>360</v>
      </c>
      <c r="F923" s="50" t="s">
        <v>273</v>
      </c>
      <c r="G923" s="50">
        <v>3.0</v>
      </c>
      <c r="H923" s="98" t="s">
        <v>15</v>
      </c>
      <c r="I923" s="98" t="s">
        <v>15</v>
      </c>
      <c r="J923" s="89" t="s">
        <v>15</v>
      </c>
      <c r="K923" s="85" t="s">
        <v>1254</v>
      </c>
      <c r="L923" s="50" t="s">
        <v>1255</v>
      </c>
    </row>
    <row r="924">
      <c r="A924" s="63">
        <v>908.0</v>
      </c>
      <c r="B924" s="62">
        <v>7397831.0</v>
      </c>
      <c r="C924" s="7">
        <v>37.0</v>
      </c>
      <c r="D924" s="50" t="s">
        <v>291</v>
      </c>
      <c r="E924" s="50" t="s">
        <v>558</v>
      </c>
      <c r="F924" s="50" t="s">
        <v>305</v>
      </c>
      <c r="G924" s="50">
        <v>5.0</v>
      </c>
      <c r="H924" s="98" t="s">
        <v>15</v>
      </c>
      <c r="I924" s="98" t="s">
        <v>15</v>
      </c>
      <c r="J924" s="89" t="s">
        <v>15</v>
      </c>
      <c r="K924" s="87"/>
      <c r="L924" s="86"/>
    </row>
    <row r="925">
      <c r="A925" s="63">
        <v>909.0</v>
      </c>
      <c r="B925" s="62">
        <v>7399205.0</v>
      </c>
      <c r="C925" s="7">
        <v>28.0</v>
      </c>
      <c r="D925" s="50" t="s">
        <v>291</v>
      </c>
      <c r="E925" s="50" t="s">
        <v>364</v>
      </c>
      <c r="F925" s="50" t="s">
        <v>273</v>
      </c>
      <c r="G925" s="50">
        <v>5.0</v>
      </c>
      <c r="H925" s="98" t="s">
        <v>86</v>
      </c>
      <c r="I925" s="98" t="s">
        <v>86</v>
      </c>
      <c r="J925" s="89" t="s">
        <v>86</v>
      </c>
      <c r="K925" s="87"/>
      <c r="L925" s="50" t="s">
        <v>1256</v>
      </c>
    </row>
    <row r="926">
      <c r="A926" s="63">
        <v>910.0</v>
      </c>
      <c r="B926" s="62">
        <v>7399846.0</v>
      </c>
      <c r="C926" s="7">
        <v>39.0</v>
      </c>
      <c r="D926" s="50" t="s">
        <v>275</v>
      </c>
      <c r="E926" s="50" t="s">
        <v>276</v>
      </c>
      <c r="F926" s="50" t="s">
        <v>324</v>
      </c>
      <c r="G926" s="50">
        <v>6.0</v>
      </c>
      <c r="H926" s="98" t="s">
        <v>15</v>
      </c>
      <c r="I926" s="98" t="s">
        <v>15</v>
      </c>
      <c r="J926" s="89" t="s">
        <v>15</v>
      </c>
      <c r="K926" s="87"/>
      <c r="L926" s="50" t="s">
        <v>400</v>
      </c>
    </row>
    <row r="927">
      <c r="A927" s="63">
        <v>911.0</v>
      </c>
      <c r="B927" s="62">
        <v>7400752.0</v>
      </c>
      <c r="C927" s="7">
        <v>22.0</v>
      </c>
      <c r="D927" s="50" t="s">
        <v>86</v>
      </c>
      <c r="E927" s="50" t="s">
        <v>86</v>
      </c>
      <c r="F927" s="50" t="s">
        <v>289</v>
      </c>
      <c r="G927" s="50">
        <v>7.0</v>
      </c>
      <c r="H927" s="98" t="s">
        <v>15</v>
      </c>
      <c r="I927" s="98" t="s">
        <v>15</v>
      </c>
      <c r="J927" s="89" t="s">
        <v>15</v>
      </c>
      <c r="K927" s="85" t="s">
        <v>1257</v>
      </c>
      <c r="L927" s="86"/>
    </row>
    <row r="928">
      <c r="A928" s="63">
        <v>912.0</v>
      </c>
      <c r="B928" s="66">
        <v>7402060.0</v>
      </c>
      <c r="C928" s="14">
        <v>30.0</v>
      </c>
      <c r="D928" s="98" t="s">
        <v>86</v>
      </c>
      <c r="E928" s="98" t="s">
        <v>86</v>
      </c>
      <c r="F928" s="98" t="s">
        <v>273</v>
      </c>
      <c r="G928" s="98">
        <v>8.0</v>
      </c>
      <c r="H928" s="98" t="s">
        <v>15</v>
      </c>
      <c r="I928" s="98" t="s">
        <v>15</v>
      </c>
      <c r="J928" s="111" t="s">
        <v>15</v>
      </c>
      <c r="K928" s="109"/>
      <c r="L928" s="112"/>
    </row>
    <row r="929">
      <c r="A929" s="63">
        <v>913.0</v>
      </c>
      <c r="B929" s="66">
        <v>7402405.0</v>
      </c>
      <c r="C929" s="14">
        <v>19.0</v>
      </c>
      <c r="D929" s="98" t="s">
        <v>86</v>
      </c>
      <c r="E929" s="98" t="s">
        <v>86</v>
      </c>
      <c r="F929" s="98" t="s">
        <v>273</v>
      </c>
      <c r="G929" s="98">
        <v>1.0</v>
      </c>
      <c r="H929" s="98" t="s">
        <v>15</v>
      </c>
      <c r="I929" s="98" t="s">
        <v>15</v>
      </c>
      <c r="J929" s="111" t="s">
        <v>15</v>
      </c>
      <c r="K929" s="109"/>
      <c r="L929" s="98" t="s">
        <v>1258</v>
      </c>
    </row>
    <row r="930">
      <c r="A930" s="63">
        <v>914.0</v>
      </c>
      <c r="B930" s="66">
        <v>7402480.0</v>
      </c>
      <c r="C930" s="14">
        <v>35.0</v>
      </c>
      <c r="D930" s="98" t="s">
        <v>86</v>
      </c>
      <c r="E930" s="98" t="s">
        <v>86</v>
      </c>
      <c r="F930" s="98" t="s">
        <v>588</v>
      </c>
      <c r="G930" s="98">
        <v>6.0</v>
      </c>
      <c r="H930" s="98" t="s">
        <v>86</v>
      </c>
      <c r="I930" s="98" t="s">
        <v>15</v>
      </c>
      <c r="J930" s="111" t="s">
        <v>86</v>
      </c>
      <c r="K930" s="110" t="s">
        <v>459</v>
      </c>
      <c r="L930" s="98" t="s">
        <v>1259</v>
      </c>
    </row>
    <row r="931">
      <c r="A931" s="63">
        <v>915.0</v>
      </c>
      <c r="B931" s="66">
        <v>7403436.0</v>
      </c>
      <c r="C931" s="14">
        <v>38.0</v>
      </c>
      <c r="D931" s="98" t="s">
        <v>291</v>
      </c>
      <c r="E931" s="98" t="s">
        <v>293</v>
      </c>
      <c r="F931" s="98" t="s">
        <v>273</v>
      </c>
      <c r="G931" s="98">
        <v>5.0</v>
      </c>
      <c r="H931" s="98" t="s">
        <v>86</v>
      </c>
      <c r="I931" s="98" t="s">
        <v>86</v>
      </c>
      <c r="J931" s="111" t="s">
        <v>86</v>
      </c>
      <c r="K931" s="110" t="s">
        <v>1260</v>
      </c>
      <c r="L931" s="98" t="s">
        <v>1261</v>
      </c>
    </row>
    <row r="932">
      <c r="A932" s="63">
        <v>916.0</v>
      </c>
      <c r="B932" s="66">
        <v>7406868.0</v>
      </c>
      <c r="C932" s="14">
        <v>27.0</v>
      </c>
      <c r="D932" s="98" t="s">
        <v>309</v>
      </c>
      <c r="E932" s="98" t="s">
        <v>276</v>
      </c>
      <c r="F932" s="98" t="s">
        <v>273</v>
      </c>
      <c r="G932" s="98">
        <v>6.0</v>
      </c>
      <c r="H932" s="98" t="s">
        <v>86</v>
      </c>
      <c r="I932" s="98" t="s">
        <v>86</v>
      </c>
      <c r="J932" s="111" t="s">
        <v>86</v>
      </c>
      <c r="K932" s="109"/>
      <c r="L932" s="98" t="s">
        <v>1262</v>
      </c>
    </row>
    <row r="933">
      <c r="A933" s="63">
        <v>917.0</v>
      </c>
      <c r="B933" s="66">
        <v>7404682.0</v>
      </c>
      <c r="C933" s="14" t="s">
        <v>86</v>
      </c>
      <c r="D933" s="98" t="s">
        <v>275</v>
      </c>
      <c r="E933" s="98" t="s">
        <v>86</v>
      </c>
      <c r="F933" s="98" t="s">
        <v>273</v>
      </c>
      <c r="G933" s="98">
        <v>7.0</v>
      </c>
      <c r="H933" s="98" t="s">
        <v>86</v>
      </c>
      <c r="I933" s="98" t="s">
        <v>86</v>
      </c>
      <c r="J933" s="111" t="s">
        <v>86</v>
      </c>
      <c r="K933" s="109"/>
      <c r="L933" s="112"/>
    </row>
    <row r="934">
      <c r="A934" s="63">
        <v>918.0</v>
      </c>
      <c r="B934" s="66">
        <v>7406448.0</v>
      </c>
      <c r="C934" s="14">
        <v>14.0</v>
      </c>
      <c r="D934" s="98" t="s">
        <v>309</v>
      </c>
      <c r="E934" s="98" t="s">
        <v>272</v>
      </c>
      <c r="F934" s="98" t="s">
        <v>273</v>
      </c>
      <c r="G934" s="98">
        <v>3.0</v>
      </c>
      <c r="H934" s="98" t="s">
        <v>86</v>
      </c>
      <c r="I934" s="98" t="s">
        <v>16</v>
      </c>
      <c r="J934" s="111" t="s">
        <v>15</v>
      </c>
      <c r="K934" s="110" t="s">
        <v>1263</v>
      </c>
      <c r="L934" s="98" t="s">
        <v>959</v>
      </c>
    </row>
    <row r="935">
      <c r="A935" s="63">
        <v>919.0</v>
      </c>
      <c r="B935" s="10">
        <v>7408746.0</v>
      </c>
      <c r="C935" s="7" t="s">
        <v>86</v>
      </c>
      <c r="D935" s="50" t="s">
        <v>275</v>
      </c>
      <c r="E935" s="50" t="s">
        <v>850</v>
      </c>
      <c r="F935" s="50" t="s">
        <v>289</v>
      </c>
      <c r="G935" s="50">
        <v>5.0</v>
      </c>
      <c r="H935" s="98" t="s">
        <v>15</v>
      </c>
      <c r="I935" s="98" t="s">
        <v>15</v>
      </c>
      <c r="J935" s="89" t="s">
        <v>15</v>
      </c>
      <c r="K935" s="85"/>
      <c r="L935" s="50" t="s">
        <v>773</v>
      </c>
    </row>
    <row r="936">
      <c r="A936" s="63">
        <v>920.0</v>
      </c>
      <c r="B936" s="10">
        <v>7408689.0</v>
      </c>
      <c r="C936" s="7" t="s">
        <v>86</v>
      </c>
      <c r="D936" s="50" t="s">
        <v>271</v>
      </c>
      <c r="E936" s="50" t="s">
        <v>364</v>
      </c>
      <c r="F936" s="50" t="s">
        <v>285</v>
      </c>
      <c r="G936" s="50">
        <v>6.0</v>
      </c>
      <c r="H936" s="98" t="s">
        <v>15</v>
      </c>
      <c r="I936" s="98" t="s">
        <v>15</v>
      </c>
      <c r="J936" s="89" t="s">
        <v>15</v>
      </c>
      <c r="K936" s="87"/>
      <c r="L936" s="86"/>
    </row>
    <row r="937">
      <c r="A937" s="67">
        <v>921.0</v>
      </c>
      <c r="B937" s="10">
        <v>7413021.0</v>
      </c>
      <c r="C937" s="7">
        <v>16.0</v>
      </c>
      <c r="D937" s="50" t="s">
        <v>86</v>
      </c>
      <c r="E937" s="50" t="s">
        <v>86</v>
      </c>
      <c r="F937" s="50" t="s">
        <v>273</v>
      </c>
      <c r="G937" s="50">
        <v>5.0</v>
      </c>
      <c r="H937" s="98" t="s">
        <v>86</v>
      </c>
      <c r="I937" s="98" t="s">
        <v>86</v>
      </c>
      <c r="J937" s="89" t="s">
        <v>86</v>
      </c>
      <c r="K937" s="87"/>
      <c r="L937" s="50" t="s">
        <v>773</v>
      </c>
    </row>
    <row r="938">
      <c r="A938" s="67">
        <v>922.0</v>
      </c>
      <c r="B938" s="10">
        <v>7396481.0</v>
      </c>
      <c r="C938" s="7">
        <v>32.0</v>
      </c>
      <c r="D938" s="50" t="s">
        <v>86</v>
      </c>
      <c r="E938" s="50" t="s">
        <v>86</v>
      </c>
      <c r="F938" s="50" t="s">
        <v>273</v>
      </c>
      <c r="G938" s="50">
        <v>6.0</v>
      </c>
      <c r="H938" s="98" t="s">
        <v>86</v>
      </c>
      <c r="I938" s="98" t="s">
        <v>15</v>
      </c>
      <c r="J938" s="89" t="s">
        <v>15</v>
      </c>
      <c r="K938" s="87"/>
      <c r="L938" s="50" t="s">
        <v>1264</v>
      </c>
    </row>
    <row r="939">
      <c r="A939" s="67">
        <v>923.0</v>
      </c>
      <c r="B939" s="10">
        <v>7411504.0</v>
      </c>
      <c r="C939" s="7" t="s">
        <v>86</v>
      </c>
      <c r="D939" s="50" t="s">
        <v>309</v>
      </c>
      <c r="E939" s="50" t="s">
        <v>86</v>
      </c>
      <c r="F939" s="50" t="s">
        <v>421</v>
      </c>
      <c r="G939" s="50">
        <v>2.0</v>
      </c>
      <c r="H939" s="98" t="s">
        <v>16</v>
      </c>
      <c r="I939" s="98" t="s">
        <v>15</v>
      </c>
      <c r="J939" s="89" t="s">
        <v>86</v>
      </c>
      <c r="K939" s="87"/>
      <c r="L939" s="86"/>
    </row>
    <row r="940">
      <c r="A940" s="67">
        <v>924.0</v>
      </c>
      <c r="B940" s="10">
        <v>7412954.0</v>
      </c>
      <c r="C940" s="7" t="s">
        <v>86</v>
      </c>
      <c r="D940" s="50" t="s">
        <v>291</v>
      </c>
      <c r="E940" s="50" t="s">
        <v>86</v>
      </c>
      <c r="F940" s="50" t="s">
        <v>273</v>
      </c>
      <c r="G940" s="50">
        <v>6.0</v>
      </c>
      <c r="H940" s="98" t="s">
        <v>15</v>
      </c>
      <c r="I940" s="98" t="s">
        <v>15</v>
      </c>
      <c r="J940" s="89" t="s">
        <v>15</v>
      </c>
      <c r="K940" s="85" t="s">
        <v>400</v>
      </c>
      <c r="L940" s="86"/>
    </row>
    <row r="941">
      <c r="A941" s="67">
        <v>925.0</v>
      </c>
      <c r="B941" s="10">
        <v>7414458.0</v>
      </c>
      <c r="C941" s="7">
        <v>31.0</v>
      </c>
      <c r="D941" s="50" t="s">
        <v>279</v>
      </c>
      <c r="E941" s="50" t="s">
        <v>335</v>
      </c>
      <c r="F941" s="50" t="s">
        <v>285</v>
      </c>
      <c r="G941" s="50">
        <v>7.0</v>
      </c>
      <c r="H941" s="98" t="s">
        <v>86</v>
      </c>
      <c r="I941" s="98" t="s">
        <v>86</v>
      </c>
      <c r="J941" s="89" t="s">
        <v>86</v>
      </c>
      <c r="K941" s="87"/>
      <c r="L941" s="86"/>
    </row>
    <row r="942">
      <c r="A942" s="67">
        <v>926.0</v>
      </c>
      <c r="B942" s="62">
        <v>7416643.0</v>
      </c>
      <c r="C942" s="7">
        <v>36.0</v>
      </c>
      <c r="D942" s="50" t="s">
        <v>309</v>
      </c>
      <c r="E942" s="50" t="s">
        <v>276</v>
      </c>
      <c r="F942" s="50" t="s">
        <v>305</v>
      </c>
      <c r="G942" s="50">
        <v>5.0</v>
      </c>
      <c r="H942" s="98" t="s">
        <v>86</v>
      </c>
      <c r="I942" s="98" t="s">
        <v>86</v>
      </c>
      <c r="J942" s="89" t="s">
        <v>86</v>
      </c>
      <c r="K942" s="87"/>
      <c r="L942" s="86"/>
    </row>
    <row r="943">
      <c r="A943" s="67">
        <v>927.0</v>
      </c>
      <c r="B943" s="62">
        <v>7417600.0</v>
      </c>
      <c r="C943" s="7" t="s">
        <v>86</v>
      </c>
      <c r="D943" s="50" t="s">
        <v>309</v>
      </c>
      <c r="E943" s="50" t="s">
        <v>276</v>
      </c>
      <c r="F943" s="50" t="s">
        <v>273</v>
      </c>
      <c r="G943" s="50">
        <v>4.0</v>
      </c>
      <c r="H943" s="98" t="s">
        <v>15</v>
      </c>
      <c r="I943" s="98" t="s">
        <v>15</v>
      </c>
      <c r="J943" s="89" t="s">
        <v>15</v>
      </c>
      <c r="K943" s="87"/>
      <c r="L943" s="86"/>
    </row>
    <row r="944">
      <c r="A944" s="63">
        <v>928.0</v>
      </c>
      <c r="B944" s="62">
        <v>7417745.0</v>
      </c>
      <c r="C944" s="7" t="s">
        <v>86</v>
      </c>
      <c r="D944" s="50" t="s">
        <v>309</v>
      </c>
      <c r="E944" s="50" t="s">
        <v>276</v>
      </c>
      <c r="F944" s="50" t="s">
        <v>273</v>
      </c>
      <c r="G944" s="50">
        <v>5.0</v>
      </c>
      <c r="H944" s="98" t="s">
        <v>15</v>
      </c>
      <c r="I944" s="98" t="s">
        <v>15</v>
      </c>
      <c r="J944" s="89" t="s">
        <v>15</v>
      </c>
      <c r="K944" s="85" t="s">
        <v>1265</v>
      </c>
      <c r="L944" s="86"/>
    </row>
    <row r="945">
      <c r="A945" s="63">
        <v>929.0</v>
      </c>
      <c r="B945" s="62">
        <v>7421850.0</v>
      </c>
      <c r="C945" s="7">
        <v>37.0</v>
      </c>
      <c r="D945" s="50" t="s">
        <v>86</v>
      </c>
      <c r="E945" s="50" t="s">
        <v>276</v>
      </c>
      <c r="F945" s="50" t="s">
        <v>305</v>
      </c>
      <c r="G945" s="50">
        <v>2.0</v>
      </c>
      <c r="H945" s="98" t="s">
        <v>15</v>
      </c>
      <c r="I945" s="98" t="s">
        <v>16</v>
      </c>
      <c r="J945" s="89" t="s">
        <v>86</v>
      </c>
      <c r="K945" s="87"/>
      <c r="L945" s="86"/>
    </row>
    <row r="946">
      <c r="A946" s="63">
        <v>930.0</v>
      </c>
      <c r="B946" s="62">
        <v>7405784.0</v>
      </c>
      <c r="C946" s="7">
        <v>25.0</v>
      </c>
      <c r="D946" s="50" t="s">
        <v>86</v>
      </c>
      <c r="E946" s="50" t="s">
        <v>86</v>
      </c>
      <c r="F946" s="50" t="s">
        <v>286</v>
      </c>
      <c r="G946" s="50">
        <v>7.0</v>
      </c>
      <c r="H946" s="98" t="s">
        <v>86</v>
      </c>
      <c r="I946" s="98" t="s">
        <v>86</v>
      </c>
      <c r="J946" s="89" t="s">
        <v>86</v>
      </c>
      <c r="K946" s="87"/>
      <c r="L946" s="86"/>
    </row>
    <row r="947">
      <c r="A947" s="63">
        <v>931.0</v>
      </c>
      <c r="B947" s="62">
        <v>7422788.0</v>
      </c>
      <c r="C947" s="7">
        <v>24.0</v>
      </c>
      <c r="D947" s="50" t="s">
        <v>275</v>
      </c>
      <c r="E947" s="50" t="s">
        <v>86</v>
      </c>
      <c r="F947" s="50" t="s">
        <v>273</v>
      </c>
      <c r="G947" s="50">
        <v>6.0</v>
      </c>
      <c r="H947" s="98" t="s">
        <v>86</v>
      </c>
      <c r="I947" s="98" t="s">
        <v>86</v>
      </c>
      <c r="J947" s="89" t="s">
        <v>86</v>
      </c>
      <c r="K947" s="85" t="s">
        <v>400</v>
      </c>
      <c r="L947" s="86"/>
    </row>
    <row r="948">
      <c r="A948" s="63">
        <v>932.0</v>
      </c>
      <c r="B948" s="62">
        <v>7423516.0</v>
      </c>
      <c r="C948" s="7">
        <v>20.0</v>
      </c>
      <c r="D948" s="50" t="s">
        <v>86</v>
      </c>
      <c r="E948" s="50" t="s">
        <v>276</v>
      </c>
      <c r="F948" s="50" t="s">
        <v>305</v>
      </c>
      <c r="G948" s="50">
        <v>6.0</v>
      </c>
      <c r="H948" s="98" t="s">
        <v>15</v>
      </c>
      <c r="I948" s="98" t="s">
        <v>16</v>
      </c>
      <c r="J948" s="89" t="s">
        <v>15</v>
      </c>
      <c r="K948" s="87"/>
      <c r="L948" s="50" t="s">
        <v>391</v>
      </c>
    </row>
    <row r="949">
      <c r="A949" s="63">
        <v>933.0</v>
      </c>
      <c r="B949" s="62">
        <v>7423517.0</v>
      </c>
      <c r="C949" s="7">
        <v>20.0</v>
      </c>
      <c r="D949" s="50" t="s">
        <v>86</v>
      </c>
      <c r="E949" s="50" t="s">
        <v>276</v>
      </c>
      <c r="F949" s="50" t="s">
        <v>305</v>
      </c>
      <c r="G949" s="50">
        <v>6.0</v>
      </c>
      <c r="H949" s="98" t="s">
        <v>15</v>
      </c>
      <c r="I949" s="98" t="s">
        <v>16</v>
      </c>
      <c r="J949" s="89" t="s">
        <v>15</v>
      </c>
      <c r="K949" s="87"/>
      <c r="L949" s="50" t="s">
        <v>391</v>
      </c>
    </row>
    <row r="950">
      <c r="A950" s="63">
        <v>934.0</v>
      </c>
      <c r="B950" s="62">
        <v>7384825.0</v>
      </c>
      <c r="C950" s="7">
        <v>16.0</v>
      </c>
      <c r="D950" s="50" t="s">
        <v>279</v>
      </c>
      <c r="E950" s="50" t="s">
        <v>86</v>
      </c>
      <c r="F950" s="50" t="s">
        <v>273</v>
      </c>
      <c r="G950" s="50">
        <v>1.0</v>
      </c>
      <c r="H950" s="98" t="s">
        <v>15</v>
      </c>
      <c r="I950" s="98" t="s">
        <v>15</v>
      </c>
      <c r="J950" s="89" t="s">
        <v>15</v>
      </c>
      <c r="K950" s="87"/>
      <c r="L950" s="86"/>
    </row>
    <row r="951">
      <c r="A951" s="63">
        <v>935.0</v>
      </c>
      <c r="B951" s="62">
        <v>7386112.0</v>
      </c>
      <c r="C951" s="7">
        <v>30.0</v>
      </c>
      <c r="D951" s="50" t="s">
        <v>86</v>
      </c>
      <c r="E951" s="50" t="s">
        <v>86</v>
      </c>
      <c r="F951" s="50" t="s">
        <v>285</v>
      </c>
      <c r="G951" s="50">
        <v>13.0</v>
      </c>
      <c r="H951" s="98" t="s">
        <v>86</v>
      </c>
      <c r="I951" s="98" t="s">
        <v>86</v>
      </c>
      <c r="J951" s="89" t="s">
        <v>86</v>
      </c>
      <c r="K951" s="87"/>
      <c r="L951" s="50" t="s">
        <v>821</v>
      </c>
    </row>
    <row r="952">
      <c r="A952" s="63">
        <v>936.0</v>
      </c>
      <c r="B952" s="62">
        <v>7386115.0</v>
      </c>
      <c r="C952" s="7">
        <v>30.0</v>
      </c>
      <c r="D952" s="50" t="s">
        <v>86</v>
      </c>
      <c r="E952" s="50" t="s">
        <v>86</v>
      </c>
      <c r="F952" s="50" t="s">
        <v>285</v>
      </c>
      <c r="G952" s="50">
        <v>13.0</v>
      </c>
      <c r="H952" s="98" t="s">
        <v>86</v>
      </c>
      <c r="I952" s="98" t="s">
        <v>86</v>
      </c>
      <c r="J952" s="89" t="s">
        <v>86</v>
      </c>
      <c r="K952" s="87"/>
      <c r="L952" s="50" t="s">
        <v>821</v>
      </c>
    </row>
    <row r="953">
      <c r="A953" s="63">
        <v>937.0</v>
      </c>
      <c r="B953" s="62">
        <v>7424152.0</v>
      </c>
      <c r="C953" s="7">
        <v>24.0</v>
      </c>
      <c r="D953" s="50" t="s">
        <v>291</v>
      </c>
      <c r="E953" s="50" t="s">
        <v>276</v>
      </c>
      <c r="F953" s="50" t="s">
        <v>273</v>
      </c>
      <c r="G953" s="50">
        <v>6.0</v>
      </c>
      <c r="H953" s="98" t="s">
        <v>15</v>
      </c>
      <c r="I953" s="98" t="s">
        <v>15</v>
      </c>
      <c r="J953" s="89" t="s">
        <v>15</v>
      </c>
      <c r="K953" s="87"/>
      <c r="L953" s="50" t="s">
        <v>819</v>
      </c>
    </row>
    <row r="954">
      <c r="A954" s="63">
        <v>938.0</v>
      </c>
      <c r="B954" s="62">
        <v>7428346.0</v>
      </c>
      <c r="C954" s="7">
        <v>23.0</v>
      </c>
      <c r="D954" s="50" t="s">
        <v>279</v>
      </c>
      <c r="E954" s="50" t="s">
        <v>276</v>
      </c>
      <c r="F954" s="50" t="s">
        <v>289</v>
      </c>
      <c r="G954" s="50">
        <v>3.0</v>
      </c>
      <c r="H954" s="98" t="s">
        <v>15</v>
      </c>
      <c r="I954" s="98" t="s">
        <v>15</v>
      </c>
      <c r="J954" s="89" t="s">
        <v>15</v>
      </c>
      <c r="K954" s="87"/>
      <c r="L954" s="50" t="s">
        <v>1266</v>
      </c>
    </row>
    <row r="955">
      <c r="A955" s="63">
        <v>939.0</v>
      </c>
      <c r="B955" s="62">
        <v>7427661.0</v>
      </c>
      <c r="C955" s="7">
        <v>24.0</v>
      </c>
      <c r="D955" s="50" t="s">
        <v>86</v>
      </c>
      <c r="E955" s="50" t="s">
        <v>86</v>
      </c>
      <c r="F955" s="50" t="s">
        <v>273</v>
      </c>
      <c r="G955" s="50">
        <v>4.0</v>
      </c>
      <c r="H955" s="98" t="s">
        <v>86</v>
      </c>
      <c r="I955" s="98" t="s">
        <v>86</v>
      </c>
      <c r="J955" s="89" t="s">
        <v>86</v>
      </c>
      <c r="K955" s="87"/>
      <c r="L955" s="50" t="s">
        <v>746</v>
      </c>
    </row>
    <row r="956">
      <c r="A956" s="63">
        <v>940.0</v>
      </c>
      <c r="B956" s="62">
        <v>7405784.0</v>
      </c>
      <c r="C956" s="7">
        <v>25.0</v>
      </c>
      <c r="D956" s="50" t="s">
        <v>86</v>
      </c>
      <c r="E956" s="50" t="s">
        <v>86</v>
      </c>
      <c r="F956" s="50" t="s">
        <v>286</v>
      </c>
      <c r="G956" s="50">
        <v>7.0</v>
      </c>
      <c r="H956" s="98" t="s">
        <v>86</v>
      </c>
      <c r="I956" s="98" t="s">
        <v>86</v>
      </c>
      <c r="J956" s="89" t="s">
        <v>86</v>
      </c>
      <c r="K956" s="87"/>
      <c r="L956" s="50"/>
    </row>
    <row r="957">
      <c r="A957" s="63">
        <v>941.0</v>
      </c>
      <c r="B957" s="62">
        <v>7395995.0</v>
      </c>
      <c r="C957" s="7">
        <v>22.0</v>
      </c>
      <c r="D957" s="50" t="s">
        <v>275</v>
      </c>
      <c r="E957" s="50" t="s">
        <v>434</v>
      </c>
      <c r="F957" s="50" t="s">
        <v>273</v>
      </c>
      <c r="G957" s="50">
        <v>3.0</v>
      </c>
      <c r="H957" s="98" t="s">
        <v>86</v>
      </c>
      <c r="I957" s="98" t="s">
        <v>86</v>
      </c>
      <c r="J957" s="89" t="s">
        <v>86</v>
      </c>
      <c r="K957" s="87"/>
      <c r="L957" s="50" t="s">
        <v>1267</v>
      </c>
    </row>
    <row r="958">
      <c r="A958" s="63">
        <v>942.0</v>
      </c>
      <c r="B958" s="62">
        <v>7431315.0</v>
      </c>
      <c r="C958" s="7">
        <v>38.0</v>
      </c>
      <c r="D958" s="50" t="s">
        <v>275</v>
      </c>
      <c r="E958" s="50" t="s">
        <v>587</v>
      </c>
      <c r="F958" s="50" t="s">
        <v>496</v>
      </c>
      <c r="G958" s="50">
        <v>8.0</v>
      </c>
      <c r="H958" s="98" t="s">
        <v>15</v>
      </c>
      <c r="I958" s="98" t="s">
        <v>16</v>
      </c>
      <c r="J958" s="89" t="s">
        <v>15</v>
      </c>
      <c r="K958" s="87"/>
      <c r="L958" s="50" t="s">
        <v>1268</v>
      </c>
    </row>
    <row r="959">
      <c r="A959" s="63">
        <v>943.0</v>
      </c>
      <c r="B959" s="62">
        <v>7415882.0</v>
      </c>
      <c r="C959" s="7">
        <v>38.0</v>
      </c>
      <c r="D959" s="50" t="s">
        <v>309</v>
      </c>
      <c r="E959" s="50" t="s">
        <v>276</v>
      </c>
      <c r="F959" s="50" t="s">
        <v>305</v>
      </c>
      <c r="G959" s="50">
        <v>5.0</v>
      </c>
      <c r="H959" s="98" t="s">
        <v>86</v>
      </c>
      <c r="I959" s="98" t="s">
        <v>86</v>
      </c>
      <c r="J959" s="89" t="s">
        <v>86</v>
      </c>
      <c r="K959" s="85" t="s">
        <v>459</v>
      </c>
      <c r="L959" s="50" t="s">
        <v>773</v>
      </c>
    </row>
    <row r="960">
      <c r="A960" s="63">
        <v>944.0</v>
      </c>
      <c r="B960" s="62">
        <v>7434325.0</v>
      </c>
      <c r="C960" s="7">
        <v>18.0</v>
      </c>
      <c r="D960" s="50" t="s">
        <v>86</v>
      </c>
      <c r="E960" s="50" t="s">
        <v>1269</v>
      </c>
      <c r="F960" s="50" t="s">
        <v>285</v>
      </c>
      <c r="G960" s="50">
        <v>3.0</v>
      </c>
      <c r="H960" s="98" t="s">
        <v>15</v>
      </c>
      <c r="I960" s="98" t="s">
        <v>15</v>
      </c>
      <c r="J960" s="89" t="s">
        <v>15</v>
      </c>
      <c r="K960" s="85" t="s">
        <v>459</v>
      </c>
      <c r="L960" s="50" t="s">
        <v>905</v>
      </c>
    </row>
    <row r="961">
      <c r="A961" s="63">
        <v>945.0</v>
      </c>
      <c r="B961" s="62">
        <v>7437339.0</v>
      </c>
      <c r="C961" s="7">
        <v>35.0</v>
      </c>
      <c r="D961" s="50" t="s">
        <v>304</v>
      </c>
      <c r="E961" s="50" t="s">
        <v>1270</v>
      </c>
      <c r="F961" s="50" t="s">
        <v>285</v>
      </c>
      <c r="G961" s="50">
        <v>7.0</v>
      </c>
      <c r="H961" s="98" t="s">
        <v>15</v>
      </c>
      <c r="I961" s="98" t="s">
        <v>15</v>
      </c>
      <c r="J961" s="89" t="s">
        <v>15</v>
      </c>
      <c r="K961" s="87"/>
      <c r="L961" s="50" t="s">
        <v>1267</v>
      </c>
    </row>
    <row r="962">
      <c r="A962" s="63">
        <v>946.0</v>
      </c>
      <c r="B962" s="62">
        <v>7422788.0</v>
      </c>
      <c r="C962" s="7">
        <v>25.0</v>
      </c>
      <c r="D962" s="50" t="s">
        <v>275</v>
      </c>
      <c r="E962" s="50" t="s">
        <v>86</v>
      </c>
      <c r="F962" s="50" t="s">
        <v>273</v>
      </c>
      <c r="G962" s="50">
        <v>6.0</v>
      </c>
      <c r="H962" s="98" t="s">
        <v>86</v>
      </c>
      <c r="I962" s="98" t="s">
        <v>86</v>
      </c>
      <c r="J962" s="89" t="s">
        <v>86</v>
      </c>
      <c r="K962" s="87"/>
      <c r="L962" s="50" t="s">
        <v>773</v>
      </c>
    </row>
    <row r="963">
      <c r="A963" s="63">
        <v>947.0</v>
      </c>
      <c r="B963" s="62">
        <v>7433855.0</v>
      </c>
      <c r="C963" s="7">
        <v>27.0</v>
      </c>
      <c r="D963" s="50" t="s">
        <v>86</v>
      </c>
      <c r="E963" s="50" t="s">
        <v>86</v>
      </c>
      <c r="F963" s="50" t="s">
        <v>286</v>
      </c>
      <c r="G963" s="50">
        <v>5.0</v>
      </c>
      <c r="H963" s="98" t="s">
        <v>86</v>
      </c>
      <c r="I963" s="98" t="s">
        <v>86</v>
      </c>
      <c r="J963" s="89" t="s">
        <v>86</v>
      </c>
      <c r="K963" s="87"/>
      <c r="L963" s="50" t="s">
        <v>960</v>
      </c>
    </row>
    <row r="964">
      <c r="A964" s="63">
        <v>948.0</v>
      </c>
      <c r="B964" s="10">
        <v>7434619.0</v>
      </c>
      <c r="C964" s="7">
        <v>21.0</v>
      </c>
      <c r="D964" s="50" t="s">
        <v>86</v>
      </c>
      <c r="E964" s="50" t="s">
        <v>86</v>
      </c>
      <c r="F964" s="50" t="s">
        <v>421</v>
      </c>
      <c r="G964" s="50">
        <v>12.0</v>
      </c>
      <c r="H964" s="50" t="s">
        <v>15</v>
      </c>
      <c r="I964" s="50" t="s">
        <v>15</v>
      </c>
      <c r="J964" s="89" t="s">
        <v>15</v>
      </c>
      <c r="K964" s="85" t="s">
        <v>597</v>
      </c>
      <c r="L964" s="50" t="s">
        <v>1271</v>
      </c>
    </row>
    <row r="965">
      <c r="A965" s="63">
        <v>949.0</v>
      </c>
      <c r="B965" s="10">
        <v>7439761.0</v>
      </c>
      <c r="C965" s="7">
        <v>21.0</v>
      </c>
      <c r="D965" s="50" t="s">
        <v>279</v>
      </c>
      <c r="E965" s="50" t="s">
        <v>524</v>
      </c>
      <c r="F965" s="50" t="s">
        <v>285</v>
      </c>
      <c r="G965" s="50">
        <v>2.0</v>
      </c>
      <c r="H965" s="50" t="s">
        <v>15</v>
      </c>
      <c r="I965" s="50" t="s">
        <v>16</v>
      </c>
      <c r="J965" s="89" t="s">
        <v>15</v>
      </c>
      <c r="K965" s="85" t="s">
        <v>1272</v>
      </c>
      <c r="L965" s="50" t="s">
        <v>1273</v>
      </c>
    </row>
    <row r="966">
      <c r="A966" s="63">
        <v>950.0</v>
      </c>
      <c r="B966" s="10">
        <v>7440882.0</v>
      </c>
      <c r="C966" s="7">
        <v>27.0</v>
      </c>
      <c r="D966" s="50" t="s">
        <v>86</v>
      </c>
      <c r="E966" s="50" t="s">
        <v>86</v>
      </c>
      <c r="F966" s="50" t="s">
        <v>324</v>
      </c>
      <c r="G966" s="50">
        <v>0.0</v>
      </c>
      <c r="H966" s="50" t="s">
        <v>15</v>
      </c>
      <c r="I966" s="50" t="s">
        <v>15</v>
      </c>
      <c r="J966" s="89" t="s">
        <v>15</v>
      </c>
      <c r="K966" s="87"/>
      <c r="L966" s="50" t="s">
        <v>1274</v>
      </c>
    </row>
    <row r="967">
      <c r="A967" s="63">
        <v>951.0</v>
      </c>
      <c r="B967" s="10">
        <v>7440444.0</v>
      </c>
      <c r="C967" s="7">
        <v>23.0</v>
      </c>
      <c r="D967" s="50" t="s">
        <v>86</v>
      </c>
      <c r="E967" s="50" t="s">
        <v>86</v>
      </c>
      <c r="F967" s="50" t="s">
        <v>1061</v>
      </c>
      <c r="G967" s="50">
        <v>10.0</v>
      </c>
      <c r="H967" s="50" t="s">
        <v>15</v>
      </c>
      <c r="I967" s="50" t="s">
        <v>15</v>
      </c>
      <c r="J967" s="89" t="s">
        <v>15</v>
      </c>
      <c r="K967" s="87"/>
      <c r="L967" s="50" t="s">
        <v>1275</v>
      </c>
    </row>
    <row r="968">
      <c r="A968" s="63">
        <v>952.0</v>
      </c>
      <c r="B968" s="10">
        <v>7440458.0</v>
      </c>
      <c r="C968" s="7">
        <v>23.0</v>
      </c>
      <c r="D968" s="50" t="s">
        <v>86</v>
      </c>
      <c r="E968" s="50" t="s">
        <v>86</v>
      </c>
      <c r="F968" s="50" t="s">
        <v>1061</v>
      </c>
      <c r="G968" s="50">
        <v>10.0</v>
      </c>
      <c r="H968" s="50" t="s">
        <v>15</v>
      </c>
      <c r="I968" s="50" t="s">
        <v>15</v>
      </c>
      <c r="J968" s="89" t="s">
        <v>15</v>
      </c>
      <c r="K968" s="87"/>
      <c r="L968" s="50" t="s">
        <v>1275</v>
      </c>
    </row>
    <row r="969">
      <c r="A969" s="63">
        <v>953.0</v>
      </c>
      <c r="B969" s="10">
        <v>7441712.0</v>
      </c>
      <c r="C969" s="7">
        <v>29.0</v>
      </c>
      <c r="D969" s="50" t="s">
        <v>279</v>
      </c>
      <c r="E969" s="50" t="s">
        <v>1132</v>
      </c>
      <c r="F969" s="50" t="s">
        <v>313</v>
      </c>
      <c r="G969" s="50">
        <v>6.0</v>
      </c>
      <c r="H969" s="50" t="s">
        <v>15</v>
      </c>
      <c r="I969" s="50" t="s">
        <v>16</v>
      </c>
      <c r="J969" s="89" t="s">
        <v>15</v>
      </c>
      <c r="K969" s="85" t="s">
        <v>1276</v>
      </c>
      <c r="L969" s="86"/>
    </row>
    <row r="970">
      <c r="A970" s="63">
        <v>954.0</v>
      </c>
      <c r="B970" s="10">
        <v>7444923.0</v>
      </c>
      <c r="C970" s="7">
        <v>36.0</v>
      </c>
      <c r="D970" s="50" t="s">
        <v>271</v>
      </c>
      <c r="E970" s="50" t="s">
        <v>977</v>
      </c>
      <c r="F970" s="50" t="s">
        <v>320</v>
      </c>
      <c r="G970" s="50">
        <v>0.0</v>
      </c>
      <c r="H970" s="50" t="s">
        <v>15</v>
      </c>
      <c r="I970" s="50" t="s">
        <v>15</v>
      </c>
      <c r="J970" s="89" t="s">
        <v>15</v>
      </c>
      <c r="K970" s="85" t="s">
        <v>1277</v>
      </c>
      <c r="L970" s="50" t="s">
        <v>1278</v>
      </c>
    </row>
    <row r="971">
      <c r="A971" s="63">
        <v>955.0</v>
      </c>
      <c r="B971" s="10">
        <v>7446236.0</v>
      </c>
      <c r="C971" s="7">
        <v>30.0</v>
      </c>
      <c r="D971" s="50" t="s">
        <v>86</v>
      </c>
      <c r="E971" s="50" t="s">
        <v>276</v>
      </c>
      <c r="F971" s="50" t="s">
        <v>273</v>
      </c>
      <c r="G971" s="50">
        <v>8.0</v>
      </c>
      <c r="H971" s="50" t="s">
        <v>15</v>
      </c>
      <c r="I971" s="50" t="s">
        <v>15</v>
      </c>
      <c r="J971" s="89" t="s">
        <v>15</v>
      </c>
      <c r="K971" s="85" t="s">
        <v>1279</v>
      </c>
      <c r="L971" s="50" t="s">
        <v>773</v>
      </c>
    </row>
    <row r="972">
      <c r="A972" s="63">
        <v>956.0</v>
      </c>
      <c r="B972" s="10">
        <v>7448840.0</v>
      </c>
      <c r="C972" s="7">
        <v>36.0</v>
      </c>
      <c r="D972" s="50" t="s">
        <v>275</v>
      </c>
      <c r="E972" s="50" t="s">
        <v>369</v>
      </c>
      <c r="F972" s="50" t="s">
        <v>285</v>
      </c>
      <c r="G972" s="50">
        <v>12.0</v>
      </c>
      <c r="H972" s="50" t="s">
        <v>16</v>
      </c>
      <c r="I972" s="50" t="s">
        <v>15</v>
      </c>
      <c r="J972" s="89" t="s">
        <v>15</v>
      </c>
      <c r="K972" s="85" t="s">
        <v>1280</v>
      </c>
      <c r="L972" s="50" t="s">
        <v>1281</v>
      </c>
    </row>
    <row r="973">
      <c r="A973" s="63">
        <v>957.0</v>
      </c>
      <c r="B973" s="10">
        <v>7449594.0</v>
      </c>
      <c r="C973" s="75">
        <v>41.0</v>
      </c>
      <c r="D973" s="115" t="s">
        <v>86</v>
      </c>
      <c r="E973" s="115" t="s">
        <v>86</v>
      </c>
      <c r="F973" s="115" t="s">
        <v>285</v>
      </c>
      <c r="G973" s="115">
        <v>11.0</v>
      </c>
      <c r="H973" s="115" t="s">
        <v>15</v>
      </c>
      <c r="I973" s="115" t="s">
        <v>15</v>
      </c>
      <c r="J973" s="116" t="s">
        <v>15</v>
      </c>
      <c r="K973" s="117"/>
      <c r="L973" s="115" t="s">
        <v>1282</v>
      </c>
    </row>
    <row r="974">
      <c r="A974" s="63">
        <v>958.0</v>
      </c>
      <c r="B974" s="10">
        <v>7449605.0</v>
      </c>
      <c r="C974" s="75">
        <v>41.0</v>
      </c>
      <c r="D974" s="115" t="s">
        <v>86</v>
      </c>
      <c r="E974" s="115" t="s">
        <v>86</v>
      </c>
      <c r="F974" s="115" t="s">
        <v>285</v>
      </c>
      <c r="G974" s="115">
        <v>11.0</v>
      </c>
      <c r="H974" s="115" t="s">
        <v>15</v>
      </c>
      <c r="I974" s="115" t="s">
        <v>15</v>
      </c>
      <c r="J974" s="116" t="s">
        <v>15</v>
      </c>
      <c r="K974" s="117"/>
      <c r="L974" s="115" t="s">
        <v>1282</v>
      </c>
    </row>
    <row r="975">
      <c r="A975" s="63">
        <v>959.0</v>
      </c>
      <c r="B975" s="30">
        <v>7450524.0</v>
      </c>
      <c r="C975" s="75">
        <v>30.0</v>
      </c>
      <c r="D975" s="115" t="s">
        <v>86</v>
      </c>
      <c r="E975" s="115" t="s">
        <v>86</v>
      </c>
      <c r="F975" s="115" t="s">
        <v>387</v>
      </c>
      <c r="G975" s="115">
        <v>1.0</v>
      </c>
      <c r="H975" s="115" t="s">
        <v>15</v>
      </c>
      <c r="I975" s="115" t="s">
        <v>15</v>
      </c>
      <c r="J975" s="116" t="s">
        <v>15</v>
      </c>
      <c r="K975" s="117"/>
      <c r="L975" s="115" t="s">
        <v>459</v>
      </c>
    </row>
    <row r="976">
      <c r="A976" s="63">
        <v>960.0</v>
      </c>
      <c r="B976" s="30">
        <v>7450549.0</v>
      </c>
      <c r="C976" s="75">
        <v>32.0</v>
      </c>
      <c r="D976" s="115" t="s">
        <v>271</v>
      </c>
      <c r="E976" s="115" t="s">
        <v>1283</v>
      </c>
      <c r="F976" s="115" t="s">
        <v>377</v>
      </c>
      <c r="G976" s="115">
        <v>14.0</v>
      </c>
      <c r="H976" s="115" t="s">
        <v>16</v>
      </c>
      <c r="I976" s="115" t="s">
        <v>16</v>
      </c>
      <c r="J976" s="116" t="s">
        <v>16</v>
      </c>
      <c r="K976" s="118" t="s">
        <v>1284</v>
      </c>
      <c r="L976" s="115" t="s">
        <v>1285</v>
      </c>
    </row>
    <row r="977">
      <c r="A977" s="63">
        <v>961.0</v>
      </c>
      <c r="B977" s="30">
        <v>7451308.0</v>
      </c>
      <c r="C977" s="75">
        <v>19.0</v>
      </c>
      <c r="D977" s="115" t="s">
        <v>275</v>
      </c>
      <c r="E977" s="115" t="s">
        <v>276</v>
      </c>
      <c r="F977" s="115" t="s">
        <v>285</v>
      </c>
      <c r="G977" s="115">
        <v>4.0</v>
      </c>
      <c r="H977" s="115" t="s">
        <v>86</v>
      </c>
      <c r="I977" s="115" t="s">
        <v>86</v>
      </c>
      <c r="J977" s="116" t="s">
        <v>86</v>
      </c>
      <c r="K977" s="118" t="s">
        <v>1286</v>
      </c>
      <c r="L977" s="119"/>
    </row>
    <row r="978">
      <c r="A978" s="63">
        <v>962.0</v>
      </c>
      <c r="B978" s="30">
        <v>7446356.0</v>
      </c>
      <c r="C978" s="75">
        <v>28.0</v>
      </c>
      <c r="D978" s="115" t="s">
        <v>86</v>
      </c>
      <c r="E978" s="115" t="s">
        <v>86</v>
      </c>
      <c r="F978" s="115" t="s">
        <v>273</v>
      </c>
      <c r="G978" s="115">
        <v>7.0</v>
      </c>
      <c r="H978" s="115" t="s">
        <v>86</v>
      </c>
      <c r="I978" s="115" t="s">
        <v>86</v>
      </c>
      <c r="J978" s="116" t="s">
        <v>86</v>
      </c>
      <c r="K978" s="117"/>
      <c r="L978" s="115" t="s">
        <v>1287</v>
      </c>
    </row>
    <row r="979">
      <c r="A979" s="63">
        <v>963.0</v>
      </c>
      <c r="B979" s="62">
        <v>7453305.0</v>
      </c>
      <c r="C979" s="77">
        <v>26.0</v>
      </c>
      <c r="D979" s="104" t="s">
        <v>86</v>
      </c>
      <c r="E979" s="104" t="s">
        <v>86</v>
      </c>
      <c r="F979" s="104" t="s">
        <v>289</v>
      </c>
      <c r="G979" s="104">
        <v>4.0</v>
      </c>
      <c r="H979" s="104" t="s">
        <v>15</v>
      </c>
      <c r="I979" s="104" t="s">
        <v>15</v>
      </c>
      <c r="J979" s="105" t="s">
        <v>15</v>
      </c>
      <c r="K979" s="106"/>
      <c r="L979" s="104" t="s">
        <v>1288</v>
      </c>
    </row>
    <row r="980">
      <c r="A980" s="63">
        <v>964.0</v>
      </c>
      <c r="B980" s="62">
        <v>7455130.0</v>
      </c>
      <c r="C980" s="77">
        <v>34.0</v>
      </c>
      <c r="D980" s="104" t="s">
        <v>291</v>
      </c>
      <c r="E980" s="104" t="s">
        <v>590</v>
      </c>
      <c r="F980" s="104" t="s">
        <v>285</v>
      </c>
      <c r="G980" s="104">
        <v>3.0</v>
      </c>
      <c r="H980" s="104" t="s">
        <v>15</v>
      </c>
      <c r="I980" s="104" t="s">
        <v>16</v>
      </c>
      <c r="J980" s="105" t="s">
        <v>15</v>
      </c>
      <c r="K980" s="106"/>
      <c r="L980" s="104" t="s">
        <v>1289</v>
      </c>
    </row>
    <row r="981">
      <c r="A981" s="63">
        <v>965.0</v>
      </c>
      <c r="B981" s="62">
        <v>7455269.0</v>
      </c>
      <c r="C981" s="77">
        <v>39.0</v>
      </c>
      <c r="D981" s="104" t="s">
        <v>279</v>
      </c>
      <c r="E981" s="104" t="s">
        <v>1290</v>
      </c>
      <c r="F981" s="104" t="s">
        <v>324</v>
      </c>
      <c r="G981" s="104">
        <v>9.0</v>
      </c>
      <c r="H981" s="104" t="s">
        <v>15</v>
      </c>
      <c r="I981" s="104" t="s">
        <v>15</v>
      </c>
      <c r="J981" s="105" t="s">
        <v>15</v>
      </c>
      <c r="K981" s="120" t="s">
        <v>388</v>
      </c>
      <c r="L981" s="104" t="s">
        <v>1210</v>
      </c>
    </row>
    <row r="982">
      <c r="A982" s="63">
        <v>966.0</v>
      </c>
      <c r="B982" s="62">
        <v>7458698.0</v>
      </c>
      <c r="C982" s="77">
        <v>36.0</v>
      </c>
      <c r="D982" s="104" t="s">
        <v>309</v>
      </c>
      <c r="E982" s="104" t="s">
        <v>276</v>
      </c>
      <c r="F982" s="104" t="s">
        <v>285</v>
      </c>
      <c r="G982" s="104">
        <v>2.0</v>
      </c>
      <c r="H982" s="104" t="s">
        <v>86</v>
      </c>
      <c r="I982" s="104" t="s">
        <v>86</v>
      </c>
      <c r="J982" s="105" t="s">
        <v>86</v>
      </c>
      <c r="K982" s="106"/>
      <c r="L982" s="104" t="s">
        <v>1291</v>
      </c>
    </row>
    <row r="983">
      <c r="A983" s="63">
        <v>967.0</v>
      </c>
      <c r="B983" s="62">
        <v>7460204.0</v>
      </c>
      <c r="C983" s="77">
        <v>28.0</v>
      </c>
      <c r="D983" s="104" t="s">
        <v>279</v>
      </c>
      <c r="E983" s="104" t="s">
        <v>276</v>
      </c>
      <c r="F983" s="104" t="s">
        <v>285</v>
      </c>
      <c r="G983" s="104">
        <v>7.0</v>
      </c>
      <c r="H983" s="104" t="s">
        <v>86</v>
      </c>
      <c r="I983" s="104" t="s">
        <v>86</v>
      </c>
      <c r="J983" s="105" t="s">
        <v>86</v>
      </c>
      <c r="K983" s="106"/>
      <c r="L983" s="104" t="s">
        <v>1292</v>
      </c>
    </row>
    <row r="984">
      <c r="A984" s="68">
        <v>968.0</v>
      </c>
      <c r="B984" s="62">
        <v>7460991.0</v>
      </c>
      <c r="C984" s="77">
        <v>31.0</v>
      </c>
      <c r="D984" s="104" t="s">
        <v>291</v>
      </c>
      <c r="E984" s="104" t="s">
        <v>360</v>
      </c>
      <c r="F984" s="104" t="s">
        <v>273</v>
      </c>
      <c r="G984" s="104">
        <v>12.0</v>
      </c>
      <c r="H984" s="104" t="s">
        <v>15</v>
      </c>
      <c r="I984" s="104" t="s">
        <v>15</v>
      </c>
      <c r="J984" s="105" t="s">
        <v>15</v>
      </c>
      <c r="K984" s="106"/>
      <c r="L984" s="104" t="s">
        <v>1293</v>
      </c>
    </row>
    <row r="985">
      <c r="A985" s="68">
        <v>969.0</v>
      </c>
      <c r="B985" s="62">
        <v>7460989.0</v>
      </c>
      <c r="C985" s="77">
        <v>31.0</v>
      </c>
      <c r="D985" s="104" t="s">
        <v>291</v>
      </c>
      <c r="E985" s="104" t="s">
        <v>360</v>
      </c>
      <c r="F985" s="104" t="s">
        <v>273</v>
      </c>
      <c r="G985" s="104">
        <v>12.0</v>
      </c>
      <c r="H985" s="104" t="s">
        <v>15</v>
      </c>
      <c r="I985" s="104" t="s">
        <v>15</v>
      </c>
      <c r="J985" s="105" t="s">
        <v>15</v>
      </c>
      <c r="K985" s="106"/>
      <c r="L985" s="104" t="s">
        <v>1293</v>
      </c>
    </row>
    <row r="986">
      <c r="A986" s="68">
        <v>970.0</v>
      </c>
      <c r="B986" s="62">
        <v>7463558.0</v>
      </c>
      <c r="C986" s="77">
        <v>16.0</v>
      </c>
      <c r="D986" s="104" t="s">
        <v>279</v>
      </c>
      <c r="E986" s="104" t="s">
        <v>272</v>
      </c>
      <c r="F986" s="104" t="s">
        <v>1294</v>
      </c>
      <c r="G986" s="104">
        <v>6.0</v>
      </c>
      <c r="H986" s="104" t="s">
        <v>15</v>
      </c>
      <c r="I986" s="104" t="s">
        <v>15</v>
      </c>
      <c r="J986" s="105" t="s">
        <v>15</v>
      </c>
      <c r="K986" s="106"/>
      <c r="L986" s="121"/>
    </row>
    <row r="987">
      <c r="A987" s="68">
        <v>971.0</v>
      </c>
      <c r="B987" s="62">
        <v>7464469.0</v>
      </c>
      <c r="C987" s="77">
        <v>17.0</v>
      </c>
      <c r="D987" s="104" t="s">
        <v>86</v>
      </c>
      <c r="E987" s="104" t="s">
        <v>86</v>
      </c>
      <c r="F987" s="104" t="s">
        <v>1294</v>
      </c>
      <c r="G987" s="104">
        <v>4.0</v>
      </c>
      <c r="H987" s="104" t="s">
        <v>15</v>
      </c>
      <c r="I987" s="104" t="s">
        <v>15</v>
      </c>
      <c r="J987" s="105" t="s">
        <v>15</v>
      </c>
      <c r="K987" s="106"/>
      <c r="L987" s="121"/>
    </row>
    <row r="988">
      <c r="A988" s="30">
        <v>972.0</v>
      </c>
      <c r="B988" s="62">
        <v>7466558.0</v>
      </c>
      <c r="C988" s="77">
        <v>18.0</v>
      </c>
      <c r="D988" s="104" t="s">
        <v>304</v>
      </c>
      <c r="E988" s="104" t="s">
        <v>86</v>
      </c>
      <c r="F988" s="104" t="s">
        <v>1294</v>
      </c>
      <c r="G988" s="104">
        <v>7.0</v>
      </c>
      <c r="H988" s="104" t="s">
        <v>15</v>
      </c>
      <c r="I988" s="104" t="s">
        <v>15</v>
      </c>
      <c r="J988" s="105" t="s">
        <v>15</v>
      </c>
      <c r="K988" s="106"/>
      <c r="L988" s="121"/>
    </row>
    <row r="989">
      <c r="A989" s="30">
        <v>973.0</v>
      </c>
      <c r="B989" s="62">
        <v>7468682.0</v>
      </c>
      <c r="C989" s="77">
        <v>32.0</v>
      </c>
      <c r="D989" s="104" t="s">
        <v>275</v>
      </c>
      <c r="E989" s="104" t="s">
        <v>1295</v>
      </c>
      <c r="F989" s="104" t="s">
        <v>305</v>
      </c>
      <c r="G989" s="104">
        <v>2.0</v>
      </c>
      <c r="H989" s="104" t="s">
        <v>15</v>
      </c>
      <c r="I989" s="104" t="s">
        <v>15</v>
      </c>
      <c r="J989" s="105" t="s">
        <v>15</v>
      </c>
      <c r="K989" s="106"/>
      <c r="L989" s="104" t="s">
        <v>1296</v>
      </c>
    </row>
    <row r="990">
      <c r="A990" s="30">
        <v>974.0</v>
      </c>
      <c r="B990" s="30">
        <v>7469190.0</v>
      </c>
      <c r="C990" s="77">
        <v>29.0</v>
      </c>
      <c r="D990" s="104" t="s">
        <v>86</v>
      </c>
      <c r="E990" s="104" t="s">
        <v>815</v>
      </c>
      <c r="F990" s="104" t="s">
        <v>298</v>
      </c>
      <c r="G990" s="104">
        <v>4.0</v>
      </c>
      <c r="H990" s="104" t="s">
        <v>86</v>
      </c>
      <c r="I990" s="104" t="s">
        <v>86</v>
      </c>
      <c r="J990" s="105" t="s">
        <v>86</v>
      </c>
      <c r="K990" s="106"/>
      <c r="L990" s="121"/>
    </row>
    <row r="991">
      <c r="A991" s="30">
        <v>975.0</v>
      </c>
      <c r="B991" s="62">
        <v>7468699.0</v>
      </c>
      <c r="C991" s="77">
        <v>25.0</v>
      </c>
      <c r="D991" s="104" t="s">
        <v>86</v>
      </c>
      <c r="E991" s="104" t="s">
        <v>86</v>
      </c>
      <c r="F991" s="104" t="s">
        <v>273</v>
      </c>
      <c r="G991" s="104" t="s">
        <v>86</v>
      </c>
      <c r="H991" s="104" t="s">
        <v>15</v>
      </c>
      <c r="I991" s="104" t="s">
        <v>15</v>
      </c>
      <c r="J991" s="105" t="s">
        <v>15</v>
      </c>
      <c r="K991" s="106"/>
      <c r="L991" s="121"/>
    </row>
    <row r="992">
      <c r="A992" s="30">
        <v>976.0</v>
      </c>
      <c r="B992" s="62">
        <v>7469467.0</v>
      </c>
      <c r="C992" s="77">
        <v>28.0</v>
      </c>
      <c r="D992" s="104" t="s">
        <v>86</v>
      </c>
      <c r="E992" s="104" t="s">
        <v>86</v>
      </c>
      <c r="F992" s="104" t="s">
        <v>285</v>
      </c>
      <c r="G992" s="104">
        <v>14.0</v>
      </c>
      <c r="H992" s="104" t="s">
        <v>15</v>
      </c>
      <c r="I992" s="104" t="s">
        <v>15</v>
      </c>
      <c r="J992" s="105" t="s">
        <v>15</v>
      </c>
      <c r="K992" s="120" t="s">
        <v>325</v>
      </c>
      <c r="L992" s="104" t="s">
        <v>808</v>
      </c>
    </row>
    <row r="993">
      <c r="A993" s="30">
        <v>977.0</v>
      </c>
      <c r="B993" s="62">
        <v>7470489.0</v>
      </c>
      <c r="C993" s="77">
        <v>31.0</v>
      </c>
      <c r="D993" s="104" t="s">
        <v>275</v>
      </c>
      <c r="E993" s="104" t="s">
        <v>1297</v>
      </c>
      <c r="F993" s="104" t="s">
        <v>285</v>
      </c>
      <c r="G993" s="104">
        <v>31.0</v>
      </c>
      <c r="H993" s="104" t="s">
        <v>15</v>
      </c>
      <c r="I993" s="104" t="s">
        <v>15</v>
      </c>
      <c r="J993" s="105" t="s">
        <v>15</v>
      </c>
      <c r="K993" s="106"/>
      <c r="L993" s="104" t="s">
        <v>391</v>
      </c>
    </row>
    <row r="994">
      <c r="A994" s="30">
        <v>978.0</v>
      </c>
      <c r="B994" s="62">
        <v>7473969.0</v>
      </c>
      <c r="C994" s="77">
        <v>19.0</v>
      </c>
      <c r="D994" s="104" t="s">
        <v>275</v>
      </c>
      <c r="E994" s="104" t="s">
        <v>276</v>
      </c>
      <c r="F994" s="104" t="s">
        <v>273</v>
      </c>
      <c r="G994" s="104">
        <v>8.0</v>
      </c>
      <c r="H994" s="104" t="s">
        <v>15</v>
      </c>
      <c r="I994" s="104" t="s">
        <v>15</v>
      </c>
      <c r="J994" s="105" t="s">
        <v>15</v>
      </c>
      <c r="K994" s="120" t="s">
        <v>459</v>
      </c>
      <c r="L994" s="104" t="s">
        <v>1210</v>
      </c>
    </row>
    <row r="995">
      <c r="A995" s="30">
        <v>979.0</v>
      </c>
      <c r="B995" s="62">
        <v>7473949.0</v>
      </c>
      <c r="C995" s="77">
        <v>30.0</v>
      </c>
      <c r="D995" s="104" t="s">
        <v>275</v>
      </c>
      <c r="E995" s="104" t="s">
        <v>1298</v>
      </c>
      <c r="F995" s="104" t="s">
        <v>285</v>
      </c>
      <c r="G995" s="104">
        <v>6.0</v>
      </c>
      <c r="H995" s="104" t="s">
        <v>15</v>
      </c>
      <c r="I995" s="104" t="s">
        <v>15</v>
      </c>
      <c r="J995" s="105" t="s">
        <v>15</v>
      </c>
      <c r="K995" s="106"/>
      <c r="L995" s="104" t="s">
        <v>959</v>
      </c>
    </row>
    <row r="996">
      <c r="A996" s="68">
        <v>980.0</v>
      </c>
      <c r="B996" s="62">
        <v>7474473.0</v>
      </c>
      <c r="C996" s="77">
        <v>37.0</v>
      </c>
      <c r="D996" s="104" t="s">
        <v>86</v>
      </c>
      <c r="E996" s="104" t="s">
        <v>86</v>
      </c>
      <c r="F996" s="104" t="s">
        <v>1299</v>
      </c>
      <c r="G996" s="104">
        <v>6.0</v>
      </c>
      <c r="H996" s="104" t="s">
        <v>86</v>
      </c>
      <c r="I996" s="104" t="s">
        <v>86</v>
      </c>
      <c r="J996" s="105" t="s">
        <v>86</v>
      </c>
      <c r="K996" s="106"/>
      <c r="L996" s="104" t="s">
        <v>959</v>
      </c>
    </row>
    <row r="997">
      <c r="A997" s="68">
        <v>981.0</v>
      </c>
      <c r="B997" s="62">
        <v>7476679.0</v>
      </c>
      <c r="C997" s="77">
        <v>25.0</v>
      </c>
      <c r="D997" s="104" t="s">
        <v>86</v>
      </c>
      <c r="E997" s="104" t="s">
        <v>86</v>
      </c>
      <c r="F997" s="104" t="s">
        <v>285</v>
      </c>
      <c r="G997" s="104">
        <v>5.0</v>
      </c>
      <c r="H997" s="104" t="s">
        <v>15</v>
      </c>
      <c r="I997" s="104" t="s">
        <v>15</v>
      </c>
      <c r="J997" s="105" t="s">
        <v>15</v>
      </c>
      <c r="K997" s="106"/>
      <c r="L997" s="121"/>
    </row>
    <row r="998">
      <c r="A998" s="69">
        <v>982.0</v>
      </c>
      <c r="B998" s="66">
        <v>7476197.0</v>
      </c>
      <c r="C998" s="77">
        <v>25.0</v>
      </c>
      <c r="D998" s="104" t="s">
        <v>86</v>
      </c>
      <c r="E998" s="104" t="s">
        <v>86</v>
      </c>
      <c r="F998" s="104" t="s">
        <v>273</v>
      </c>
      <c r="G998" s="104">
        <v>5.0</v>
      </c>
      <c r="H998" s="104" t="s">
        <v>86</v>
      </c>
      <c r="I998" s="104" t="s">
        <v>86</v>
      </c>
      <c r="J998" s="105" t="s">
        <v>86</v>
      </c>
      <c r="K998" s="106"/>
      <c r="L998" s="104" t="s">
        <v>1300</v>
      </c>
    </row>
    <row r="999">
      <c r="A999" s="69">
        <v>983.0</v>
      </c>
      <c r="B999" s="66">
        <v>7479649.0</v>
      </c>
      <c r="C999" s="77">
        <v>32.0</v>
      </c>
      <c r="D999" s="104" t="s">
        <v>304</v>
      </c>
      <c r="E999" s="104" t="s">
        <v>423</v>
      </c>
      <c r="F999" s="104" t="s">
        <v>273</v>
      </c>
      <c r="G999" s="104">
        <v>6.0</v>
      </c>
      <c r="H999" s="104" t="s">
        <v>15</v>
      </c>
      <c r="I999" s="104" t="s">
        <v>15</v>
      </c>
      <c r="J999" s="105" t="s">
        <v>15</v>
      </c>
      <c r="K999" s="120"/>
      <c r="L999" s="104" t="s">
        <v>400</v>
      </c>
    </row>
    <row r="1000">
      <c r="A1000" s="69">
        <v>984.0</v>
      </c>
      <c r="B1000" s="66">
        <v>7480569.0</v>
      </c>
      <c r="C1000" s="77">
        <v>20.0</v>
      </c>
      <c r="D1000" s="104" t="s">
        <v>275</v>
      </c>
      <c r="E1000" s="104" t="s">
        <v>276</v>
      </c>
      <c r="F1000" s="104" t="s">
        <v>285</v>
      </c>
      <c r="G1000" s="104">
        <v>7.0</v>
      </c>
      <c r="H1000" s="104" t="s">
        <v>86</v>
      </c>
      <c r="I1000" s="104" t="s">
        <v>86</v>
      </c>
      <c r="J1000" s="105" t="s">
        <v>86</v>
      </c>
      <c r="K1000" s="106"/>
      <c r="L1000" s="104" t="s">
        <v>331</v>
      </c>
    </row>
    <row r="1001">
      <c r="A1001" s="69">
        <v>985.0</v>
      </c>
      <c r="B1001" s="66">
        <v>7479645.0</v>
      </c>
      <c r="C1001" s="77">
        <v>39.0</v>
      </c>
      <c r="D1001" s="104" t="s">
        <v>304</v>
      </c>
      <c r="E1001" s="104" t="s">
        <v>276</v>
      </c>
      <c r="F1001" s="104" t="s">
        <v>320</v>
      </c>
      <c r="G1001" s="104">
        <v>6.0</v>
      </c>
      <c r="H1001" s="104" t="s">
        <v>15</v>
      </c>
      <c r="I1001" s="104" t="s">
        <v>15</v>
      </c>
      <c r="J1001" s="105" t="s">
        <v>15</v>
      </c>
      <c r="K1001" s="120" t="s">
        <v>1221</v>
      </c>
      <c r="L1001" s="104" t="s">
        <v>400</v>
      </c>
    </row>
    <row r="1002">
      <c r="A1002" s="69">
        <v>986.0</v>
      </c>
      <c r="B1002" s="66">
        <v>7484408.0</v>
      </c>
      <c r="C1002" s="77">
        <v>24.0</v>
      </c>
      <c r="D1002" s="104" t="s">
        <v>86</v>
      </c>
      <c r="E1002" s="104" t="s">
        <v>86</v>
      </c>
      <c r="F1002" s="104" t="s">
        <v>273</v>
      </c>
      <c r="G1002" s="104">
        <v>8.0</v>
      </c>
      <c r="H1002" s="104" t="s">
        <v>15</v>
      </c>
      <c r="I1002" s="104" t="s">
        <v>15</v>
      </c>
      <c r="J1002" s="105" t="s">
        <v>15</v>
      </c>
      <c r="K1002" s="106"/>
      <c r="L1002" s="104" t="s">
        <v>1301</v>
      </c>
    </row>
    <row r="1003">
      <c r="A1003" s="69">
        <v>987.0</v>
      </c>
      <c r="B1003" s="66">
        <v>7484409.0</v>
      </c>
      <c r="C1003" s="77">
        <v>24.0</v>
      </c>
      <c r="D1003" s="104" t="s">
        <v>86</v>
      </c>
      <c r="E1003" s="104" t="s">
        <v>86</v>
      </c>
      <c r="F1003" s="104" t="s">
        <v>273</v>
      </c>
      <c r="G1003" s="104">
        <v>8.0</v>
      </c>
      <c r="H1003" s="104" t="s">
        <v>15</v>
      </c>
      <c r="I1003" s="104" t="s">
        <v>15</v>
      </c>
      <c r="J1003" s="105" t="s">
        <v>15</v>
      </c>
      <c r="K1003" s="106"/>
      <c r="L1003" s="104" t="s">
        <v>1301</v>
      </c>
    </row>
    <row r="1004">
      <c r="A1004" s="69">
        <v>988.0</v>
      </c>
      <c r="B1004" s="66">
        <v>7486676.0</v>
      </c>
      <c r="C1004" s="77">
        <v>17.0</v>
      </c>
      <c r="D1004" s="104" t="s">
        <v>86</v>
      </c>
      <c r="E1004" s="104" t="s">
        <v>86</v>
      </c>
      <c r="F1004" s="104" t="s">
        <v>273</v>
      </c>
      <c r="G1004" s="104">
        <v>5.0</v>
      </c>
      <c r="H1004" s="104" t="s">
        <v>86</v>
      </c>
      <c r="I1004" s="104" t="s">
        <v>86</v>
      </c>
      <c r="J1004" s="105" t="s">
        <v>86</v>
      </c>
      <c r="K1004" s="106"/>
      <c r="L1004" s="104" t="s">
        <v>1302</v>
      </c>
    </row>
    <row r="1005">
      <c r="A1005" s="69">
        <v>989.0</v>
      </c>
      <c r="B1005" s="66">
        <v>7487050.0</v>
      </c>
      <c r="C1005" s="77" t="s">
        <v>86</v>
      </c>
      <c r="D1005" s="104" t="s">
        <v>309</v>
      </c>
      <c r="E1005" s="104" t="s">
        <v>276</v>
      </c>
      <c r="F1005" s="104" t="s">
        <v>305</v>
      </c>
      <c r="G1005" s="104" t="s">
        <v>86</v>
      </c>
      <c r="H1005" s="104" t="s">
        <v>16</v>
      </c>
      <c r="I1005" s="104" t="s">
        <v>15</v>
      </c>
      <c r="J1005" s="105" t="s">
        <v>15</v>
      </c>
      <c r="K1005" s="106"/>
      <c r="L1005" s="104" t="s">
        <v>960</v>
      </c>
    </row>
    <row r="1006">
      <c r="A1006" s="69">
        <v>990.0</v>
      </c>
      <c r="B1006" s="66">
        <v>7487554.0</v>
      </c>
      <c r="C1006" s="77">
        <v>18.0</v>
      </c>
      <c r="D1006" s="104" t="s">
        <v>279</v>
      </c>
      <c r="E1006" s="104" t="s">
        <v>272</v>
      </c>
      <c r="F1006" s="104" t="s">
        <v>273</v>
      </c>
      <c r="G1006" s="104">
        <v>3.0</v>
      </c>
      <c r="H1006" s="104" t="s">
        <v>15</v>
      </c>
      <c r="I1006" s="104" t="s">
        <v>15</v>
      </c>
      <c r="J1006" s="105" t="s">
        <v>15</v>
      </c>
      <c r="K1006" s="106"/>
      <c r="L1006" s="104" t="s">
        <v>1303</v>
      </c>
    </row>
    <row r="1007">
      <c r="A1007" s="59">
        <v>991.0</v>
      </c>
      <c r="B1007" s="66">
        <v>7487612.0</v>
      </c>
      <c r="C1007" s="77">
        <v>21.0</v>
      </c>
      <c r="D1007" s="104" t="s">
        <v>275</v>
      </c>
      <c r="E1007" s="104" t="s">
        <v>276</v>
      </c>
      <c r="F1007" s="104" t="s">
        <v>273</v>
      </c>
      <c r="G1007" s="104">
        <v>10.0</v>
      </c>
      <c r="H1007" s="104" t="s">
        <v>15</v>
      </c>
      <c r="I1007" s="104" t="s">
        <v>15</v>
      </c>
      <c r="J1007" s="105" t="s">
        <v>15</v>
      </c>
      <c r="K1007" s="120" t="s">
        <v>400</v>
      </c>
      <c r="L1007" s="104" t="s">
        <v>1304</v>
      </c>
    </row>
    <row r="1008">
      <c r="A1008" s="30">
        <v>992.0</v>
      </c>
      <c r="B1008" s="30">
        <v>7487613.0</v>
      </c>
      <c r="C1008" s="77">
        <v>21.0</v>
      </c>
      <c r="D1008" s="104" t="s">
        <v>275</v>
      </c>
      <c r="E1008" s="104" t="s">
        <v>276</v>
      </c>
      <c r="F1008" s="104" t="s">
        <v>1305</v>
      </c>
      <c r="G1008" s="104">
        <v>10.0</v>
      </c>
      <c r="H1008" s="104" t="s">
        <v>15</v>
      </c>
      <c r="I1008" s="104" t="s">
        <v>15</v>
      </c>
      <c r="J1008" s="105" t="s">
        <v>15</v>
      </c>
      <c r="K1008" s="106"/>
      <c r="L1008" s="104" t="s">
        <v>1306</v>
      </c>
    </row>
    <row r="1009">
      <c r="A1009" s="30">
        <v>993.0</v>
      </c>
      <c r="B1009" s="30">
        <v>7488160.0</v>
      </c>
      <c r="C1009" s="77">
        <v>38.0</v>
      </c>
      <c r="D1009" s="104" t="s">
        <v>291</v>
      </c>
      <c r="E1009" s="104" t="s">
        <v>276</v>
      </c>
      <c r="F1009" s="104" t="s">
        <v>1305</v>
      </c>
      <c r="G1009" s="104">
        <v>7.0</v>
      </c>
      <c r="H1009" s="104" t="s">
        <v>86</v>
      </c>
      <c r="I1009" s="104" t="s">
        <v>15</v>
      </c>
      <c r="J1009" s="105" t="s">
        <v>86</v>
      </c>
      <c r="K1009" s="106"/>
      <c r="L1009" s="121"/>
    </row>
    <row r="1010">
      <c r="A1010" s="30">
        <v>994.0</v>
      </c>
      <c r="B1010" s="30">
        <v>7504822.0</v>
      </c>
      <c r="C1010" s="77">
        <v>20.0</v>
      </c>
      <c r="D1010" s="104" t="s">
        <v>309</v>
      </c>
      <c r="E1010" s="104" t="s">
        <v>1307</v>
      </c>
      <c r="F1010" s="104" t="s">
        <v>421</v>
      </c>
      <c r="G1010" s="104">
        <v>2.0</v>
      </c>
      <c r="H1010" s="104" t="s">
        <v>15</v>
      </c>
      <c r="I1010" s="104" t="s">
        <v>16</v>
      </c>
      <c r="J1010" s="105" t="s">
        <v>15</v>
      </c>
      <c r="K1010" s="106"/>
      <c r="L1010" s="104" t="s">
        <v>1308</v>
      </c>
    </row>
    <row r="1011">
      <c r="A1011" s="30">
        <v>995.0</v>
      </c>
      <c r="B1011" s="30">
        <v>8032534.0</v>
      </c>
      <c r="C1011" s="77">
        <v>18.0</v>
      </c>
      <c r="D1011" s="104" t="s">
        <v>275</v>
      </c>
      <c r="E1011" s="104" t="s">
        <v>1309</v>
      </c>
      <c r="F1011" s="104" t="s">
        <v>348</v>
      </c>
      <c r="G1011" s="104">
        <v>4.0</v>
      </c>
      <c r="H1011" s="104" t="s">
        <v>15</v>
      </c>
      <c r="I1011" s="104" t="s">
        <v>15</v>
      </c>
      <c r="J1011" s="105" t="s">
        <v>15</v>
      </c>
      <c r="K1011" s="106"/>
      <c r="L1011" s="104" t="s">
        <v>1308</v>
      </c>
    </row>
    <row r="1012">
      <c r="A1012" s="30">
        <v>996.0</v>
      </c>
      <c r="B1012" s="30">
        <v>7490368.0</v>
      </c>
      <c r="C1012" s="77">
        <v>28.0</v>
      </c>
      <c r="D1012" s="104" t="s">
        <v>304</v>
      </c>
      <c r="E1012" s="104" t="s">
        <v>86</v>
      </c>
      <c r="F1012" s="104" t="s">
        <v>421</v>
      </c>
      <c r="G1012" s="104">
        <v>0.0</v>
      </c>
      <c r="H1012" s="104" t="s">
        <v>16</v>
      </c>
      <c r="I1012" s="104" t="s">
        <v>16</v>
      </c>
      <c r="J1012" s="105" t="s">
        <v>15</v>
      </c>
      <c r="K1012" s="106"/>
      <c r="L1012" s="121"/>
    </row>
    <row r="1013">
      <c r="A1013" s="30">
        <v>997.0</v>
      </c>
      <c r="B1013" s="30">
        <v>7489254.0</v>
      </c>
      <c r="C1013" s="77" t="s">
        <v>86</v>
      </c>
      <c r="D1013" s="104" t="s">
        <v>309</v>
      </c>
      <c r="E1013" s="104" t="s">
        <v>276</v>
      </c>
      <c r="F1013" s="104" t="s">
        <v>415</v>
      </c>
      <c r="G1013" s="104">
        <v>5.0</v>
      </c>
      <c r="H1013" s="104" t="s">
        <v>15</v>
      </c>
      <c r="I1013" s="104" t="s">
        <v>15</v>
      </c>
      <c r="J1013" s="105" t="s">
        <v>15</v>
      </c>
      <c r="K1013" s="120" t="s">
        <v>1310</v>
      </c>
      <c r="L1013" s="121"/>
    </row>
    <row r="1014">
      <c r="A1014" s="30">
        <v>998.0</v>
      </c>
      <c r="B1014" s="30">
        <v>7492733.0</v>
      </c>
      <c r="C1014" s="77">
        <v>20.0</v>
      </c>
      <c r="D1014" s="104" t="s">
        <v>279</v>
      </c>
      <c r="E1014" s="104" t="s">
        <v>276</v>
      </c>
      <c r="F1014" s="104" t="s">
        <v>410</v>
      </c>
      <c r="G1014" s="104">
        <v>13.0</v>
      </c>
      <c r="H1014" s="104" t="s">
        <v>16</v>
      </c>
      <c r="I1014" s="104" t="s">
        <v>16</v>
      </c>
      <c r="J1014" s="105" t="s">
        <v>16</v>
      </c>
      <c r="K1014" s="120" t="s">
        <v>1311</v>
      </c>
      <c r="L1014" s="121"/>
    </row>
    <row r="1015">
      <c r="A1015" s="30">
        <v>999.0</v>
      </c>
      <c r="B1015" s="30">
        <v>7491581.0</v>
      </c>
      <c r="C1015" s="77">
        <v>17.0</v>
      </c>
      <c r="D1015" s="104" t="s">
        <v>86</v>
      </c>
      <c r="E1015" s="104" t="s">
        <v>86</v>
      </c>
      <c r="F1015" s="104" t="s">
        <v>348</v>
      </c>
      <c r="G1015" s="104">
        <v>6.0</v>
      </c>
      <c r="H1015" s="104" t="s">
        <v>86</v>
      </c>
      <c r="I1015" s="104" t="s">
        <v>86</v>
      </c>
      <c r="J1015" s="105" t="s">
        <v>86</v>
      </c>
      <c r="K1015" s="106"/>
      <c r="L1015" s="104" t="s">
        <v>1312</v>
      </c>
    </row>
    <row r="1016">
      <c r="A1016" s="30">
        <v>1000.0</v>
      </c>
      <c r="B1016" s="62">
        <v>7493125.0</v>
      </c>
      <c r="C1016" s="77">
        <v>35.0</v>
      </c>
      <c r="D1016" s="104" t="s">
        <v>291</v>
      </c>
      <c r="E1016" s="104" t="s">
        <v>1058</v>
      </c>
      <c r="F1016" s="104" t="s">
        <v>320</v>
      </c>
      <c r="G1016" s="104">
        <v>7.0</v>
      </c>
      <c r="H1016" s="104" t="s">
        <v>15</v>
      </c>
      <c r="I1016" s="104" t="s">
        <v>15</v>
      </c>
      <c r="J1016" s="105" t="s">
        <v>15</v>
      </c>
      <c r="K1016" s="120" t="s">
        <v>1313</v>
      </c>
      <c r="L1016" s="121"/>
    </row>
    <row r="1017">
      <c r="A1017" s="30">
        <v>1001.0</v>
      </c>
      <c r="B1017" s="62">
        <v>7493123.0</v>
      </c>
      <c r="C1017" s="77">
        <v>35.0</v>
      </c>
      <c r="D1017" s="104" t="s">
        <v>291</v>
      </c>
      <c r="E1017" s="104" t="s">
        <v>1058</v>
      </c>
      <c r="F1017" s="104" t="s">
        <v>320</v>
      </c>
      <c r="G1017" s="104">
        <v>7.0</v>
      </c>
      <c r="H1017" s="104" t="s">
        <v>15</v>
      </c>
      <c r="I1017" s="104" t="s">
        <v>15</v>
      </c>
      <c r="J1017" s="105" t="s">
        <v>15</v>
      </c>
      <c r="K1017" s="120" t="s">
        <v>1313</v>
      </c>
      <c r="L1017" s="121"/>
    </row>
    <row r="1018">
      <c r="A1018" s="30">
        <v>1002.0</v>
      </c>
      <c r="B1018" s="62">
        <v>7488490.0</v>
      </c>
      <c r="C1018" s="77">
        <v>38.0</v>
      </c>
      <c r="D1018" s="104" t="s">
        <v>86</v>
      </c>
      <c r="E1018" s="104" t="s">
        <v>86</v>
      </c>
      <c r="F1018" s="104" t="s">
        <v>574</v>
      </c>
      <c r="G1018" s="104">
        <v>6.0</v>
      </c>
      <c r="H1018" s="104" t="s">
        <v>86</v>
      </c>
      <c r="I1018" s="104" t="s">
        <v>86</v>
      </c>
      <c r="J1018" s="105" t="s">
        <v>86</v>
      </c>
      <c r="K1018" s="106"/>
      <c r="L1018" s="104" t="s">
        <v>1314</v>
      </c>
    </row>
    <row r="1019">
      <c r="A1019" s="30">
        <v>1003.0</v>
      </c>
      <c r="B1019" s="62">
        <v>7494343.0</v>
      </c>
      <c r="C1019" s="77">
        <v>19.0</v>
      </c>
      <c r="D1019" s="104" t="s">
        <v>86</v>
      </c>
      <c r="E1019" s="104" t="s">
        <v>86</v>
      </c>
      <c r="F1019" s="104" t="s">
        <v>273</v>
      </c>
      <c r="G1019" s="104">
        <v>15.0</v>
      </c>
      <c r="H1019" s="104" t="s">
        <v>15</v>
      </c>
      <c r="I1019" s="104" t="s">
        <v>15</v>
      </c>
      <c r="J1019" s="105" t="s">
        <v>15</v>
      </c>
      <c r="K1019" s="120" t="s">
        <v>1315</v>
      </c>
      <c r="L1019" s="121"/>
    </row>
    <row r="1020">
      <c r="A1020" s="30">
        <v>1004.0</v>
      </c>
      <c r="B1020" s="62">
        <v>7495690.0</v>
      </c>
      <c r="C1020" s="77">
        <v>25.0</v>
      </c>
      <c r="D1020" s="104" t="s">
        <v>309</v>
      </c>
      <c r="E1020" s="104" t="s">
        <v>276</v>
      </c>
      <c r="F1020" s="104" t="s">
        <v>387</v>
      </c>
      <c r="G1020" s="104">
        <v>14.0</v>
      </c>
      <c r="H1020" s="104" t="s">
        <v>15</v>
      </c>
      <c r="I1020" s="104" t="s">
        <v>15</v>
      </c>
      <c r="J1020" s="105" t="s">
        <v>15</v>
      </c>
      <c r="K1020" s="120" t="s">
        <v>978</v>
      </c>
      <c r="L1020" s="121"/>
    </row>
    <row r="1021">
      <c r="A1021" s="30">
        <v>1005.0</v>
      </c>
      <c r="B1021" s="62">
        <v>7495766.0</v>
      </c>
      <c r="C1021" s="77">
        <v>25.0</v>
      </c>
      <c r="D1021" s="104" t="s">
        <v>86</v>
      </c>
      <c r="E1021" s="104" t="s">
        <v>86</v>
      </c>
      <c r="F1021" s="104" t="s">
        <v>305</v>
      </c>
      <c r="G1021" s="104">
        <v>3.0</v>
      </c>
      <c r="H1021" s="104" t="s">
        <v>16</v>
      </c>
      <c r="I1021" s="104" t="s">
        <v>16</v>
      </c>
      <c r="J1021" s="105" t="s">
        <v>16</v>
      </c>
      <c r="K1021" s="106"/>
      <c r="L1021" s="121"/>
    </row>
    <row r="1022">
      <c r="A1022" s="30">
        <v>1006.0</v>
      </c>
      <c r="B1022" s="62">
        <v>7495768.0</v>
      </c>
      <c r="C1022" s="77">
        <v>25.0</v>
      </c>
      <c r="D1022" s="104" t="s">
        <v>86</v>
      </c>
      <c r="E1022" s="104" t="s">
        <v>86</v>
      </c>
      <c r="F1022" s="104" t="s">
        <v>305</v>
      </c>
      <c r="G1022" s="104">
        <v>3.0</v>
      </c>
      <c r="H1022" s="104" t="s">
        <v>16</v>
      </c>
      <c r="I1022" s="104" t="s">
        <v>16</v>
      </c>
      <c r="J1022" s="105" t="s">
        <v>16</v>
      </c>
      <c r="K1022" s="106"/>
      <c r="L1022" s="121"/>
    </row>
    <row r="1023">
      <c r="A1023" s="30">
        <v>1007.0</v>
      </c>
      <c r="B1023" s="62">
        <v>7496363.0</v>
      </c>
      <c r="C1023" s="77">
        <v>18.0</v>
      </c>
      <c r="D1023" s="104" t="s">
        <v>279</v>
      </c>
      <c r="E1023" s="104" t="s">
        <v>272</v>
      </c>
      <c r="F1023" s="104" t="s">
        <v>273</v>
      </c>
      <c r="G1023" s="104">
        <v>5.0</v>
      </c>
      <c r="H1023" s="104" t="s">
        <v>15</v>
      </c>
      <c r="I1023" s="104" t="s">
        <v>15</v>
      </c>
      <c r="J1023" s="105" t="s">
        <v>15</v>
      </c>
      <c r="K1023" s="106"/>
      <c r="L1023" s="104" t="s">
        <v>391</v>
      </c>
    </row>
    <row r="1024">
      <c r="A1024" s="30">
        <v>1008.0</v>
      </c>
      <c r="B1024" s="62">
        <v>7498392.0</v>
      </c>
      <c r="C1024" s="77">
        <v>35.0</v>
      </c>
      <c r="D1024" s="104" t="s">
        <v>309</v>
      </c>
      <c r="E1024" s="104" t="s">
        <v>319</v>
      </c>
      <c r="F1024" s="104" t="s">
        <v>1316</v>
      </c>
      <c r="G1024" s="104">
        <v>1.0</v>
      </c>
      <c r="H1024" s="104" t="s">
        <v>16</v>
      </c>
      <c r="I1024" s="104" t="s">
        <v>16</v>
      </c>
      <c r="J1024" s="105" t="s">
        <v>16</v>
      </c>
      <c r="K1024" s="120" t="s">
        <v>1317</v>
      </c>
      <c r="L1024" s="121"/>
    </row>
    <row r="1025">
      <c r="A1025" s="30">
        <v>1009.0</v>
      </c>
      <c r="B1025" s="62">
        <v>7500679.0</v>
      </c>
      <c r="C1025" s="77" t="s">
        <v>86</v>
      </c>
      <c r="D1025" s="104" t="s">
        <v>275</v>
      </c>
      <c r="E1025" s="104" t="s">
        <v>86</v>
      </c>
      <c r="F1025" s="104" t="s">
        <v>465</v>
      </c>
      <c r="G1025" s="104" t="s">
        <v>86</v>
      </c>
      <c r="H1025" s="104" t="s">
        <v>86</v>
      </c>
      <c r="I1025" s="104" t="s">
        <v>86</v>
      </c>
      <c r="J1025" s="105" t="s">
        <v>86</v>
      </c>
      <c r="K1025" s="120" t="s">
        <v>1318</v>
      </c>
      <c r="L1025" s="121"/>
    </row>
    <row r="1026">
      <c r="A1026" s="30">
        <v>1010.0</v>
      </c>
      <c r="B1026" s="62">
        <v>7500838.0</v>
      </c>
      <c r="C1026" s="77">
        <v>20.0</v>
      </c>
      <c r="D1026" s="104" t="s">
        <v>86</v>
      </c>
      <c r="E1026" s="104" t="s">
        <v>86</v>
      </c>
      <c r="F1026" s="104" t="s">
        <v>273</v>
      </c>
      <c r="G1026" s="104">
        <v>3.0</v>
      </c>
      <c r="H1026" s="104" t="s">
        <v>86</v>
      </c>
      <c r="I1026" s="104" t="s">
        <v>86</v>
      </c>
      <c r="J1026" s="105" t="s">
        <v>86</v>
      </c>
      <c r="K1026" s="106"/>
      <c r="L1026" s="104" t="s">
        <v>1319</v>
      </c>
    </row>
    <row r="1027">
      <c r="A1027" s="30">
        <v>1011.0</v>
      </c>
      <c r="B1027" s="62">
        <v>7477501.0</v>
      </c>
      <c r="C1027" s="77">
        <v>24.0</v>
      </c>
      <c r="D1027" s="104" t="s">
        <v>86</v>
      </c>
      <c r="E1027" s="104" t="s">
        <v>86</v>
      </c>
      <c r="F1027" s="104" t="s">
        <v>273</v>
      </c>
      <c r="G1027" s="104">
        <v>12.0</v>
      </c>
      <c r="H1027" s="104" t="s">
        <v>86</v>
      </c>
      <c r="I1027" s="104" t="s">
        <v>86</v>
      </c>
      <c r="J1027" s="105" t="s">
        <v>86</v>
      </c>
      <c r="K1027" s="106"/>
      <c r="L1027" s="104" t="s">
        <v>1320</v>
      </c>
    </row>
    <row r="1028">
      <c r="A1028" s="30">
        <v>1012.0</v>
      </c>
      <c r="B1028" s="60">
        <v>7526907.0</v>
      </c>
      <c r="C1028" s="77">
        <v>22.0</v>
      </c>
      <c r="D1028" s="104" t="s">
        <v>275</v>
      </c>
      <c r="E1028" s="104" t="s">
        <v>276</v>
      </c>
      <c r="F1028" s="104" t="s">
        <v>440</v>
      </c>
      <c r="G1028" s="104" t="s">
        <v>86</v>
      </c>
      <c r="H1028" s="104" t="s">
        <v>86</v>
      </c>
      <c r="I1028" s="104" t="s">
        <v>86</v>
      </c>
      <c r="J1028" s="105" t="s">
        <v>86</v>
      </c>
      <c r="K1028" s="120" t="s">
        <v>702</v>
      </c>
      <c r="L1028" s="121"/>
    </row>
    <row r="1029">
      <c r="A1029" s="30">
        <v>1013.0</v>
      </c>
      <c r="B1029" s="62">
        <v>7503719.0</v>
      </c>
      <c r="C1029" s="77">
        <v>20.0</v>
      </c>
      <c r="D1029" s="104" t="s">
        <v>309</v>
      </c>
      <c r="E1029" s="104" t="s">
        <v>276</v>
      </c>
      <c r="F1029" s="104" t="s">
        <v>286</v>
      </c>
      <c r="G1029" s="104">
        <v>6.0</v>
      </c>
      <c r="H1029" s="104" t="s">
        <v>86</v>
      </c>
      <c r="I1029" s="104" t="s">
        <v>86</v>
      </c>
      <c r="J1029" s="105" t="s">
        <v>86</v>
      </c>
      <c r="K1029" s="106"/>
      <c r="L1029" s="104" t="s">
        <v>1321</v>
      </c>
    </row>
    <row r="1030">
      <c r="A1030" s="30">
        <v>1014.0</v>
      </c>
      <c r="B1030" s="62">
        <v>7505528.0</v>
      </c>
      <c r="C1030" s="77">
        <v>23.0</v>
      </c>
      <c r="D1030" s="104" t="s">
        <v>275</v>
      </c>
      <c r="E1030" s="104" t="s">
        <v>276</v>
      </c>
      <c r="F1030" s="104" t="s">
        <v>285</v>
      </c>
      <c r="G1030" s="104">
        <v>5.0</v>
      </c>
      <c r="H1030" s="104" t="s">
        <v>15</v>
      </c>
      <c r="I1030" s="104" t="s">
        <v>15</v>
      </c>
      <c r="J1030" s="105" t="s">
        <v>15</v>
      </c>
      <c r="K1030" s="120" t="s">
        <v>1322</v>
      </c>
      <c r="L1030" s="104" t="s">
        <v>1323</v>
      </c>
    </row>
    <row r="1031">
      <c r="A1031" s="30">
        <v>1015.0</v>
      </c>
      <c r="B1031" s="62">
        <v>7507069.0</v>
      </c>
      <c r="C1031" s="77">
        <v>34.0</v>
      </c>
      <c r="D1031" s="104" t="s">
        <v>291</v>
      </c>
      <c r="E1031" s="104" t="s">
        <v>1324</v>
      </c>
      <c r="F1031" s="104" t="s">
        <v>285</v>
      </c>
      <c r="G1031" s="104">
        <v>6.0</v>
      </c>
      <c r="H1031" s="104" t="s">
        <v>15</v>
      </c>
      <c r="I1031" s="104" t="s">
        <v>15</v>
      </c>
      <c r="J1031" s="105" t="s">
        <v>15</v>
      </c>
      <c r="K1031" s="106"/>
      <c r="L1031" s="104" t="s">
        <v>400</v>
      </c>
    </row>
    <row r="1032">
      <c r="A1032" s="30">
        <v>1016.0</v>
      </c>
      <c r="B1032" s="62">
        <v>7506430.0</v>
      </c>
      <c r="C1032" s="77">
        <v>37.0</v>
      </c>
      <c r="D1032" s="104" t="s">
        <v>86</v>
      </c>
      <c r="E1032" s="104" t="s">
        <v>86</v>
      </c>
      <c r="F1032" s="104" t="s">
        <v>1252</v>
      </c>
      <c r="G1032" s="104">
        <v>6.0</v>
      </c>
      <c r="H1032" s="104" t="s">
        <v>15</v>
      </c>
      <c r="I1032" s="104" t="s">
        <v>15</v>
      </c>
      <c r="J1032" s="105" t="s">
        <v>15</v>
      </c>
      <c r="K1032" s="120" t="s">
        <v>615</v>
      </c>
      <c r="L1032" s="104" t="s">
        <v>400</v>
      </c>
    </row>
    <row r="1033">
      <c r="A1033" s="30">
        <v>1017.0</v>
      </c>
      <c r="B1033" s="62">
        <v>7508124.0</v>
      </c>
      <c r="C1033" s="77">
        <v>31.0</v>
      </c>
      <c r="D1033" s="104" t="s">
        <v>275</v>
      </c>
      <c r="E1033" s="104" t="s">
        <v>1325</v>
      </c>
      <c r="F1033" s="104" t="s">
        <v>285</v>
      </c>
      <c r="G1033" s="104">
        <v>0.0</v>
      </c>
      <c r="H1033" s="104" t="s">
        <v>15</v>
      </c>
      <c r="I1033" s="104" t="s">
        <v>15</v>
      </c>
      <c r="J1033" s="105" t="s">
        <v>15</v>
      </c>
      <c r="K1033" s="106"/>
      <c r="L1033" s="121"/>
    </row>
    <row r="1034">
      <c r="A1034" s="30">
        <v>1018.0</v>
      </c>
      <c r="B1034" s="62">
        <v>7509664.0</v>
      </c>
      <c r="C1034" s="77">
        <v>30.0</v>
      </c>
      <c r="D1034" s="104" t="s">
        <v>275</v>
      </c>
      <c r="E1034" s="104" t="s">
        <v>629</v>
      </c>
      <c r="F1034" s="104" t="s">
        <v>273</v>
      </c>
      <c r="G1034" s="104">
        <v>6.0</v>
      </c>
      <c r="H1034" s="104" t="s">
        <v>15</v>
      </c>
      <c r="I1034" s="104" t="s">
        <v>15</v>
      </c>
      <c r="J1034" s="105" t="s">
        <v>15</v>
      </c>
      <c r="K1034" s="106"/>
      <c r="L1034" s="104" t="s">
        <v>1326</v>
      </c>
    </row>
    <row r="1035">
      <c r="A1035" s="30">
        <v>1019.0</v>
      </c>
      <c r="B1035" s="62">
        <v>7511988.0</v>
      </c>
      <c r="C1035" s="77">
        <v>21.0</v>
      </c>
      <c r="D1035" s="104" t="s">
        <v>86</v>
      </c>
      <c r="E1035" s="104" t="s">
        <v>86</v>
      </c>
      <c r="F1035" s="104" t="s">
        <v>273</v>
      </c>
      <c r="G1035" s="104">
        <v>7.0</v>
      </c>
      <c r="H1035" s="104" t="s">
        <v>86</v>
      </c>
      <c r="I1035" s="104" t="s">
        <v>86</v>
      </c>
      <c r="J1035" s="105" t="s">
        <v>86</v>
      </c>
      <c r="K1035" s="106"/>
      <c r="L1035" s="104" t="s">
        <v>656</v>
      </c>
    </row>
    <row r="1036">
      <c r="A1036" s="30">
        <v>1020.0</v>
      </c>
      <c r="B1036" s="62">
        <v>7511973.0</v>
      </c>
      <c r="C1036" s="77">
        <v>21.0</v>
      </c>
      <c r="D1036" s="104" t="s">
        <v>86</v>
      </c>
      <c r="E1036" s="104" t="s">
        <v>86</v>
      </c>
      <c r="F1036" s="104" t="s">
        <v>273</v>
      </c>
      <c r="G1036" s="104">
        <v>5.0</v>
      </c>
      <c r="H1036" s="104" t="s">
        <v>86</v>
      </c>
      <c r="I1036" s="104" t="s">
        <v>86</v>
      </c>
      <c r="J1036" s="105" t="s">
        <v>86</v>
      </c>
      <c r="K1036" s="120" t="s">
        <v>1327</v>
      </c>
      <c r="L1036" s="104" t="s">
        <v>400</v>
      </c>
    </row>
    <row r="1037">
      <c r="A1037" s="30">
        <v>1021.0</v>
      </c>
      <c r="B1037" s="62">
        <v>7512227.0</v>
      </c>
      <c r="C1037" s="77">
        <v>28.0</v>
      </c>
      <c r="D1037" s="104" t="s">
        <v>275</v>
      </c>
      <c r="E1037" s="104" t="s">
        <v>276</v>
      </c>
      <c r="F1037" s="104" t="s">
        <v>280</v>
      </c>
      <c r="G1037" s="104">
        <v>5.0</v>
      </c>
      <c r="H1037" s="104" t="s">
        <v>15</v>
      </c>
      <c r="I1037" s="104" t="s">
        <v>15</v>
      </c>
      <c r="J1037" s="105" t="s">
        <v>15</v>
      </c>
      <c r="K1037" s="106"/>
      <c r="L1037" s="104" t="s">
        <v>1255</v>
      </c>
    </row>
    <row r="1038">
      <c r="A1038" s="30">
        <v>1022.0</v>
      </c>
      <c r="B1038" s="62">
        <v>7513725.0</v>
      </c>
      <c r="C1038" s="77">
        <v>17.0</v>
      </c>
      <c r="D1038" s="104" t="s">
        <v>86</v>
      </c>
      <c r="E1038" s="104" t="s">
        <v>86</v>
      </c>
      <c r="F1038" s="104" t="s">
        <v>273</v>
      </c>
      <c r="G1038" s="104">
        <v>4.0</v>
      </c>
      <c r="H1038" s="104" t="s">
        <v>86</v>
      </c>
      <c r="I1038" s="104" t="s">
        <v>86</v>
      </c>
      <c r="J1038" s="105" t="s">
        <v>86</v>
      </c>
      <c r="K1038" s="106"/>
      <c r="L1038" s="121"/>
    </row>
    <row r="1039">
      <c r="A1039" s="30">
        <v>1023.0</v>
      </c>
      <c r="B1039" s="62">
        <v>7514394.0</v>
      </c>
      <c r="C1039" s="77">
        <v>22.0</v>
      </c>
      <c r="D1039" s="104" t="s">
        <v>309</v>
      </c>
      <c r="E1039" s="104" t="s">
        <v>276</v>
      </c>
      <c r="F1039" s="104" t="s">
        <v>305</v>
      </c>
      <c r="G1039" s="104">
        <v>7.0</v>
      </c>
      <c r="H1039" s="104" t="s">
        <v>15</v>
      </c>
      <c r="I1039" s="104" t="s">
        <v>15</v>
      </c>
      <c r="J1039" s="105" t="s">
        <v>15</v>
      </c>
      <c r="K1039" s="106"/>
      <c r="L1039" s="104" t="s">
        <v>1328</v>
      </c>
    </row>
    <row r="1040">
      <c r="A1040" s="30">
        <v>1024.0</v>
      </c>
      <c r="B1040" s="62">
        <v>7515061.0</v>
      </c>
      <c r="C1040" s="77">
        <v>33.0</v>
      </c>
      <c r="D1040" s="104" t="s">
        <v>275</v>
      </c>
      <c r="E1040" s="104" t="s">
        <v>364</v>
      </c>
      <c r="F1040" s="104" t="s">
        <v>324</v>
      </c>
      <c r="G1040" s="104">
        <v>6.0</v>
      </c>
      <c r="H1040" s="104" t="s">
        <v>15</v>
      </c>
      <c r="I1040" s="104" t="s">
        <v>16</v>
      </c>
      <c r="J1040" s="105" t="s">
        <v>15</v>
      </c>
      <c r="K1040" s="120" t="s">
        <v>1025</v>
      </c>
      <c r="L1040" s="104" t="s">
        <v>1329</v>
      </c>
    </row>
    <row r="1041">
      <c r="A1041" s="30">
        <v>1025.0</v>
      </c>
      <c r="B1041" s="30">
        <v>7515185.0</v>
      </c>
      <c r="C1041" s="77">
        <v>22.0</v>
      </c>
      <c r="D1041" s="104" t="s">
        <v>86</v>
      </c>
      <c r="E1041" s="104" t="s">
        <v>1330</v>
      </c>
      <c r="F1041" s="104" t="s">
        <v>1331</v>
      </c>
      <c r="G1041" s="104">
        <v>5.0</v>
      </c>
      <c r="H1041" s="104" t="s">
        <v>15</v>
      </c>
      <c r="I1041" s="104" t="s">
        <v>15</v>
      </c>
      <c r="J1041" s="105" t="s">
        <v>15</v>
      </c>
      <c r="K1041" s="106"/>
      <c r="L1041" s="121"/>
    </row>
    <row r="1042">
      <c r="A1042" s="30">
        <v>1026.0</v>
      </c>
      <c r="B1042" s="30">
        <v>7515845.0</v>
      </c>
      <c r="C1042" s="77">
        <v>24.0</v>
      </c>
      <c r="D1042" s="104" t="s">
        <v>86</v>
      </c>
      <c r="E1042" s="104" t="s">
        <v>1330</v>
      </c>
      <c r="F1042" s="104" t="s">
        <v>760</v>
      </c>
      <c r="G1042" s="104">
        <v>5.0</v>
      </c>
      <c r="H1042" s="104" t="s">
        <v>15</v>
      </c>
      <c r="I1042" s="104" t="s">
        <v>15</v>
      </c>
      <c r="J1042" s="105" t="s">
        <v>15</v>
      </c>
      <c r="K1042" s="106"/>
      <c r="L1042" s="121"/>
    </row>
    <row r="1043">
      <c r="A1043" s="30">
        <v>1027.0</v>
      </c>
      <c r="B1043" s="30">
        <v>7516576.0</v>
      </c>
      <c r="C1043" s="77">
        <v>32.0</v>
      </c>
      <c r="D1043" s="104" t="s">
        <v>86</v>
      </c>
      <c r="E1043" s="104" t="s">
        <v>1330</v>
      </c>
      <c r="F1043" s="104" t="s">
        <v>1332</v>
      </c>
      <c r="G1043" s="104">
        <v>13.0</v>
      </c>
      <c r="H1043" s="104" t="s">
        <v>15</v>
      </c>
      <c r="I1043" s="104" t="s">
        <v>15</v>
      </c>
      <c r="J1043" s="105" t="s">
        <v>15</v>
      </c>
      <c r="K1043" s="106"/>
      <c r="L1043" s="104" t="s">
        <v>1333</v>
      </c>
    </row>
    <row r="1044">
      <c r="A1044" s="30">
        <v>1028.0</v>
      </c>
      <c r="B1044" s="30">
        <v>7517710.0</v>
      </c>
      <c r="C1044" s="77">
        <v>19.0</v>
      </c>
      <c r="D1044" s="104" t="s">
        <v>86</v>
      </c>
      <c r="E1044" s="104" t="s">
        <v>1330</v>
      </c>
      <c r="F1044" s="104" t="s">
        <v>760</v>
      </c>
      <c r="G1044" s="104">
        <v>9.0</v>
      </c>
      <c r="H1044" s="104" t="s">
        <v>86</v>
      </c>
      <c r="I1044" s="104" t="s">
        <v>86</v>
      </c>
      <c r="J1044" s="105" t="s">
        <v>86</v>
      </c>
      <c r="K1044" s="106"/>
      <c r="L1044" s="104" t="s">
        <v>1334</v>
      </c>
    </row>
    <row r="1045">
      <c r="A1045" s="30">
        <v>1029.0</v>
      </c>
      <c r="B1045" s="30">
        <v>7516755.0</v>
      </c>
      <c r="C1045" s="77">
        <v>16.0</v>
      </c>
      <c r="D1045" s="104" t="s">
        <v>86</v>
      </c>
      <c r="E1045" s="104" t="s">
        <v>1330</v>
      </c>
      <c r="F1045" s="104" t="s">
        <v>760</v>
      </c>
      <c r="G1045" s="104">
        <v>4.0</v>
      </c>
      <c r="H1045" s="104" t="s">
        <v>86</v>
      </c>
      <c r="I1045" s="104" t="s">
        <v>86</v>
      </c>
      <c r="J1045" s="105" t="s">
        <v>86</v>
      </c>
      <c r="K1045" s="120" t="s">
        <v>1335</v>
      </c>
      <c r="L1045" s="104" t="s">
        <v>1336</v>
      </c>
    </row>
    <row r="1046">
      <c r="A1046" s="30">
        <v>1030.0</v>
      </c>
      <c r="B1046" s="30">
        <v>7519923.0</v>
      </c>
      <c r="C1046" s="77">
        <v>39.0</v>
      </c>
      <c r="D1046" s="104" t="s">
        <v>309</v>
      </c>
      <c r="E1046" s="104" t="s">
        <v>319</v>
      </c>
      <c r="F1046" s="104" t="s">
        <v>1337</v>
      </c>
      <c r="G1046" s="104">
        <v>7.0</v>
      </c>
      <c r="H1046" s="104" t="s">
        <v>15</v>
      </c>
      <c r="I1046" s="104" t="s">
        <v>15</v>
      </c>
      <c r="J1046" s="105" t="s">
        <v>15</v>
      </c>
      <c r="K1046" s="120" t="s">
        <v>1338</v>
      </c>
      <c r="L1046" s="121"/>
    </row>
    <row r="1047">
      <c r="A1047" s="30">
        <v>1031.0</v>
      </c>
      <c r="B1047" s="30">
        <v>7521351.0</v>
      </c>
      <c r="C1047" s="77">
        <v>27.0</v>
      </c>
      <c r="D1047" s="104" t="s">
        <v>86</v>
      </c>
      <c r="E1047" s="104" t="s">
        <v>1330</v>
      </c>
      <c r="F1047" s="104" t="s">
        <v>324</v>
      </c>
      <c r="G1047" s="104">
        <v>4.0</v>
      </c>
      <c r="H1047" s="104" t="s">
        <v>86</v>
      </c>
      <c r="I1047" s="104" t="s">
        <v>86</v>
      </c>
      <c r="J1047" s="105" t="s">
        <v>86</v>
      </c>
      <c r="K1047" s="120" t="s">
        <v>1339</v>
      </c>
      <c r="L1047" s="104" t="s">
        <v>1340</v>
      </c>
    </row>
    <row r="1048">
      <c r="A1048" s="30">
        <v>1032.0</v>
      </c>
      <c r="B1048" s="30">
        <v>7522613.0</v>
      </c>
      <c r="C1048" s="77">
        <v>24.0</v>
      </c>
      <c r="D1048" s="104" t="s">
        <v>279</v>
      </c>
      <c r="E1048" s="104" t="s">
        <v>272</v>
      </c>
      <c r="F1048" s="104" t="s">
        <v>1341</v>
      </c>
      <c r="G1048" s="104">
        <v>5.0</v>
      </c>
      <c r="H1048" s="104" t="s">
        <v>15</v>
      </c>
      <c r="I1048" s="104" t="s">
        <v>15</v>
      </c>
      <c r="J1048" s="105" t="s">
        <v>15</v>
      </c>
      <c r="K1048" s="120" t="s">
        <v>1342</v>
      </c>
      <c r="L1048" s="104" t="s">
        <v>1342</v>
      </c>
    </row>
    <row r="1049">
      <c r="A1049" s="30">
        <v>1033.0</v>
      </c>
      <c r="B1049" s="30">
        <v>7523821.0</v>
      </c>
      <c r="C1049" s="77">
        <v>17.0</v>
      </c>
      <c r="D1049" s="104" t="s">
        <v>279</v>
      </c>
      <c r="E1049" s="104" t="s">
        <v>272</v>
      </c>
      <c r="F1049" s="104" t="s">
        <v>760</v>
      </c>
      <c r="G1049" s="104">
        <v>5.0</v>
      </c>
      <c r="H1049" s="104" t="s">
        <v>15</v>
      </c>
      <c r="I1049" s="104" t="s">
        <v>15</v>
      </c>
      <c r="J1049" s="105" t="s">
        <v>15</v>
      </c>
      <c r="K1049" s="106"/>
      <c r="L1049" s="121"/>
    </row>
    <row r="1050">
      <c r="A1050" s="30">
        <v>1034.0</v>
      </c>
      <c r="B1050" s="30">
        <v>7522243.0</v>
      </c>
      <c r="C1050" s="77">
        <v>26.0</v>
      </c>
      <c r="D1050" s="104" t="s">
        <v>86</v>
      </c>
      <c r="E1050" s="104" t="s">
        <v>1330</v>
      </c>
      <c r="F1050" s="104" t="s">
        <v>1343</v>
      </c>
      <c r="G1050" s="104">
        <v>7.0</v>
      </c>
      <c r="H1050" s="104" t="s">
        <v>15</v>
      </c>
      <c r="I1050" s="104" t="s">
        <v>15</v>
      </c>
      <c r="J1050" s="105" t="s">
        <v>15</v>
      </c>
      <c r="K1050" s="120" t="s">
        <v>1344</v>
      </c>
      <c r="L1050" s="121"/>
    </row>
    <row r="1051">
      <c r="A1051" s="30">
        <v>1035.0</v>
      </c>
      <c r="B1051" s="30">
        <v>7524882.0</v>
      </c>
      <c r="C1051" s="77">
        <v>26.0</v>
      </c>
      <c r="D1051" s="104" t="s">
        <v>86</v>
      </c>
      <c r="E1051" s="104" t="s">
        <v>1330</v>
      </c>
      <c r="F1051" s="104" t="s">
        <v>273</v>
      </c>
      <c r="G1051" s="104">
        <v>6.0</v>
      </c>
      <c r="H1051" s="104" t="s">
        <v>15</v>
      </c>
      <c r="I1051" s="104" t="s">
        <v>15</v>
      </c>
      <c r="J1051" s="105" t="s">
        <v>15</v>
      </c>
      <c r="K1051" s="106"/>
      <c r="L1051" s="121"/>
    </row>
    <row r="1052">
      <c r="A1052" s="30">
        <v>1036.0</v>
      </c>
      <c r="B1052" s="30">
        <v>7526899.0</v>
      </c>
      <c r="C1052" s="77">
        <v>25.0</v>
      </c>
      <c r="D1052" s="104" t="s">
        <v>291</v>
      </c>
      <c r="E1052" s="104" t="s">
        <v>362</v>
      </c>
      <c r="F1052" s="104" t="s">
        <v>285</v>
      </c>
      <c r="G1052" s="104">
        <v>5.0</v>
      </c>
      <c r="H1052" s="104" t="s">
        <v>15</v>
      </c>
      <c r="I1052" s="104" t="s">
        <v>15</v>
      </c>
      <c r="J1052" s="105" t="s">
        <v>15</v>
      </c>
      <c r="K1052" s="106"/>
      <c r="L1052" s="104" t="s">
        <v>391</v>
      </c>
    </row>
    <row r="1053">
      <c r="A1053" s="30">
        <v>1037.0</v>
      </c>
      <c r="B1053" s="30">
        <v>7514302.0</v>
      </c>
      <c r="C1053" s="75">
        <v>20.0</v>
      </c>
      <c r="D1053" s="115" t="s">
        <v>86</v>
      </c>
      <c r="E1053" s="115" t="s">
        <v>86</v>
      </c>
      <c r="F1053" s="115" t="s">
        <v>273</v>
      </c>
      <c r="G1053" s="115">
        <v>5.0</v>
      </c>
      <c r="H1053" s="115" t="s">
        <v>15</v>
      </c>
      <c r="I1053" s="115" t="s">
        <v>15</v>
      </c>
      <c r="J1053" s="116" t="s">
        <v>15</v>
      </c>
      <c r="K1053" s="117"/>
      <c r="L1053" s="115" t="s">
        <v>1345</v>
      </c>
    </row>
    <row r="1054">
      <c r="A1054" s="30">
        <v>1038.0</v>
      </c>
      <c r="B1054" s="30">
        <v>7514303.0</v>
      </c>
      <c r="C1054" s="75">
        <v>20.0</v>
      </c>
      <c r="D1054" s="115" t="s">
        <v>86</v>
      </c>
      <c r="E1054" s="115" t="s">
        <v>86</v>
      </c>
      <c r="F1054" s="115" t="s">
        <v>273</v>
      </c>
      <c r="G1054" s="115">
        <v>5.0</v>
      </c>
      <c r="H1054" s="115" t="s">
        <v>15</v>
      </c>
      <c r="I1054" s="115" t="s">
        <v>15</v>
      </c>
      <c r="J1054" s="116" t="s">
        <v>15</v>
      </c>
      <c r="K1054" s="117"/>
      <c r="L1054" s="115" t="s">
        <v>1345</v>
      </c>
    </row>
    <row r="1055">
      <c r="A1055" s="30">
        <v>1039.0</v>
      </c>
      <c r="B1055" s="30">
        <v>7527324.0</v>
      </c>
      <c r="C1055" s="75">
        <v>23.0</v>
      </c>
      <c r="D1055" s="115" t="s">
        <v>86</v>
      </c>
      <c r="E1055" s="115" t="s">
        <v>86</v>
      </c>
      <c r="F1055" s="115" t="s">
        <v>377</v>
      </c>
      <c r="G1055" s="115">
        <v>7.0</v>
      </c>
      <c r="H1055" s="115" t="s">
        <v>15</v>
      </c>
      <c r="I1055" s="115" t="s">
        <v>15</v>
      </c>
      <c r="J1055" s="116" t="s">
        <v>15</v>
      </c>
      <c r="K1055" s="117"/>
      <c r="L1055" s="115" t="s">
        <v>1346</v>
      </c>
    </row>
    <row r="1056">
      <c r="A1056" s="30">
        <v>1040.0</v>
      </c>
      <c r="B1056" s="30">
        <v>7528326.0</v>
      </c>
      <c r="C1056" s="75">
        <v>21.0</v>
      </c>
      <c r="D1056" s="115" t="s">
        <v>279</v>
      </c>
      <c r="E1056" s="115" t="s">
        <v>1347</v>
      </c>
      <c r="F1056" s="115" t="s">
        <v>273</v>
      </c>
      <c r="G1056" s="115">
        <v>3.0</v>
      </c>
      <c r="H1056" s="115" t="s">
        <v>15</v>
      </c>
      <c r="I1056" s="115" t="s">
        <v>15</v>
      </c>
      <c r="J1056" s="116" t="s">
        <v>15</v>
      </c>
      <c r="K1056" s="118" t="s">
        <v>1348</v>
      </c>
      <c r="L1056" s="115" t="s">
        <v>1349</v>
      </c>
    </row>
    <row r="1057">
      <c r="A1057" s="30">
        <v>1041.0</v>
      </c>
      <c r="B1057" s="30">
        <v>7529021.0</v>
      </c>
      <c r="C1057" s="75">
        <v>19.0</v>
      </c>
      <c r="D1057" s="115" t="s">
        <v>279</v>
      </c>
      <c r="E1057" s="115" t="s">
        <v>276</v>
      </c>
      <c r="F1057" s="115" t="s">
        <v>273</v>
      </c>
      <c r="G1057" s="115">
        <v>8.0</v>
      </c>
      <c r="H1057" s="115" t="s">
        <v>15</v>
      </c>
      <c r="I1057" s="115" t="s">
        <v>15</v>
      </c>
      <c r="J1057" s="116" t="s">
        <v>15</v>
      </c>
      <c r="K1057" s="117"/>
      <c r="L1057" s="115" t="s">
        <v>398</v>
      </c>
    </row>
    <row r="1058">
      <c r="A1058" s="30">
        <v>1042.0</v>
      </c>
      <c r="B1058" s="30">
        <v>7529831.0</v>
      </c>
      <c r="C1058" s="75">
        <v>14.0</v>
      </c>
      <c r="D1058" s="115" t="s">
        <v>309</v>
      </c>
      <c r="E1058" s="115" t="s">
        <v>86</v>
      </c>
      <c r="F1058" s="115" t="s">
        <v>273</v>
      </c>
      <c r="G1058" s="115">
        <v>2.0</v>
      </c>
      <c r="H1058" s="115" t="s">
        <v>15</v>
      </c>
      <c r="I1058" s="115" t="s">
        <v>15</v>
      </c>
      <c r="J1058" s="116" t="s">
        <v>16</v>
      </c>
      <c r="K1058" s="117"/>
      <c r="L1058" s="119"/>
    </row>
    <row r="1059">
      <c r="A1059" s="30">
        <v>1043.0</v>
      </c>
      <c r="B1059" s="30">
        <v>7531736.0</v>
      </c>
      <c r="C1059" s="75">
        <v>20.0</v>
      </c>
      <c r="D1059" s="115" t="s">
        <v>86</v>
      </c>
      <c r="E1059" s="115" t="s">
        <v>276</v>
      </c>
      <c r="F1059" s="115" t="s">
        <v>273</v>
      </c>
      <c r="G1059" s="115">
        <v>5.0</v>
      </c>
      <c r="H1059" s="115" t="s">
        <v>15</v>
      </c>
      <c r="I1059" s="115" t="s">
        <v>15</v>
      </c>
      <c r="J1059" s="116" t="s">
        <v>15</v>
      </c>
      <c r="K1059" s="117"/>
      <c r="L1059" s="119"/>
    </row>
    <row r="1060">
      <c r="A1060" s="30">
        <v>1044.0</v>
      </c>
      <c r="B1060" s="30">
        <v>7535182.0</v>
      </c>
      <c r="C1060" s="75">
        <v>36.0</v>
      </c>
      <c r="D1060" s="115" t="s">
        <v>291</v>
      </c>
      <c r="E1060" s="115" t="s">
        <v>1350</v>
      </c>
      <c r="F1060" s="115" t="s">
        <v>289</v>
      </c>
      <c r="G1060" s="115">
        <v>5.0</v>
      </c>
      <c r="H1060" s="115" t="s">
        <v>15</v>
      </c>
      <c r="I1060" s="115" t="s">
        <v>15</v>
      </c>
      <c r="J1060" s="116" t="s">
        <v>15</v>
      </c>
      <c r="K1060" s="117"/>
      <c r="L1060" s="115" t="s">
        <v>1351</v>
      </c>
    </row>
    <row r="1061">
      <c r="A1061" s="30">
        <v>1045.0</v>
      </c>
      <c r="B1061" s="30">
        <v>7535026.0</v>
      </c>
      <c r="C1061" s="75">
        <v>40.0</v>
      </c>
      <c r="D1061" s="115" t="s">
        <v>86</v>
      </c>
      <c r="E1061" s="115" t="s">
        <v>86</v>
      </c>
      <c r="F1061" s="115" t="s">
        <v>440</v>
      </c>
      <c r="G1061" s="115">
        <v>9.0</v>
      </c>
      <c r="H1061" s="115" t="s">
        <v>15</v>
      </c>
      <c r="I1061" s="115" t="s">
        <v>15</v>
      </c>
      <c r="J1061" s="116" t="s">
        <v>15</v>
      </c>
      <c r="K1061" s="118" t="s">
        <v>1352</v>
      </c>
      <c r="L1061" s="115" t="s">
        <v>1353</v>
      </c>
    </row>
    <row r="1062">
      <c r="A1062" s="30">
        <v>1046.0</v>
      </c>
      <c r="B1062" s="30">
        <v>7538484.0</v>
      </c>
      <c r="C1062" s="75">
        <v>26.0</v>
      </c>
      <c r="D1062" s="115" t="s">
        <v>86</v>
      </c>
      <c r="E1062" s="115" t="s">
        <v>1354</v>
      </c>
      <c r="F1062" s="115" t="s">
        <v>285</v>
      </c>
      <c r="G1062" s="115">
        <v>6.0</v>
      </c>
      <c r="H1062" s="115" t="s">
        <v>15</v>
      </c>
      <c r="I1062" s="115" t="s">
        <v>15</v>
      </c>
      <c r="J1062" s="116" t="s">
        <v>15</v>
      </c>
      <c r="K1062" s="118" t="s">
        <v>1355</v>
      </c>
      <c r="L1062" s="119"/>
    </row>
    <row r="1063">
      <c r="A1063" s="30">
        <v>1047.0</v>
      </c>
      <c r="B1063" s="30">
        <v>7538460.0</v>
      </c>
      <c r="C1063" s="75">
        <v>26.0</v>
      </c>
      <c r="D1063" s="115" t="s">
        <v>291</v>
      </c>
      <c r="E1063" s="115" t="s">
        <v>1356</v>
      </c>
      <c r="F1063" s="115" t="s">
        <v>273</v>
      </c>
      <c r="G1063" s="115">
        <v>5.0</v>
      </c>
      <c r="H1063" s="115" t="s">
        <v>15</v>
      </c>
      <c r="I1063" s="115" t="s">
        <v>16</v>
      </c>
      <c r="J1063" s="116" t="s">
        <v>15</v>
      </c>
      <c r="K1063" s="117"/>
      <c r="L1063" s="115" t="s">
        <v>1357</v>
      </c>
    </row>
    <row r="1064">
      <c r="A1064" s="30">
        <v>1048.0</v>
      </c>
      <c r="B1064" s="62">
        <v>7538721.0</v>
      </c>
      <c r="C1064" s="77">
        <v>30.0</v>
      </c>
      <c r="D1064" s="104" t="s">
        <v>279</v>
      </c>
      <c r="E1064" s="104" t="s">
        <v>276</v>
      </c>
      <c r="F1064" s="104" t="s">
        <v>273</v>
      </c>
      <c r="G1064" s="104">
        <v>9.0</v>
      </c>
      <c r="H1064" s="104" t="s">
        <v>15</v>
      </c>
      <c r="I1064" s="104" t="s">
        <v>15</v>
      </c>
      <c r="J1064" s="105" t="s">
        <v>15</v>
      </c>
      <c r="K1064" s="120" t="s">
        <v>1358</v>
      </c>
      <c r="L1064" s="104" t="s">
        <v>1359</v>
      </c>
    </row>
    <row r="1065">
      <c r="A1065" s="30">
        <v>1049.0</v>
      </c>
      <c r="B1065" s="62">
        <v>7538457.0</v>
      </c>
      <c r="C1065" s="77">
        <v>26.0</v>
      </c>
      <c r="D1065" s="104" t="s">
        <v>291</v>
      </c>
      <c r="E1065" s="104" t="s">
        <v>1356</v>
      </c>
      <c r="F1065" s="104" t="s">
        <v>273</v>
      </c>
      <c r="G1065" s="104">
        <v>5.0</v>
      </c>
      <c r="H1065" s="104" t="s">
        <v>15</v>
      </c>
      <c r="I1065" s="104" t="s">
        <v>16</v>
      </c>
      <c r="J1065" s="105" t="s">
        <v>15</v>
      </c>
      <c r="K1065" s="106"/>
      <c r="L1065" s="115" t="s">
        <v>1357</v>
      </c>
    </row>
    <row r="1066">
      <c r="A1066" s="30">
        <v>1050.0</v>
      </c>
      <c r="B1066" s="62">
        <v>7540719.0</v>
      </c>
      <c r="C1066" s="77">
        <v>21.0</v>
      </c>
      <c r="D1066" s="104" t="s">
        <v>275</v>
      </c>
      <c r="E1066" s="104" t="s">
        <v>385</v>
      </c>
      <c r="F1066" s="104" t="s">
        <v>273</v>
      </c>
      <c r="G1066" s="104">
        <v>5.0</v>
      </c>
      <c r="H1066" s="104" t="s">
        <v>86</v>
      </c>
      <c r="I1066" s="104" t="s">
        <v>86</v>
      </c>
      <c r="J1066" s="105" t="s">
        <v>86</v>
      </c>
      <c r="K1066" s="106"/>
      <c r="L1066" s="104" t="s">
        <v>1360</v>
      </c>
    </row>
    <row r="1067">
      <c r="A1067" s="30">
        <v>1051.0</v>
      </c>
      <c r="B1067" s="62">
        <v>7541369.0</v>
      </c>
      <c r="C1067" s="77">
        <v>15.0</v>
      </c>
      <c r="D1067" s="104" t="s">
        <v>309</v>
      </c>
      <c r="E1067" s="104" t="s">
        <v>272</v>
      </c>
      <c r="F1067" s="104" t="s">
        <v>273</v>
      </c>
      <c r="G1067" s="104">
        <v>5.0</v>
      </c>
      <c r="H1067" s="104" t="s">
        <v>15</v>
      </c>
      <c r="I1067" s="104" t="s">
        <v>15</v>
      </c>
      <c r="J1067" s="105" t="s">
        <v>15</v>
      </c>
      <c r="K1067" s="106"/>
      <c r="L1067" s="104" t="s">
        <v>391</v>
      </c>
    </row>
    <row r="1068">
      <c r="A1068" s="30">
        <v>1052.0</v>
      </c>
      <c r="B1068" s="62">
        <v>7524015.0</v>
      </c>
      <c r="C1068" s="77">
        <v>23.0</v>
      </c>
      <c r="D1068" s="104" t="s">
        <v>86</v>
      </c>
      <c r="E1068" s="104" t="s">
        <v>86</v>
      </c>
      <c r="F1068" s="104" t="s">
        <v>1299</v>
      </c>
      <c r="G1068" s="104" t="s">
        <v>86</v>
      </c>
      <c r="H1068" s="104" t="s">
        <v>86</v>
      </c>
      <c r="I1068" s="104" t="s">
        <v>86</v>
      </c>
      <c r="J1068" s="105" t="s">
        <v>86</v>
      </c>
      <c r="K1068" s="120" t="s">
        <v>86</v>
      </c>
      <c r="L1068" s="104" t="s">
        <v>86</v>
      </c>
    </row>
    <row r="1069">
      <c r="A1069" s="30">
        <v>1053.0</v>
      </c>
      <c r="B1069" s="62">
        <v>7524021.0</v>
      </c>
      <c r="C1069" s="77">
        <v>23.0</v>
      </c>
      <c r="D1069" s="104" t="s">
        <v>86</v>
      </c>
      <c r="E1069" s="104" t="s">
        <v>86</v>
      </c>
      <c r="F1069" s="104" t="s">
        <v>1299</v>
      </c>
      <c r="G1069" s="104" t="s">
        <v>86</v>
      </c>
      <c r="H1069" s="104" t="s">
        <v>86</v>
      </c>
      <c r="I1069" s="104" t="s">
        <v>86</v>
      </c>
      <c r="J1069" s="105" t="s">
        <v>86</v>
      </c>
      <c r="K1069" s="120" t="s">
        <v>86</v>
      </c>
      <c r="L1069" s="104" t="s">
        <v>86</v>
      </c>
    </row>
    <row r="1070">
      <c r="A1070" s="30">
        <v>1054.0</v>
      </c>
      <c r="B1070" s="62">
        <v>7542234.0</v>
      </c>
      <c r="C1070" s="77">
        <v>27.0</v>
      </c>
      <c r="D1070" s="104" t="s">
        <v>86</v>
      </c>
      <c r="E1070" s="104" t="s">
        <v>86</v>
      </c>
      <c r="F1070" s="104" t="s">
        <v>387</v>
      </c>
      <c r="G1070" s="104">
        <v>8.0</v>
      </c>
      <c r="H1070" s="104" t="s">
        <v>16</v>
      </c>
      <c r="I1070" s="104" t="s">
        <v>15</v>
      </c>
      <c r="J1070" s="105" t="s">
        <v>15</v>
      </c>
      <c r="K1070" s="106"/>
      <c r="L1070" s="104" t="s">
        <v>1361</v>
      </c>
    </row>
    <row r="1071">
      <c r="A1071" s="30">
        <v>1055.0</v>
      </c>
      <c r="B1071" s="30">
        <v>7549549.0</v>
      </c>
      <c r="C1071" s="77">
        <v>18.0</v>
      </c>
      <c r="D1071" s="104" t="s">
        <v>86</v>
      </c>
      <c r="E1071" s="104" t="s">
        <v>86</v>
      </c>
      <c r="F1071" s="104" t="s">
        <v>348</v>
      </c>
      <c r="G1071" s="104">
        <v>6.0</v>
      </c>
      <c r="H1071" s="104" t="s">
        <v>15</v>
      </c>
      <c r="I1071" s="104" t="s">
        <v>15</v>
      </c>
      <c r="J1071" s="105" t="s">
        <v>15</v>
      </c>
      <c r="K1071" s="106"/>
      <c r="L1071" s="121"/>
    </row>
    <row r="1072">
      <c r="A1072" s="30">
        <v>1056.0</v>
      </c>
      <c r="B1072" s="30">
        <v>7550671.0</v>
      </c>
      <c r="C1072" s="77">
        <v>23.0</v>
      </c>
      <c r="D1072" s="104" t="s">
        <v>275</v>
      </c>
      <c r="E1072" s="104" t="s">
        <v>86</v>
      </c>
      <c r="F1072" s="104" t="s">
        <v>410</v>
      </c>
      <c r="G1072" s="104">
        <v>4.0</v>
      </c>
      <c r="H1072" s="104" t="s">
        <v>15</v>
      </c>
      <c r="I1072" s="104" t="s">
        <v>15</v>
      </c>
      <c r="J1072" s="105" t="s">
        <v>15</v>
      </c>
      <c r="K1072" s="106"/>
      <c r="L1072" s="121"/>
    </row>
    <row r="1073">
      <c r="A1073" s="59">
        <v>1057.0</v>
      </c>
      <c r="B1073" s="59">
        <v>7551819.0</v>
      </c>
      <c r="C1073" s="77">
        <v>29.0</v>
      </c>
      <c r="D1073" s="104" t="s">
        <v>279</v>
      </c>
      <c r="E1073" s="104" t="s">
        <v>276</v>
      </c>
      <c r="F1073" s="104" t="s">
        <v>415</v>
      </c>
      <c r="G1073" s="104">
        <v>4.0</v>
      </c>
      <c r="H1073" s="104" t="s">
        <v>15</v>
      </c>
      <c r="I1073" s="104" t="s">
        <v>15</v>
      </c>
      <c r="J1073" s="105" t="s">
        <v>15</v>
      </c>
      <c r="K1073" s="106"/>
      <c r="L1073" s="121"/>
    </row>
    <row r="1074">
      <c r="A1074" s="30">
        <v>1058.0</v>
      </c>
      <c r="B1074" s="30">
        <v>7552714.0</v>
      </c>
      <c r="C1074" s="77">
        <v>28.0</v>
      </c>
      <c r="D1074" s="104" t="s">
        <v>279</v>
      </c>
      <c r="E1074" s="104" t="s">
        <v>276</v>
      </c>
      <c r="F1074" s="104" t="s">
        <v>415</v>
      </c>
      <c r="G1074" s="104">
        <v>2.0</v>
      </c>
      <c r="H1074" s="104" t="s">
        <v>86</v>
      </c>
      <c r="I1074" s="104" t="s">
        <v>15</v>
      </c>
      <c r="J1074" s="105" t="s">
        <v>86</v>
      </c>
      <c r="K1074" s="106"/>
      <c r="L1074" s="121"/>
    </row>
    <row r="1075">
      <c r="A1075" s="30">
        <v>1059.0</v>
      </c>
      <c r="B1075" s="30">
        <v>7552967.0</v>
      </c>
      <c r="C1075" s="77">
        <v>31.0</v>
      </c>
      <c r="D1075" s="104" t="s">
        <v>86</v>
      </c>
      <c r="E1075" s="104" t="s">
        <v>86</v>
      </c>
      <c r="F1075" s="104" t="s">
        <v>660</v>
      </c>
      <c r="G1075" s="104" t="s">
        <v>86</v>
      </c>
      <c r="H1075" s="104" t="s">
        <v>86</v>
      </c>
      <c r="I1075" s="104" t="s">
        <v>86</v>
      </c>
      <c r="J1075" s="105" t="s">
        <v>86</v>
      </c>
      <c r="K1075" s="106"/>
      <c r="L1075" s="104" t="s">
        <v>1362</v>
      </c>
    </row>
    <row r="1076">
      <c r="A1076" s="30">
        <v>1060.0</v>
      </c>
      <c r="B1076" s="30">
        <v>7553388.0</v>
      </c>
      <c r="C1076" s="77">
        <v>20.0</v>
      </c>
      <c r="D1076" s="104" t="s">
        <v>309</v>
      </c>
      <c r="E1076" s="104" t="s">
        <v>276</v>
      </c>
      <c r="F1076" s="104" t="s">
        <v>421</v>
      </c>
      <c r="G1076" s="104">
        <v>5.0</v>
      </c>
      <c r="H1076" s="104" t="s">
        <v>15</v>
      </c>
      <c r="I1076" s="104" t="s">
        <v>16</v>
      </c>
      <c r="J1076" s="105" t="s">
        <v>15</v>
      </c>
      <c r="K1076" s="106"/>
      <c r="L1076" s="104"/>
    </row>
    <row r="1077">
      <c r="A1077" s="30">
        <v>1061.0</v>
      </c>
      <c r="B1077" s="30">
        <v>7553684.0</v>
      </c>
      <c r="C1077" s="77">
        <v>29.0</v>
      </c>
      <c r="D1077" s="104" t="s">
        <v>279</v>
      </c>
      <c r="E1077" s="104" t="s">
        <v>276</v>
      </c>
      <c r="F1077" s="104" t="s">
        <v>421</v>
      </c>
      <c r="G1077" s="104" t="s">
        <v>86</v>
      </c>
      <c r="H1077" s="104" t="s">
        <v>15</v>
      </c>
      <c r="I1077" s="104" t="s">
        <v>15</v>
      </c>
      <c r="J1077" s="105" t="s">
        <v>15</v>
      </c>
      <c r="K1077" s="120" t="s">
        <v>1363</v>
      </c>
      <c r="L1077" s="104" t="s">
        <v>1364</v>
      </c>
    </row>
    <row r="1078">
      <c r="A1078" s="30">
        <v>1062.0</v>
      </c>
      <c r="B1078" s="62">
        <v>7555049.0</v>
      </c>
      <c r="C1078" s="77">
        <v>24.0</v>
      </c>
      <c r="D1078" s="104" t="s">
        <v>86</v>
      </c>
      <c r="E1078" s="104" t="s">
        <v>86</v>
      </c>
      <c r="F1078" s="104" t="s">
        <v>285</v>
      </c>
      <c r="G1078" s="104">
        <v>4.0</v>
      </c>
      <c r="H1078" s="104" t="s">
        <v>15</v>
      </c>
      <c r="I1078" s="104" t="s">
        <v>15</v>
      </c>
      <c r="J1078" s="105" t="s">
        <v>15</v>
      </c>
      <c r="K1078" s="106"/>
      <c r="L1078" s="104" t="s">
        <v>1365</v>
      </c>
    </row>
    <row r="1079">
      <c r="A1079" s="30">
        <v>1063.0</v>
      </c>
      <c r="B1079" s="62">
        <v>7555316.0</v>
      </c>
      <c r="C1079" s="77">
        <v>34.0</v>
      </c>
      <c r="D1079" s="104" t="s">
        <v>279</v>
      </c>
      <c r="E1079" s="104" t="s">
        <v>276</v>
      </c>
      <c r="F1079" s="104" t="s">
        <v>289</v>
      </c>
      <c r="G1079" s="104">
        <v>6.0</v>
      </c>
      <c r="H1079" s="104" t="s">
        <v>15</v>
      </c>
      <c r="I1079" s="104" t="s">
        <v>15</v>
      </c>
      <c r="J1079" s="105" t="s">
        <v>15</v>
      </c>
      <c r="K1079" s="106"/>
      <c r="L1079" s="121"/>
    </row>
    <row r="1080">
      <c r="A1080" s="30">
        <v>1064.0</v>
      </c>
      <c r="B1080" s="62">
        <v>7555440.0</v>
      </c>
      <c r="C1080" s="77">
        <v>40.0</v>
      </c>
      <c r="D1080" s="104" t="s">
        <v>86</v>
      </c>
      <c r="E1080" s="104" t="s">
        <v>86</v>
      </c>
      <c r="F1080" s="104" t="s">
        <v>280</v>
      </c>
      <c r="G1080" s="104">
        <v>5.0</v>
      </c>
      <c r="H1080" s="104" t="s">
        <v>86</v>
      </c>
      <c r="I1080" s="104" t="s">
        <v>86</v>
      </c>
      <c r="J1080" s="105" t="s">
        <v>86</v>
      </c>
      <c r="K1080" s="106"/>
      <c r="L1080" s="121"/>
    </row>
    <row r="1081">
      <c r="A1081" s="30">
        <v>1065.0</v>
      </c>
      <c r="B1081" s="62">
        <v>7551819.0</v>
      </c>
      <c r="C1081" s="77">
        <v>29.0</v>
      </c>
      <c r="D1081" s="104" t="s">
        <v>279</v>
      </c>
      <c r="E1081" s="104" t="s">
        <v>276</v>
      </c>
      <c r="F1081" s="104" t="s">
        <v>740</v>
      </c>
      <c r="G1081" s="104">
        <v>4.0</v>
      </c>
      <c r="H1081" s="104" t="s">
        <v>15</v>
      </c>
      <c r="I1081" s="104" t="s">
        <v>15</v>
      </c>
      <c r="J1081" s="105" t="s">
        <v>15</v>
      </c>
      <c r="K1081" s="106"/>
      <c r="L1081" s="121"/>
    </row>
    <row r="1082">
      <c r="A1082" s="30">
        <v>1066.0</v>
      </c>
      <c r="B1082" s="62">
        <v>7557272.0</v>
      </c>
      <c r="C1082" s="77">
        <v>17.0</v>
      </c>
      <c r="D1082" s="104" t="s">
        <v>279</v>
      </c>
      <c r="E1082" s="104" t="s">
        <v>272</v>
      </c>
      <c r="F1082" s="104" t="s">
        <v>273</v>
      </c>
      <c r="G1082" s="104">
        <v>3.0</v>
      </c>
      <c r="H1082" s="104" t="s">
        <v>15</v>
      </c>
      <c r="I1082" s="104" t="s">
        <v>15</v>
      </c>
      <c r="J1082" s="105" t="s">
        <v>15</v>
      </c>
      <c r="K1082" s="106"/>
      <c r="L1082" s="121"/>
    </row>
    <row r="1083">
      <c r="A1083" s="30">
        <v>1067.0</v>
      </c>
      <c r="B1083" s="62">
        <v>7545222.0</v>
      </c>
      <c r="C1083" s="77">
        <v>40.0</v>
      </c>
      <c r="D1083" s="104" t="s">
        <v>86</v>
      </c>
      <c r="E1083" s="104" t="s">
        <v>86</v>
      </c>
      <c r="F1083" s="104" t="s">
        <v>273</v>
      </c>
      <c r="G1083" s="104">
        <v>7.0</v>
      </c>
      <c r="H1083" s="104" t="s">
        <v>86</v>
      </c>
      <c r="I1083" s="104" t="s">
        <v>86</v>
      </c>
      <c r="J1083" s="105" t="s">
        <v>86</v>
      </c>
      <c r="K1083" s="106"/>
      <c r="L1083" s="104" t="s">
        <v>960</v>
      </c>
    </row>
    <row r="1084">
      <c r="A1084" s="30">
        <v>1068.0</v>
      </c>
      <c r="B1084" s="62">
        <v>7546057.0</v>
      </c>
      <c r="C1084" s="77">
        <v>28.0</v>
      </c>
      <c r="D1084" s="104" t="s">
        <v>275</v>
      </c>
      <c r="E1084" s="104" t="s">
        <v>369</v>
      </c>
      <c r="F1084" s="104" t="s">
        <v>273</v>
      </c>
      <c r="G1084" s="104">
        <v>9.0</v>
      </c>
      <c r="H1084" s="104" t="s">
        <v>86</v>
      </c>
      <c r="I1084" s="104" t="s">
        <v>86</v>
      </c>
      <c r="J1084" s="105" t="s">
        <v>86</v>
      </c>
      <c r="K1084" s="106"/>
      <c r="L1084" s="121"/>
    </row>
    <row r="1085">
      <c r="A1085" s="30">
        <v>1069.0</v>
      </c>
      <c r="B1085" s="62">
        <v>7557990.0</v>
      </c>
      <c r="C1085" s="77">
        <v>29.0</v>
      </c>
      <c r="D1085" s="104" t="s">
        <v>309</v>
      </c>
      <c r="E1085" s="104" t="s">
        <v>272</v>
      </c>
      <c r="F1085" s="104" t="s">
        <v>273</v>
      </c>
      <c r="G1085" s="104">
        <v>5.0</v>
      </c>
      <c r="H1085" s="104" t="s">
        <v>86</v>
      </c>
      <c r="I1085" s="104" t="s">
        <v>86</v>
      </c>
      <c r="J1085" s="105" t="s">
        <v>86</v>
      </c>
      <c r="K1085" s="106"/>
      <c r="L1085" s="104" t="s">
        <v>391</v>
      </c>
    </row>
    <row r="1086">
      <c r="A1086" s="30">
        <v>1070.0</v>
      </c>
      <c r="B1086" s="62">
        <v>7558425.0</v>
      </c>
      <c r="C1086" s="77">
        <v>22.0</v>
      </c>
      <c r="D1086" s="104" t="s">
        <v>86</v>
      </c>
      <c r="E1086" s="104" t="s">
        <v>86</v>
      </c>
      <c r="F1086" s="104" t="s">
        <v>273</v>
      </c>
      <c r="G1086" s="104">
        <v>6.0</v>
      </c>
      <c r="H1086" s="104" t="s">
        <v>86</v>
      </c>
      <c r="I1086" s="104" t="s">
        <v>86</v>
      </c>
      <c r="J1086" s="105" t="s">
        <v>86</v>
      </c>
      <c r="K1086" s="106"/>
      <c r="L1086" s="104" t="s">
        <v>391</v>
      </c>
    </row>
    <row r="1087">
      <c r="A1087" s="30">
        <v>1071.0</v>
      </c>
      <c r="B1087" s="62">
        <v>7558304.0</v>
      </c>
      <c r="C1087" s="77">
        <v>27.0</v>
      </c>
      <c r="D1087" s="104" t="s">
        <v>86</v>
      </c>
      <c r="E1087" s="104" t="s">
        <v>86</v>
      </c>
      <c r="F1087" s="104" t="s">
        <v>273</v>
      </c>
      <c r="G1087" s="104">
        <v>6.0</v>
      </c>
      <c r="H1087" s="104" t="s">
        <v>86</v>
      </c>
      <c r="I1087" s="104" t="s">
        <v>86</v>
      </c>
      <c r="J1087" s="105" t="s">
        <v>86</v>
      </c>
      <c r="K1087" s="106"/>
      <c r="L1087" s="121"/>
    </row>
    <row r="1088">
      <c r="A1088" s="30">
        <v>1072.0</v>
      </c>
      <c r="B1088" s="62">
        <v>7557223.0</v>
      </c>
      <c r="C1088" s="77">
        <v>35.0</v>
      </c>
      <c r="D1088" s="104" t="s">
        <v>86</v>
      </c>
      <c r="E1088" s="104" t="s">
        <v>86</v>
      </c>
      <c r="F1088" s="104" t="s">
        <v>305</v>
      </c>
      <c r="G1088" s="104">
        <v>9.0</v>
      </c>
      <c r="H1088" s="104" t="s">
        <v>15</v>
      </c>
      <c r="I1088" s="104" t="s">
        <v>15</v>
      </c>
      <c r="J1088" s="105" t="s">
        <v>15</v>
      </c>
      <c r="K1088" s="106"/>
      <c r="L1088" s="121"/>
    </row>
    <row r="1089">
      <c r="A1089" s="30">
        <v>1073.0</v>
      </c>
      <c r="B1089" s="62">
        <v>7559473.0</v>
      </c>
      <c r="C1089" s="77">
        <v>17.0</v>
      </c>
      <c r="D1089" s="104" t="s">
        <v>86</v>
      </c>
      <c r="E1089" s="104" t="s">
        <v>86</v>
      </c>
      <c r="F1089" s="104" t="s">
        <v>273</v>
      </c>
      <c r="G1089" s="104">
        <v>7.0</v>
      </c>
      <c r="H1089" s="104" t="s">
        <v>15</v>
      </c>
      <c r="I1089" s="104" t="s">
        <v>15</v>
      </c>
      <c r="J1089" s="105" t="s">
        <v>15</v>
      </c>
      <c r="K1089" s="106"/>
      <c r="L1089" s="104" t="s">
        <v>1366</v>
      </c>
    </row>
    <row r="1090">
      <c r="A1090" s="30">
        <v>1074.0</v>
      </c>
      <c r="B1090" s="62">
        <v>7562567.0</v>
      </c>
      <c r="C1090" s="77">
        <v>27.0</v>
      </c>
      <c r="D1090" s="104" t="s">
        <v>291</v>
      </c>
      <c r="E1090" s="104" t="s">
        <v>276</v>
      </c>
      <c r="F1090" s="104" t="s">
        <v>273</v>
      </c>
      <c r="G1090" s="104">
        <v>6.0</v>
      </c>
      <c r="H1090" s="104" t="s">
        <v>15</v>
      </c>
      <c r="I1090" s="104" t="s">
        <v>15</v>
      </c>
      <c r="J1090" s="105" t="s">
        <v>15</v>
      </c>
      <c r="K1090" s="106"/>
      <c r="L1090" s="104" t="s">
        <v>961</v>
      </c>
    </row>
    <row r="1091">
      <c r="A1091" s="30">
        <v>1075.0</v>
      </c>
      <c r="B1091" s="62">
        <v>7595936.0</v>
      </c>
      <c r="C1091" s="77">
        <v>39.0</v>
      </c>
      <c r="D1091" s="104" t="s">
        <v>86</v>
      </c>
      <c r="E1091" s="104" t="s">
        <v>86</v>
      </c>
      <c r="F1091" s="104" t="s">
        <v>273</v>
      </c>
      <c r="G1091" s="104">
        <v>5.0</v>
      </c>
      <c r="H1091" s="104" t="s">
        <v>15</v>
      </c>
      <c r="I1091" s="104" t="s">
        <v>15</v>
      </c>
      <c r="J1091" s="105" t="s">
        <v>15</v>
      </c>
      <c r="K1091" s="106"/>
      <c r="L1091" s="104" t="s">
        <v>400</v>
      </c>
    </row>
    <row r="1092">
      <c r="A1092" s="30">
        <v>1076.0</v>
      </c>
      <c r="B1092" s="62">
        <v>7575041.0</v>
      </c>
      <c r="C1092" s="77">
        <v>16.0</v>
      </c>
      <c r="D1092" s="104" t="s">
        <v>309</v>
      </c>
      <c r="E1092" s="104" t="s">
        <v>369</v>
      </c>
      <c r="F1092" s="104" t="s">
        <v>273</v>
      </c>
      <c r="G1092" s="104">
        <v>3.0</v>
      </c>
      <c r="H1092" s="104" t="s">
        <v>15</v>
      </c>
      <c r="I1092" s="104" t="s">
        <v>15</v>
      </c>
      <c r="J1092" s="105" t="s">
        <v>15</v>
      </c>
      <c r="K1092" s="106"/>
      <c r="L1092" s="104" t="s">
        <v>391</v>
      </c>
    </row>
    <row r="1093">
      <c r="A1093" s="30">
        <v>1077.0</v>
      </c>
      <c r="B1093" s="62">
        <v>7563739.0</v>
      </c>
      <c r="C1093" s="77">
        <v>30.0</v>
      </c>
      <c r="D1093" s="104" t="s">
        <v>86</v>
      </c>
      <c r="E1093" s="104" t="s">
        <v>86</v>
      </c>
      <c r="F1093" s="104" t="s">
        <v>298</v>
      </c>
      <c r="G1093" s="104">
        <v>3.0</v>
      </c>
      <c r="H1093" s="104" t="s">
        <v>15</v>
      </c>
      <c r="I1093" s="104" t="s">
        <v>15</v>
      </c>
      <c r="J1093" s="105" t="s">
        <v>15</v>
      </c>
      <c r="K1093" s="106"/>
      <c r="L1093" s="104" t="s">
        <v>1367</v>
      </c>
    </row>
    <row r="1094">
      <c r="A1094" s="30">
        <v>1078.0</v>
      </c>
      <c r="B1094" s="62">
        <v>7564059.0</v>
      </c>
      <c r="C1094" s="77">
        <v>27.0</v>
      </c>
      <c r="D1094" s="104" t="s">
        <v>279</v>
      </c>
      <c r="E1094" s="104" t="s">
        <v>276</v>
      </c>
      <c r="F1094" s="104" t="s">
        <v>273</v>
      </c>
      <c r="G1094" s="104">
        <v>1.0</v>
      </c>
      <c r="H1094" s="104" t="s">
        <v>86</v>
      </c>
      <c r="I1094" s="104" t="s">
        <v>86</v>
      </c>
      <c r="J1094" s="105" t="s">
        <v>86</v>
      </c>
      <c r="K1094" s="106"/>
      <c r="L1094" s="104" t="s">
        <v>1368</v>
      </c>
    </row>
    <row r="1095">
      <c r="A1095" s="30">
        <v>1079.0</v>
      </c>
      <c r="B1095" s="62">
        <v>7564116.0</v>
      </c>
      <c r="C1095" s="77">
        <v>33.0</v>
      </c>
      <c r="D1095" s="104" t="s">
        <v>275</v>
      </c>
      <c r="E1095" s="104" t="s">
        <v>1369</v>
      </c>
      <c r="F1095" s="104" t="s">
        <v>305</v>
      </c>
      <c r="G1095" s="104">
        <v>3.0</v>
      </c>
      <c r="H1095" s="104" t="s">
        <v>86</v>
      </c>
      <c r="I1095" s="104" t="s">
        <v>86</v>
      </c>
      <c r="J1095" s="105" t="s">
        <v>86</v>
      </c>
      <c r="K1095" s="106"/>
      <c r="L1095" s="104" t="s">
        <v>880</v>
      </c>
    </row>
    <row r="1096">
      <c r="A1096" s="30">
        <v>1080.0</v>
      </c>
      <c r="B1096" s="62">
        <v>7564227.0</v>
      </c>
      <c r="C1096" s="77" t="s">
        <v>86</v>
      </c>
      <c r="D1096" s="104" t="s">
        <v>291</v>
      </c>
      <c r="E1096" s="104" t="s">
        <v>364</v>
      </c>
      <c r="F1096" s="104" t="s">
        <v>285</v>
      </c>
      <c r="G1096" s="104">
        <v>3.0</v>
      </c>
      <c r="H1096" s="104" t="s">
        <v>16</v>
      </c>
      <c r="I1096" s="104" t="s">
        <v>15</v>
      </c>
      <c r="J1096" s="105" t="s">
        <v>15</v>
      </c>
      <c r="K1096" s="106"/>
      <c r="L1096" s="104" t="s">
        <v>1370</v>
      </c>
    </row>
    <row r="1097">
      <c r="A1097" s="30">
        <v>1081.0</v>
      </c>
      <c r="B1097" s="62">
        <v>7565457.0</v>
      </c>
      <c r="C1097" s="77">
        <v>36.0</v>
      </c>
      <c r="D1097" s="104" t="s">
        <v>86</v>
      </c>
      <c r="E1097" s="104" t="s">
        <v>86</v>
      </c>
      <c r="F1097" s="104" t="s">
        <v>273</v>
      </c>
      <c r="G1097" s="104">
        <v>6.0</v>
      </c>
      <c r="H1097" s="104" t="s">
        <v>86</v>
      </c>
      <c r="I1097" s="104" t="s">
        <v>86</v>
      </c>
      <c r="J1097" s="105" t="s">
        <v>86</v>
      </c>
      <c r="K1097" s="106"/>
      <c r="L1097" s="104" t="s">
        <v>400</v>
      </c>
    </row>
    <row r="1098">
      <c r="A1098" s="30">
        <v>1082.0</v>
      </c>
      <c r="B1098" s="30">
        <v>7569223.0</v>
      </c>
      <c r="C1098" s="75">
        <v>35.0</v>
      </c>
      <c r="D1098" s="115" t="s">
        <v>86</v>
      </c>
      <c r="E1098" s="115" t="s">
        <v>86</v>
      </c>
      <c r="F1098" s="115" t="s">
        <v>305</v>
      </c>
      <c r="G1098" s="115">
        <v>6.0</v>
      </c>
      <c r="H1098" s="115" t="s">
        <v>15</v>
      </c>
      <c r="I1098" s="115" t="s">
        <v>15</v>
      </c>
      <c r="J1098" s="116" t="s">
        <v>15</v>
      </c>
      <c r="K1098" s="117"/>
      <c r="L1098" s="119"/>
    </row>
    <row r="1099">
      <c r="A1099" s="30">
        <v>1083.0</v>
      </c>
      <c r="B1099" s="30">
        <v>7570579.0</v>
      </c>
      <c r="C1099" s="75">
        <v>20.0</v>
      </c>
      <c r="D1099" s="115" t="s">
        <v>275</v>
      </c>
      <c r="E1099" s="115" t="s">
        <v>423</v>
      </c>
      <c r="F1099" s="115" t="s">
        <v>285</v>
      </c>
      <c r="G1099" s="115">
        <v>1.0</v>
      </c>
      <c r="H1099" s="115" t="s">
        <v>15</v>
      </c>
      <c r="I1099" s="115" t="s">
        <v>15</v>
      </c>
      <c r="J1099" s="116" t="s">
        <v>15</v>
      </c>
      <c r="K1099" s="118" t="s">
        <v>1371</v>
      </c>
      <c r="L1099" s="119"/>
    </row>
    <row r="1100">
      <c r="A1100" s="30">
        <v>1084.0</v>
      </c>
      <c r="B1100" s="30">
        <v>7570920.0</v>
      </c>
      <c r="C1100" s="75">
        <v>25.0</v>
      </c>
      <c r="D1100" s="115" t="s">
        <v>275</v>
      </c>
      <c r="E1100" s="115" t="s">
        <v>276</v>
      </c>
      <c r="F1100" s="115" t="s">
        <v>273</v>
      </c>
      <c r="G1100" s="115">
        <v>11.0</v>
      </c>
      <c r="H1100" s="115" t="s">
        <v>15</v>
      </c>
      <c r="I1100" s="115" t="s">
        <v>15</v>
      </c>
      <c r="J1100" s="116" t="s">
        <v>15</v>
      </c>
      <c r="K1100" s="117"/>
      <c r="L1100" s="115" t="s">
        <v>1372</v>
      </c>
    </row>
    <row r="1101">
      <c r="A1101" s="30">
        <v>1085.0</v>
      </c>
      <c r="B1101" s="30">
        <v>7571169.0</v>
      </c>
      <c r="C1101" s="75">
        <v>31.0</v>
      </c>
      <c r="D1101" s="115" t="s">
        <v>86</v>
      </c>
      <c r="E1101" s="115" t="s">
        <v>86</v>
      </c>
      <c r="F1101" s="115" t="s">
        <v>273</v>
      </c>
      <c r="G1101" s="115">
        <v>10.0</v>
      </c>
      <c r="H1101" s="115" t="s">
        <v>86</v>
      </c>
      <c r="I1101" s="115" t="s">
        <v>86</v>
      </c>
      <c r="J1101" s="116" t="s">
        <v>86</v>
      </c>
      <c r="K1101" s="118" t="s">
        <v>615</v>
      </c>
      <c r="L1101" s="115" t="s">
        <v>1373</v>
      </c>
    </row>
    <row r="1102">
      <c r="A1102" s="30">
        <v>1086.0</v>
      </c>
      <c r="B1102" s="30">
        <v>7571170.0</v>
      </c>
      <c r="C1102" s="75">
        <v>31.0</v>
      </c>
      <c r="D1102" s="115" t="s">
        <v>86</v>
      </c>
      <c r="E1102" s="115" t="s">
        <v>86</v>
      </c>
      <c r="F1102" s="115" t="s">
        <v>273</v>
      </c>
      <c r="G1102" s="115">
        <v>10.0</v>
      </c>
      <c r="H1102" s="115" t="s">
        <v>86</v>
      </c>
      <c r="I1102" s="115" t="s">
        <v>86</v>
      </c>
      <c r="J1102" s="116" t="s">
        <v>86</v>
      </c>
      <c r="K1102" s="118" t="s">
        <v>615</v>
      </c>
      <c r="L1102" s="115" t="s">
        <v>1373</v>
      </c>
    </row>
    <row r="1103">
      <c r="A1103" s="30">
        <v>1087.0</v>
      </c>
      <c r="B1103" s="30">
        <v>7572337.0</v>
      </c>
      <c r="C1103" s="75" t="s">
        <v>650</v>
      </c>
      <c r="D1103" s="115" t="s">
        <v>86</v>
      </c>
      <c r="E1103" s="115" t="s">
        <v>86</v>
      </c>
      <c r="F1103" s="115" t="s">
        <v>1299</v>
      </c>
      <c r="G1103" s="115" t="s">
        <v>86</v>
      </c>
      <c r="H1103" s="115" t="s">
        <v>86</v>
      </c>
      <c r="I1103" s="115" t="s">
        <v>86</v>
      </c>
      <c r="J1103" s="116" t="s">
        <v>86</v>
      </c>
      <c r="K1103" s="118" t="s">
        <v>86</v>
      </c>
      <c r="L1103" s="119"/>
    </row>
    <row r="1104">
      <c r="A1104" s="30">
        <v>1088.0</v>
      </c>
      <c r="B1104" s="30">
        <v>7573703.0</v>
      </c>
      <c r="C1104" s="75">
        <v>32.0</v>
      </c>
      <c r="D1104" s="115" t="s">
        <v>86</v>
      </c>
      <c r="E1104" s="115" t="s">
        <v>86</v>
      </c>
      <c r="F1104" s="115" t="s">
        <v>1299</v>
      </c>
      <c r="G1104" s="115">
        <v>7.0</v>
      </c>
      <c r="H1104" s="115" t="s">
        <v>15</v>
      </c>
      <c r="I1104" s="115" t="s">
        <v>15</v>
      </c>
      <c r="J1104" s="116" t="s">
        <v>15</v>
      </c>
      <c r="K1104" s="118" t="s">
        <v>1374</v>
      </c>
      <c r="L1104" s="119"/>
    </row>
    <row r="1105">
      <c r="A1105" s="30">
        <v>1089.0</v>
      </c>
      <c r="B1105" s="30">
        <v>7573753.0</v>
      </c>
      <c r="C1105" s="75">
        <v>32.0</v>
      </c>
      <c r="D1105" s="115" t="s">
        <v>86</v>
      </c>
      <c r="E1105" s="115" t="s">
        <v>86</v>
      </c>
      <c r="F1105" s="115" t="s">
        <v>280</v>
      </c>
      <c r="G1105" s="115">
        <v>4.0</v>
      </c>
      <c r="H1105" s="115" t="s">
        <v>16</v>
      </c>
      <c r="I1105" s="115" t="s">
        <v>15</v>
      </c>
      <c r="J1105" s="116" t="s">
        <v>15</v>
      </c>
      <c r="K1105" s="118" t="s">
        <v>1375</v>
      </c>
      <c r="L1105" s="115" t="s">
        <v>1376</v>
      </c>
    </row>
    <row r="1106">
      <c r="A1106" s="30">
        <v>1090.0</v>
      </c>
      <c r="B1106" s="30">
        <v>7572339.0</v>
      </c>
      <c r="C1106" s="75">
        <v>21.0</v>
      </c>
      <c r="D1106" s="115" t="s">
        <v>86</v>
      </c>
      <c r="E1106" s="115" t="s">
        <v>86</v>
      </c>
      <c r="F1106" s="115" t="s">
        <v>273</v>
      </c>
      <c r="G1106" s="115">
        <v>6.0</v>
      </c>
      <c r="H1106" s="115" t="s">
        <v>15</v>
      </c>
      <c r="I1106" s="115" t="s">
        <v>15</v>
      </c>
      <c r="J1106" s="116" t="s">
        <v>15</v>
      </c>
      <c r="K1106" s="117"/>
      <c r="L1106" s="119"/>
    </row>
    <row r="1107">
      <c r="A1107" s="30">
        <v>1091.0</v>
      </c>
      <c r="B1107" s="30">
        <v>7570935.0</v>
      </c>
      <c r="C1107" s="75">
        <v>31.0</v>
      </c>
      <c r="D1107" s="115" t="s">
        <v>86</v>
      </c>
      <c r="E1107" s="115" t="s">
        <v>86</v>
      </c>
      <c r="F1107" s="115" t="s">
        <v>305</v>
      </c>
      <c r="G1107" s="115">
        <v>3.0</v>
      </c>
      <c r="H1107" s="115" t="s">
        <v>86</v>
      </c>
      <c r="I1107" s="115" t="s">
        <v>86</v>
      </c>
      <c r="J1107" s="116" t="s">
        <v>86</v>
      </c>
      <c r="K1107" s="117"/>
      <c r="L1107" s="115" t="s">
        <v>657</v>
      </c>
    </row>
    <row r="1108">
      <c r="A1108" s="30">
        <v>1092.0</v>
      </c>
      <c r="B1108" s="30">
        <v>7575488.0</v>
      </c>
      <c r="C1108" s="75">
        <v>21.0</v>
      </c>
      <c r="D1108" s="115" t="s">
        <v>275</v>
      </c>
      <c r="E1108" s="115" t="s">
        <v>276</v>
      </c>
      <c r="F1108" s="115" t="s">
        <v>285</v>
      </c>
      <c r="G1108" s="115">
        <v>7.0</v>
      </c>
      <c r="H1108" s="115" t="s">
        <v>15</v>
      </c>
      <c r="I1108" s="115" t="s">
        <v>15</v>
      </c>
      <c r="J1108" s="116" t="s">
        <v>15</v>
      </c>
      <c r="K1108" s="118" t="s">
        <v>1377</v>
      </c>
      <c r="L1108" s="119"/>
    </row>
    <row r="1109">
      <c r="A1109" s="30">
        <v>1093.0</v>
      </c>
      <c r="B1109" s="30">
        <v>7574582.0</v>
      </c>
      <c r="C1109" s="75">
        <v>32.0</v>
      </c>
      <c r="D1109" s="115" t="s">
        <v>86</v>
      </c>
      <c r="E1109" s="115" t="s">
        <v>1378</v>
      </c>
      <c r="F1109" s="115" t="s">
        <v>1090</v>
      </c>
      <c r="G1109" s="115">
        <v>3.0</v>
      </c>
      <c r="H1109" s="115" t="s">
        <v>16</v>
      </c>
      <c r="I1109" s="115" t="s">
        <v>16</v>
      </c>
      <c r="J1109" s="116" t="s">
        <v>16</v>
      </c>
      <c r="K1109" s="118" t="s">
        <v>1379</v>
      </c>
      <c r="L1109" s="115" t="s">
        <v>1380</v>
      </c>
    </row>
    <row r="1110">
      <c r="A1110" s="30">
        <v>1094.0</v>
      </c>
      <c r="B1110" s="30">
        <v>7577178.0</v>
      </c>
      <c r="C1110" s="75">
        <v>39.0</v>
      </c>
      <c r="D1110" s="115" t="s">
        <v>291</v>
      </c>
      <c r="E1110" s="115" t="s">
        <v>1381</v>
      </c>
      <c r="F1110" s="115" t="s">
        <v>410</v>
      </c>
      <c r="G1110" s="115" t="s">
        <v>1382</v>
      </c>
      <c r="H1110" s="115" t="s">
        <v>15</v>
      </c>
      <c r="I1110" s="115" t="s">
        <v>15</v>
      </c>
      <c r="J1110" s="116" t="s">
        <v>15</v>
      </c>
      <c r="K1110" s="118" t="s">
        <v>1383</v>
      </c>
      <c r="L1110" s="115" t="s">
        <v>1384</v>
      </c>
    </row>
    <row r="1111">
      <c r="A1111" s="30">
        <v>1095.0</v>
      </c>
      <c r="B1111" s="30">
        <v>7577702.0</v>
      </c>
      <c r="C1111" s="75">
        <v>15.0</v>
      </c>
      <c r="D1111" s="115" t="s">
        <v>304</v>
      </c>
      <c r="E1111" s="115" t="s">
        <v>272</v>
      </c>
      <c r="F1111" s="115" t="s">
        <v>273</v>
      </c>
      <c r="G1111" s="115" t="s">
        <v>1385</v>
      </c>
      <c r="H1111" s="115" t="s">
        <v>15</v>
      </c>
      <c r="I1111" s="115" t="s">
        <v>15</v>
      </c>
      <c r="J1111" s="116" t="s">
        <v>15</v>
      </c>
      <c r="K1111" s="118" t="s">
        <v>1386</v>
      </c>
      <c r="L1111" s="119"/>
    </row>
    <row r="1112">
      <c r="A1112" s="30">
        <v>1096.0</v>
      </c>
      <c r="B1112" s="30">
        <v>7578340.0</v>
      </c>
      <c r="C1112" s="75">
        <v>20.0</v>
      </c>
      <c r="D1112" s="115" t="s">
        <v>304</v>
      </c>
      <c r="E1112" s="115" t="s">
        <v>301</v>
      </c>
      <c r="F1112" s="115" t="s">
        <v>930</v>
      </c>
      <c r="G1112" s="115" t="s">
        <v>1385</v>
      </c>
      <c r="H1112" s="115" t="s">
        <v>15</v>
      </c>
      <c r="I1112" s="115" t="s">
        <v>15</v>
      </c>
      <c r="J1112" s="116" t="s">
        <v>15</v>
      </c>
      <c r="K1112" s="117"/>
      <c r="L1112" s="119"/>
    </row>
    <row r="1113">
      <c r="A1113" s="59">
        <v>1097.0</v>
      </c>
      <c r="B1113" s="66">
        <v>7578815.0</v>
      </c>
      <c r="C1113" s="77">
        <v>20.0</v>
      </c>
      <c r="D1113" s="104" t="s">
        <v>275</v>
      </c>
      <c r="E1113" s="104" t="s">
        <v>385</v>
      </c>
      <c r="F1113" s="104" t="s">
        <v>273</v>
      </c>
      <c r="G1113" s="104">
        <v>6.0</v>
      </c>
      <c r="H1113" s="104" t="s">
        <v>15</v>
      </c>
      <c r="I1113" s="104" t="s">
        <v>15</v>
      </c>
      <c r="J1113" s="105" t="s">
        <v>15</v>
      </c>
      <c r="K1113" s="106"/>
      <c r="L1113" s="104" t="s">
        <v>1387</v>
      </c>
    </row>
    <row r="1114">
      <c r="A1114" s="59">
        <v>1098.0</v>
      </c>
      <c r="B1114" s="66">
        <v>7580041.0</v>
      </c>
      <c r="C1114" s="77">
        <v>24.0</v>
      </c>
      <c r="D1114" s="104" t="s">
        <v>86</v>
      </c>
      <c r="E1114" s="104" t="s">
        <v>86</v>
      </c>
      <c r="F1114" s="104" t="s">
        <v>273</v>
      </c>
      <c r="G1114" s="104">
        <v>5.0</v>
      </c>
      <c r="H1114" s="104" t="s">
        <v>16</v>
      </c>
      <c r="I1114" s="104" t="s">
        <v>16</v>
      </c>
      <c r="J1114" s="105" t="s">
        <v>16</v>
      </c>
      <c r="K1114" s="106"/>
      <c r="L1114" s="121"/>
    </row>
    <row r="1115">
      <c r="A1115" s="59">
        <v>1099.0</v>
      </c>
      <c r="B1115" s="66">
        <v>7581071.0</v>
      </c>
      <c r="C1115" s="77">
        <v>18.0</v>
      </c>
      <c r="D1115" s="104" t="s">
        <v>271</v>
      </c>
      <c r="E1115" s="104" t="s">
        <v>1388</v>
      </c>
      <c r="F1115" s="104" t="s">
        <v>273</v>
      </c>
      <c r="G1115" s="104">
        <v>6.0</v>
      </c>
      <c r="H1115" s="104" t="s">
        <v>15</v>
      </c>
      <c r="I1115" s="104" t="s">
        <v>15</v>
      </c>
      <c r="J1115" s="105" t="s">
        <v>15</v>
      </c>
      <c r="K1115" s="106"/>
      <c r="L1115" s="104" t="s">
        <v>1389</v>
      </c>
    </row>
    <row r="1116">
      <c r="A1116" s="59">
        <v>1100.0</v>
      </c>
      <c r="B1116" s="66">
        <v>7581650.0</v>
      </c>
      <c r="C1116" s="77">
        <v>20.0</v>
      </c>
      <c r="D1116" s="104" t="s">
        <v>86</v>
      </c>
      <c r="E1116" s="104" t="s">
        <v>276</v>
      </c>
      <c r="F1116" s="104" t="s">
        <v>273</v>
      </c>
      <c r="G1116" s="104">
        <v>5.0</v>
      </c>
      <c r="H1116" s="104" t="s">
        <v>86</v>
      </c>
      <c r="I1116" s="104" t="s">
        <v>15</v>
      </c>
      <c r="J1116" s="105" t="s">
        <v>86</v>
      </c>
      <c r="K1116" s="120" t="s">
        <v>1390</v>
      </c>
      <c r="L1116" s="104" t="s">
        <v>1391</v>
      </c>
    </row>
    <row r="1117">
      <c r="A1117" s="83">
        <v>2018.0</v>
      </c>
      <c r="B1117" s="5"/>
      <c r="C1117" s="5"/>
      <c r="D1117" s="5"/>
      <c r="E1117" s="5"/>
      <c r="F1117" s="5"/>
      <c r="G1117" s="5"/>
      <c r="H1117" s="5"/>
      <c r="I1117" s="5"/>
      <c r="J1117" s="5"/>
      <c r="K1117" s="5"/>
      <c r="L1117" s="6"/>
    </row>
    <row r="1118">
      <c r="A1118" s="30">
        <v>1101.0</v>
      </c>
      <c r="B1118" s="66">
        <v>7582064.0</v>
      </c>
      <c r="C1118" s="77">
        <v>30.0</v>
      </c>
      <c r="D1118" s="104" t="s">
        <v>275</v>
      </c>
      <c r="E1118" s="104" t="s">
        <v>408</v>
      </c>
      <c r="F1118" s="104" t="s">
        <v>273</v>
      </c>
      <c r="G1118" s="104">
        <v>7.0</v>
      </c>
      <c r="H1118" s="104" t="s">
        <v>86</v>
      </c>
      <c r="I1118" s="104" t="s">
        <v>16</v>
      </c>
      <c r="J1118" s="105" t="s">
        <v>15</v>
      </c>
      <c r="K1118" s="120" t="s">
        <v>1392</v>
      </c>
      <c r="L1118" s="104" t="s">
        <v>1393</v>
      </c>
    </row>
    <row r="1119">
      <c r="A1119" s="30">
        <v>1102.0</v>
      </c>
      <c r="B1119" s="30">
        <v>7146693.0</v>
      </c>
      <c r="C1119" s="77">
        <v>16.0</v>
      </c>
      <c r="D1119" s="104" t="s">
        <v>86</v>
      </c>
      <c r="E1119" s="104" t="s">
        <v>86</v>
      </c>
      <c r="F1119" s="104" t="s">
        <v>348</v>
      </c>
      <c r="G1119" s="104">
        <v>6.0</v>
      </c>
      <c r="H1119" s="104" t="s">
        <v>86</v>
      </c>
      <c r="I1119" s="104" t="s">
        <v>15</v>
      </c>
      <c r="J1119" s="105" t="s">
        <v>86</v>
      </c>
      <c r="K1119" s="106"/>
      <c r="L1119" s="104" t="s">
        <v>1394</v>
      </c>
    </row>
    <row r="1120">
      <c r="A1120" s="30">
        <v>1103.0</v>
      </c>
      <c r="B1120" s="30">
        <v>7149014.0</v>
      </c>
      <c r="C1120" s="77">
        <v>22.0</v>
      </c>
      <c r="D1120" s="104" t="s">
        <v>309</v>
      </c>
      <c r="E1120" s="104" t="s">
        <v>385</v>
      </c>
      <c r="F1120" s="104" t="s">
        <v>285</v>
      </c>
      <c r="G1120" s="104">
        <v>3.0</v>
      </c>
      <c r="H1120" s="104" t="s">
        <v>86</v>
      </c>
      <c r="I1120" s="104" t="s">
        <v>16</v>
      </c>
      <c r="J1120" s="105" t="s">
        <v>86</v>
      </c>
      <c r="K1120" s="120" t="s">
        <v>1395</v>
      </c>
      <c r="L1120" s="104" t="s">
        <v>1396</v>
      </c>
    </row>
    <row r="1121">
      <c r="A1121" s="59">
        <v>1104.0</v>
      </c>
      <c r="B1121" s="30">
        <v>7148929.0</v>
      </c>
      <c r="C1121" s="77">
        <v>22.0</v>
      </c>
      <c r="D1121" s="104" t="s">
        <v>86</v>
      </c>
      <c r="E1121" s="104" t="s">
        <v>86</v>
      </c>
      <c r="F1121" s="104" t="s">
        <v>273</v>
      </c>
      <c r="G1121" s="104">
        <v>6.0</v>
      </c>
      <c r="H1121" s="104" t="s">
        <v>86</v>
      </c>
      <c r="I1121" s="104" t="s">
        <v>86</v>
      </c>
      <c r="J1121" s="105" t="s">
        <v>86</v>
      </c>
      <c r="K1121" s="106"/>
      <c r="L1121" s="104" t="s">
        <v>1397</v>
      </c>
    </row>
    <row r="1122">
      <c r="A1122" s="59">
        <v>1105.0</v>
      </c>
      <c r="B1122" s="30">
        <v>7147520.0</v>
      </c>
      <c r="C1122" s="77">
        <v>28.0</v>
      </c>
      <c r="D1122" s="104" t="s">
        <v>86</v>
      </c>
      <c r="E1122" s="104" t="s">
        <v>86</v>
      </c>
      <c r="F1122" s="104" t="s">
        <v>273</v>
      </c>
      <c r="G1122" s="104">
        <v>4.0</v>
      </c>
      <c r="H1122" s="104" t="s">
        <v>86</v>
      </c>
      <c r="I1122" s="104" t="s">
        <v>15</v>
      </c>
      <c r="J1122" s="105" t="s">
        <v>86</v>
      </c>
      <c r="K1122" s="106"/>
      <c r="L1122" s="104" t="s">
        <v>1398</v>
      </c>
    </row>
    <row r="1123">
      <c r="A1123" s="59">
        <v>1106.0</v>
      </c>
      <c r="B1123" s="30">
        <v>7149014.0</v>
      </c>
      <c r="C1123" s="77">
        <v>22.0</v>
      </c>
      <c r="D1123" s="104" t="s">
        <v>309</v>
      </c>
      <c r="E1123" s="104" t="s">
        <v>385</v>
      </c>
      <c r="F1123" s="104" t="s">
        <v>285</v>
      </c>
      <c r="G1123" s="104">
        <v>3.0</v>
      </c>
      <c r="H1123" s="104" t="s">
        <v>86</v>
      </c>
      <c r="I1123" s="104" t="s">
        <v>16</v>
      </c>
      <c r="J1123" s="105" t="s">
        <v>86</v>
      </c>
      <c r="K1123" s="106"/>
      <c r="L1123" s="104" t="s">
        <v>822</v>
      </c>
    </row>
    <row r="1124">
      <c r="A1124" s="59">
        <v>1107.0</v>
      </c>
      <c r="B1124" s="30">
        <v>7150108.0</v>
      </c>
      <c r="C1124" s="77">
        <v>24.0</v>
      </c>
      <c r="D1124" s="104" t="s">
        <v>86</v>
      </c>
      <c r="E1124" s="104" t="s">
        <v>276</v>
      </c>
      <c r="F1124" s="104" t="s">
        <v>273</v>
      </c>
      <c r="G1124" s="104">
        <v>3.0</v>
      </c>
      <c r="H1124" s="104" t="s">
        <v>86</v>
      </c>
      <c r="I1124" s="104" t="s">
        <v>15</v>
      </c>
      <c r="J1124" s="105" t="s">
        <v>86</v>
      </c>
      <c r="K1124" s="106"/>
      <c r="L1124" s="104" t="s">
        <v>578</v>
      </c>
    </row>
    <row r="1125">
      <c r="A1125" s="30">
        <v>1108.0</v>
      </c>
      <c r="B1125" s="30">
        <v>7150850.0</v>
      </c>
      <c r="C1125" s="77">
        <v>41.0</v>
      </c>
      <c r="D1125" s="104" t="s">
        <v>86</v>
      </c>
      <c r="E1125" s="104" t="s">
        <v>86</v>
      </c>
      <c r="F1125" s="104" t="s">
        <v>336</v>
      </c>
      <c r="G1125" s="104">
        <v>6.0</v>
      </c>
      <c r="H1125" s="104" t="s">
        <v>86</v>
      </c>
      <c r="I1125" s="104" t="s">
        <v>15</v>
      </c>
      <c r="J1125" s="105" t="s">
        <v>15</v>
      </c>
      <c r="K1125" s="106"/>
      <c r="L1125" s="104" t="s">
        <v>1399</v>
      </c>
    </row>
    <row r="1126">
      <c r="A1126" s="30">
        <v>1109.0</v>
      </c>
      <c r="B1126" s="30">
        <v>7150874.0</v>
      </c>
      <c r="C1126" s="77">
        <v>41.0</v>
      </c>
      <c r="D1126" s="104" t="s">
        <v>86</v>
      </c>
      <c r="E1126" s="104" t="s">
        <v>86</v>
      </c>
      <c r="F1126" s="104" t="s">
        <v>336</v>
      </c>
      <c r="G1126" s="104">
        <v>6.0</v>
      </c>
      <c r="H1126" s="104" t="s">
        <v>86</v>
      </c>
      <c r="I1126" s="104" t="s">
        <v>15</v>
      </c>
      <c r="J1126" s="105" t="s">
        <v>15</v>
      </c>
      <c r="K1126" s="106"/>
      <c r="L1126" s="104" t="s">
        <v>1399</v>
      </c>
    </row>
    <row r="1127">
      <c r="A1127" s="30">
        <v>1110.0</v>
      </c>
      <c r="B1127" s="60">
        <v>7151053.0</v>
      </c>
      <c r="C1127" s="77">
        <v>28.0</v>
      </c>
      <c r="D1127" s="104" t="s">
        <v>309</v>
      </c>
      <c r="E1127" s="104" t="s">
        <v>301</v>
      </c>
      <c r="F1127" s="104" t="s">
        <v>273</v>
      </c>
      <c r="G1127" s="104">
        <v>8.0</v>
      </c>
      <c r="H1127" s="104" t="s">
        <v>15</v>
      </c>
      <c r="I1127" s="104" t="s">
        <v>15</v>
      </c>
      <c r="J1127" s="105" t="s">
        <v>15</v>
      </c>
      <c r="K1127" s="106"/>
      <c r="L1127" s="104" t="s">
        <v>1400</v>
      </c>
    </row>
    <row r="1128">
      <c r="A1128" s="30">
        <v>1111.0</v>
      </c>
      <c r="B1128" s="60">
        <v>7151856.0</v>
      </c>
      <c r="C1128" s="77">
        <v>24.0</v>
      </c>
      <c r="D1128" s="104" t="s">
        <v>86</v>
      </c>
      <c r="E1128" s="104" t="s">
        <v>86</v>
      </c>
      <c r="F1128" s="104" t="s">
        <v>285</v>
      </c>
      <c r="G1128" s="104">
        <v>5.0</v>
      </c>
      <c r="H1128" s="104" t="s">
        <v>15</v>
      </c>
      <c r="I1128" s="104" t="s">
        <v>15</v>
      </c>
      <c r="J1128" s="105" t="s">
        <v>15</v>
      </c>
      <c r="K1128" s="106"/>
      <c r="L1128" s="121"/>
    </row>
    <row r="1129">
      <c r="A1129" s="30">
        <v>1112.0</v>
      </c>
      <c r="B1129" s="60">
        <v>7154768.0</v>
      </c>
      <c r="C1129" s="77">
        <v>21.0</v>
      </c>
      <c r="D1129" s="104" t="s">
        <v>86</v>
      </c>
      <c r="E1129" s="104" t="s">
        <v>276</v>
      </c>
      <c r="F1129" s="104" t="s">
        <v>273</v>
      </c>
      <c r="G1129" s="104">
        <v>4.0</v>
      </c>
      <c r="H1129" s="104" t="s">
        <v>15</v>
      </c>
      <c r="I1129" s="104" t="s">
        <v>15</v>
      </c>
      <c r="J1129" s="105" t="s">
        <v>15</v>
      </c>
      <c r="K1129" s="106"/>
      <c r="L1129" s="104" t="s">
        <v>391</v>
      </c>
    </row>
    <row r="1130">
      <c r="A1130" s="59">
        <v>1113.0</v>
      </c>
      <c r="B1130" s="60">
        <v>7156110.0</v>
      </c>
      <c r="C1130" s="77">
        <v>17.0</v>
      </c>
      <c r="D1130" s="104" t="s">
        <v>86</v>
      </c>
      <c r="E1130" s="104" t="s">
        <v>86</v>
      </c>
      <c r="F1130" s="104" t="s">
        <v>285</v>
      </c>
      <c r="G1130" s="104">
        <v>6.0</v>
      </c>
      <c r="H1130" s="104" t="s">
        <v>86</v>
      </c>
      <c r="I1130" s="104" t="s">
        <v>86</v>
      </c>
      <c r="J1130" s="105" t="s">
        <v>86</v>
      </c>
      <c r="K1130" s="106"/>
      <c r="L1130" s="104" t="s">
        <v>806</v>
      </c>
    </row>
    <row r="1131">
      <c r="A1131" s="59">
        <v>1114.0</v>
      </c>
      <c r="B1131" s="60">
        <v>7155644.0</v>
      </c>
      <c r="C1131" s="77">
        <v>16.0</v>
      </c>
      <c r="D1131" s="104" t="s">
        <v>86</v>
      </c>
      <c r="E1131" s="104" t="s">
        <v>86</v>
      </c>
      <c r="F1131" s="104" t="s">
        <v>273</v>
      </c>
      <c r="G1131" s="104">
        <v>4.0</v>
      </c>
      <c r="H1131" s="104" t="s">
        <v>15</v>
      </c>
      <c r="I1131" s="104" t="s">
        <v>15</v>
      </c>
      <c r="J1131" s="105" t="s">
        <v>15</v>
      </c>
      <c r="K1131" s="106"/>
      <c r="L1131" s="104" t="s">
        <v>391</v>
      </c>
    </row>
    <row r="1132">
      <c r="A1132" s="30">
        <v>1115.0</v>
      </c>
      <c r="B1132" s="60">
        <v>7157586.0</v>
      </c>
      <c r="C1132" s="77">
        <v>30.0</v>
      </c>
      <c r="D1132" s="104" t="s">
        <v>86</v>
      </c>
      <c r="E1132" s="104" t="s">
        <v>86</v>
      </c>
      <c r="F1132" s="104" t="s">
        <v>285</v>
      </c>
      <c r="G1132" s="104">
        <v>9.0</v>
      </c>
      <c r="H1132" s="104" t="s">
        <v>86</v>
      </c>
      <c r="I1132" s="104" t="s">
        <v>86</v>
      </c>
      <c r="J1132" s="105" t="s">
        <v>86</v>
      </c>
      <c r="K1132" s="106"/>
      <c r="L1132" s="104" t="s">
        <v>1210</v>
      </c>
    </row>
    <row r="1133">
      <c r="A1133" s="30">
        <v>1116.0</v>
      </c>
      <c r="B1133" s="60">
        <v>7159086.0</v>
      </c>
      <c r="C1133" s="77">
        <v>34.0</v>
      </c>
      <c r="D1133" s="104" t="s">
        <v>291</v>
      </c>
      <c r="E1133" s="104" t="s">
        <v>276</v>
      </c>
      <c r="F1133" s="104" t="s">
        <v>305</v>
      </c>
      <c r="G1133" s="104">
        <v>8.0</v>
      </c>
      <c r="H1133" s="104" t="s">
        <v>15</v>
      </c>
      <c r="I1133" s="104" t="s">
        <v>15</v>
      </c>
      <c r="J1133" s="105" t="s">
        <v>15</v>
      </c>
      <c r="K1133" s="120" t="s">
        <v>290</v>
      </c>
      <c r="L1133" s="104" t="s">
        <v>1401</v>
      </c>
    </row>
    <row r="1134">
      <c r="A1134" s="30">
        <v>1117.0</v>
      </c>
      <c r="B1134" s="60">
        <v>7159653.0</v>
      </c>
      <c r="C1134" s="77" t="s">
        <v>86</v>
      </c>
      <c r="D1134" s="104" t="s">
        <v>86</v>
      </c>
      <c r="E1134" s="104" t="s">
        <v>86</v>
      </c>
      <c r="F1134" s="104" t="s">
        <v>320</v>
      </c>
      <c r="G1134" s="104">
        <v>2.0</v>
      </c>
      <c r="H1134" s="104" t="s">
        <v>86</v>
      </c>
      <c r="I1134" s="104" t="s">
        <v>86</v>
      </c>
      <c r="J1134" s="105" t="s">
        <v>86</v>
      </c>
      <c r="K1134" s="106"/>
      <c r="L1134" s="104" t="s">
        <v>960</v>
      </c>
    </row>
    <row r="1135">
      <c r="A1135" s="30">
        <v>1118.0</v>
      </c>
      <c r="B1135" s="60">
        <v>7159139.0</v>
      </c>
      <c r="C1135" s="77">
        <v>37.0</v>
      </c>
      <c r="D1135" s="104" t="s">
        <v>86</v>
      </c>
      <c r="E1135" s="104" t="s">
        <v>86</v>
      </c>
      <c r="F1135" s="104" t="s">
        <v>273</v>
      </c>
      <c r="G1135" s="104">
        <v>8.0</v>
      </c>
      <c r="H1135" s="104" t="s">
        <v>86</v>
      </c>
      <c r="I1135" s="104" t="s">
        <v>15</v>
      </c>
      <c r="J1135" s="105" t="s">
        <v>86</v>
      </c>
      <c r="K1135" s="106"/>
      <c r="L1135" s="104" t="s">
        <v>960</v>
      </c>
    </row>
    <row r="1136">
      <c r="A1136" s="30">
        <v>1119.0</v>
      </c>
      <c r="B1136" s="60">
        <v>7160145.0</v>
      </c>
      <c r="C1136" s="77">
        <v>17.0</v>
      </c>
      <c r="D1136" s="104" t="s">
        <v>86</v>
      </c>
      <c r="E1136" s="104" t="s">
        <v>272</v>
      </c>
      <c r="F1136" s="104" t="s">
        <v>273</v>
      </c>
      <c r="G1136" s="104">
        <v>7.0</v>
      </c>
      <c r="H1136" s="104" t="s">
        <v>86</v>
      </c>
      <c r="I1136" s="104" t="s">
        <v>15</v>
      </c>
      <c r="J1136" s="105" t="s">
        <v>15</v>
      </c>
      <c r="K1136" s="106"/>
      <c r="L1136" s="104" t="s">
        <v>391</v>
      </c>
    </row>
    <row r="1137">
      <c r="A1137" s="30">
        <v>1120.0</v>
      </c>
      <c r="B1137" s="60">
        <v>7162318.0</v>
      </c>
      <c r="C1137" s="77">
        <v>32.0</v>
      </c>
      <c r="D1137" s="104" t="s">
        <v>86</v>
      </c>
      <c r="E1137" s="104" t="s">
        <v>86</v>
      </c>
      <c r="F1137" s="104" t="s">
        <v>320</v>
      </c>
      <c r="G1137" s="104">
        <v>6.0</v>
      </c>
      <c r="H1137" s="104" t="s">
        <v>15</v>
      </c>
      <c r="I1137" s="104" t="s">
        <v>15</v>
      </c>
      <c r="J1137" s="105" t="s">
        <v>15</v>
      </c>
      <c r="K1137" s="106"/>
      <c r="L1137" s="104" t="s">
        <v>1402</v>
      </c>
    </row>
    <row r="1138">
      <c r="A1138" s="30">
        <v>1121.0</v>
      </c>
      <c r="B1138" s="60">
        <v>7162380.0</v>
      </c>
      <c r="C1138" s="77">
        <v>37.0</v>
      </c>
      <c r="D1138" s="104" t="s">
        <v>275</v>
      </c>
      <c r="E1138" s="104" t="s">
        <v>276</v>
      </c>
      <c r="F1138" s="104" t="s">
        <v>305</v>
      </c>
      <c r="G1138" s="104">
        <v>8.0</v>
      </c>
      <c r="H1138" s="104" t="s">
        <v>15</v>
      </c>
      <c r="I1138" s="104" t="s">
        <v>16</v>
      </c>
      <c r="J1138" s="105" t="s">
        <v>15</v>
      </c>
      <c r="K1138" s="120" t="s">
        <v>1403</v>
      </c>
      <c r="L1138" s="104" t="s">
        <v>1404</v>
      </c>
    </row>
    <row r="1139">
      <c r="A1139" s="30">
        <v>1122.0</v>
      </c>
      <c r="B1139" s="60">
        <v>7163037.0</v>
      </c>
      <c r="C1139" s="77">
        <v>23.0</v>
      </c>
      <c r="D1139" s="104" t="s">
        <v>271</v>
      </c>
      <c r="E1139" s="104" t="s">
        <v>86</v>
      </c>
      <c r="F1139" s="104" t="s">
        <v>273</v>
      </c>
      <c r="G1139" s="104">
        <v>6.0</v>
      </c>
      <c r="H1139" s="104" t="s">
        <v>86</v>
      </c>
      <c r="I1139" s="104" t="s">
        <v>15</v>
      </c>
      <c r="J1139" s="105" t="s">
        <v>86</v>
      </c>
      <c r="K1139" s="106"/>
      <c r="L1139" s="104" t="s">
        <v>1405</v>
      </c>
    </row>
    <row r="1140">
      <c r="A1140" s="30">
        <v>1123.0</v>
      </c>
      <c r="B1140" s="60">
        <v>7162379.0</v>
      </c>
      <c r="C1140" s="77">
        <v>37.0</v>
      </c>
      <c r="D1140" s="104" t="s">
        <v>275</v>
      </c>
      <c r="E1140" s="104" t="s">
        <v>276</v>
      </c>
      <c r="F1140" s="104" t="s">
        <v>305</v>
      </c>
      <c r="G1140" s="104">
        <v>8.0</v>
      </c>
      <c r="H1140" s="104" t="s">
        <v>15</v>
      </c>
      <c r="I1140" s="104" t="s">
        <v>16</v>
      </c>
      <c r="J1140" s="105" t="s">
        <v>15</v>
      </c>
      <c r="K1140" s="120" t="s">
        <v>1403</v>
      </c>
      <c r="L1140" s="104" t="s">
        <v>1404</v>
      </c>
    </row>
    <row r="1141">
      <c r="A1141" s="30">
        <v>1124.0</v>
      </c>
      <c r="B1141" s="60">
        <v>7162271.0</v>
      </c>
      <c r="C1141" s="77">
        <v>17.0</v>
      </c>
      <c r="D1141" s="104" t="s">
        <v>309</v>
      </c>
      <c r="E1141" s="104" t="s">
        <v>86</v>
      </c>
      <c r="F1141" s="104" t="s">
        <v>273</v>
      </c>
      <c r="G1141" s="104">
        <v>2.0</v>
      </c>
      <c r="H1141" s="104" t="s">
        <v>86</v>
      </c>
      <c r="I1141" s="104" t="s">
        <v>15</v>
      </c>
      <c r="J1141" s="105" t="s">
        <v>15</v>
      </c>
      <c r="K1141" s="106"/>
      <c r="L1141" s="104" t="s">
        <v>1406</v>
      </c>
    </row>
    <row r="1142">
      <c r="A1142" s="30">
        <v>1125.0</v>
      </c>
      <c r="B1142" s="60">
        <v>7163680.0</v>
      </c>
      <c r="C1142" s="77">
        <v>18.0</v>
      </c>
      <c r="D1142" s="104" t="s">
        <v>86</v>
      </c>
      <c r="E1142" s="104" t="s">
        <v>86</v>
      </c>
      <c r="F1142" s="104" t="s">
        <v>273</v>
      </c>
      <c r="G1142" s="104">
        <v>3.0</v>
      </c>
      <c r="H1142" s="104" t="s">
        <v>86</v>
      </c>
      <c r="I1142" s="104" t="s">
        <v>16</v>
      </c>
      <c r="J1142" s="105" t="s">
        <v>86</v>
      </c>
      <c r="K1142" s="106"/>
      <c r="L1142" s="104" t="s">
        <v>960</v>
      </c>
    </row>
    <row r="1143">
      <c r="A1143" s="30">
        <v>1126.0</v>
      </c>
      <c r="B1143" s="60">
        <v>7163956.0</v>
      </c>
      <c r="C1143" s="77">
        <v>38.0</v>
      </c>
      <c r="D1143" s="104" t="s">
        <v>271</v>
      </c>
      <c r="E1143" s="104" t="s">
        <v>520</v>
      </c>
      <c r="F1143" s="104" t="s">
        <v>305</v>
      </c>
      <c r="G1143" s="104">
        <v>4.0</v>
      </c>
      <c r="H1143" s="104" t="s">
        <v>86</v>
      </c>
      <c r="I1143" s="104" t="s">
        <v>86</v>
      </c>
      <c r="J1143" s="105" t="s">
        <v>86</v>
      </c>
      <c r="K1143" s="106"/>
      <c r="L1143" s="104" t="s">
        <v>960</v>
      </c>
    </row>
    <row r="1144">
      <c r="A1144" s="30">
        <v>1127.0</v>
      </c>
      <c r="B1144" s="60">
        <v>7164475.0</v>
      </c>
      <c r="C1144" s="77">
        <v>21.0</v>
      </c>
      <c r="D1144" s="104" t="s">
        <v>309</v>
      </c>
      <c r="E1144" s="104" t="s">
        <v>276</v>
      </c>
      <c r="F1144" s="104" t="s">
        <v>273</v>
      </c>
      <c r="G1144" s="104">
        <v>2.0</v>
      </c>
      <c r="H1144" s="104" t="s">
        <v>15</v>
      </c>
      <c r="I1144" s="104" t="s">
        <v>15</v>
      </c>
      <c r="J1144" s="105" t="s">
        <v>15</v>
      </c>
      <c r="K1144" s="120" t="s">
        <v>1407</v>
      </c>
      <c r="L1144" s="104" t="s">
        <v>391</v>
      </c>
    </row>
    <row r="1145">
      <c r="A1145" s="30">
        <v>1128.0</v>
      </c>
      <c r="B1145" s="60">
        <v>7164670.0</v>
      </c>
      <c r="C1145" s="77">
        <v>25.0</v>
      </c>
      <c r="D1145" s="104" t="s">
        <v>275</v>
      </c>
      <c r="E1145" s="104" t="s">
        <v>1408</v>
      </c>
      <c r="F1145" s="104" t="s">
        <v>273</v>
      </c>
      <c r="G1145" s="104">
        <v>6.0</v>
      </c>
      <c r="H1145" s="104" t="s">
        <v>86</v>
      </c>
      <c r="I1145" s="104" t="s">
        <v>15</v>
      </c>
      <c r="J1145" s="105" t="s">
        <v>86</v>
      </c>
      <c r="K1145" s="120" t="s">
        <v>1409</v>
      </c>
      <c r="L1145" s="121"/>
    </row>
    <row r="1146">
      <c r="A1146" s="30">
        <v>1129.0</v>
      </c>
      <c r="B1146" s="30">
        <v>7165852.0</v>
      </c>
      <c r="C1146" s="77">
        <v>41.0</v>
      </c>
      <c r="D1146" s="104" t="s">
        <v>279</v>
      </c>
      <c r="E1146" s="104" t="s">
        <v>859</v>
      </c>
      <c r="F1146" s="104" t="s">
        <v>410</v>
      </c>
      <c r="G1146" s="104">
        <v>11.0</v>
      </c>
      <c r="H1146" s="104" t="s">
        <v>15</v>
      </c>
      <c r="I1146" s="104" t="s">
        <v>15</v>
      </c>
      <c r="J1146" s="105" t="s">
        <v>15</v>
      </c>
      <c r="K1146" s="120" t="s">
        <v>1410</v>
      </c>
      <c r="L1146" s="121"/>
    </row>
    <row r="1147">
      <c r="A1147" s="30">
        <v>1130.0</v>
      </c>
      <c r="B1147" s="30">
        <v>7168053.0</v>
      </c>
      <c r="C1147" s="77">
        <v>31.0</v>
      </c>
      <c r="D1147" s="104" t="s">
        <v>86</v>
      </c>
      <c r="E1147" s="104" t="s">
        <v>1369</v>
      </c>
      <c r="F1147" s="104" t="s">
        <v>1411</v>
      </c>
      <c r="G1147" s="104">
        <v>11.0</v>
      </c>
      <c r="H1147" s="104" t="s">
        <v>15</v>
      </c>
      <c r="I1147" s="104" t="s">
        <v>15</v>
      </c>
      <c r="J1147" s="105" t="s">
        <v>15</v>
      </c>
      <c r="K1147" s="120" t="s">
        <v>1412</v>
      </c>
      <c r="L1147" s="121"/>
    </row>
    <row r="1148">
      <c r="A1148" s="30">
        <v>1131.0</v>
      </c>
      <c r="B1148" s="30">
        <v>7169173.0</v>
      </c>
      <c r="C1148" s="77">
        <v>25.0</v>
      </c>
      <c r="D1148" s="104" t="s">
        <v>86</v>
      </c>
      <c r="E1148" s="104" t="s">
        <v>1330</v>
      </c>
      <c r="F1148" s="104" t="s">
        <v>273</v>
      </c>
      <c r="G1148" s="104">
        <v>9.0</v>
      </c>
      <c r="H1148" s="104" t="s">
        <v>86</v>
      </c>
      <c r="I1148" s="104" t="s">
        <v>86</v>
      </c>
      <c r="J1148" s="105" t="s">
        <v>86</v>
      </c>
      <c r="K1148" s="106"/>
      <c r="L1148" s="121"/>
    </row>
    <row r="1149">
      <c r="A1149" s="30">
        <v>1132.0</v>
      </c>
      <c r="B1149" s="30">
        <v>7166185.0</v>
      </c>
      <c r="C1149" s="77">
        <v>27.0</v>
      </c>
      <c r="D1149" s="104" t="s">
        <v>275</v>
      </c>
      <c r="E1149" s="104" t="s">
        <v>276</v>
      </c>
      <c r="F1149" s="104" t="s">
        <v>1331</v>
      </c>
      <c r="G1149" s="104" t="s">
        <v>1330</v>
      </c>
      <c r="H1149" s="104" t="s">
        <v>86</v>
      </c>
      <c r="I1149" s="104" t="s">
        <v>16</v>
      </c>
      <c r="J1149" s="105" t="s">
        <v>86</v>
      </c>
      <c r="K1149" s="120" t="s">
        <v>417</v>
      </c>
      <c r="L1149" s="121"/>
    </row>
    <row r="1150">
      <c r="A1150" s="30">
        <v>1133.0</v>
      </c>
      <c r="B1150" s="30">
        <v>7170700.0</v>
      </c>
      <c r="C1150" s="77">
        <v>22.0</v>
      </c>
      <c r="D1150" s="104" t="s">
        <v>86</v>
      </c>
      <c r="E1150" s="104" t="s">
        <v>1330</v>
      </c>
      <c r="F1150" s="104" t="s">
        <v>919</v>
      </c>
      <c r="G1150" s="104">
        <v>2.0</v>
      </c>
      <c r="H1150" s="104" t="s">
        <v>15</v>
      </c>
      <c r="I1150" s="104" t="s">
        <v>15</v>
      </c>
      <c r="J1150" s="105" t="s">
        <v>15</v>
      </c>
      <c r="K1150" s="106"/>
      <c r="L1150" s="121"/>
    </row>
    <row r="1151">
      <c r="A1151" s="30">
        <v>1134.0</v>
      </c>
      <c r="B1151" s="30">
        <v>7172200.0</v>
      </c>
      <c r="C1151" s="77">
        <v>22.0</v>
      </c>
      <c r="D1151" s="104" t="s">
        <v>275</v>
      </c>
      <c r="E1151" s="104" t="s">
        <v>272</v>
      </c>
      <c r="F1151" s="104" t="s">
        <v>760</v>
      </c>
      <c r="G1151" s="104">
        <v>7.0</v>
      </c>
      <c r="H1151" s="104" t="s">
        <v>86</v>
      </c>
      <c r="I1151" s="104" t="s">
        <v>86</v>
      </c>
      <c r="J1151" s="105" t="s">
        <v>86</v>
      </c>
      <c r="K1151" s="120" t="s">
        <v>1413</v>
      </c>
      <c r="L1151" s="104" t="s">
        <v>1414</v>
      </c>
    </row>
    <row r="1152">
      <c r="A1152" s="30">
        <v>1135.0</v>
      </c>
      <c r="B1152" s="30">
        <v>7173224.0</v>
      </c>
      <c r="C1152" s="75">
        <v>14.0</v>
      </c>
      <c r="D1152" s="115" t="s">
        <v>309</v>
      </c>
      <c r="E1152" s="115" t="s">
        <v>1415</v>
      </c>
      <c r="F1152" s="115" t="s">
        <v>273</v>
      </c>
      <c r="G1152" s="115">
        <v>3.0</v>
      </c>
      <c r="H1152" s="115" t="s">
        <v>15</v>
      </c>
      <c r="I1152" s="115" t="s">
        <v>15</v>
      </c>
      <c r="J1152" s="116" t="s">
        <v>15</v>
      </c>
      <c r="K1152" s="117"/>
      <c r="L1152" s="115" t="s">
        <v>1416</v>
      </c>
    </row>
    <row r="1153">
      <c r="A1153" s="30">
        <v>1136.0</v>
      </c>
      <c r="B1153" s="30">
        <v>7173095.0</v>
      </c>
      <c r="C1153" s="75">
        <v>36.0</v>
      </c>
      <c r="D1153" s="115" t="s">
        <v>86</v>
      </c>
      <c r="E1153" s="115" t="s">
        <v>86</v>
      </c>
      <c r="F1153" s="115" t="s">
        <v>273</v>
      </c>
      <c r="G1153" s="115">
        <v>8.0</v>
      </c>
      <c r="H1153" s="115" t="s">
        <v>15</v>
      </c>
      <c r="I1153" s="115" t="s">
        <v>15</v>
      </c>
      <c r="J1153" s="116" t="s">
        <v>15</v>
      </c>
      <c r="K1153" s="118" t="s">
        <v>1417</v>
      </c>
      <c r="L1153" s="115" t="s">
        <v>1418</v>
      </c>
    </row>
    <row r="1154">
      <c r="A1154" s="30">
        <v>1137.0</v>
      </c>
      <c r="B1154" s="30">
        <v>7173618.0</v>
      </c>
      <c r="C1154" s="75">
        <v>27.0</v>
      </c>
      <c r="D1154" s="115" t="s">
        <v>275</v>
      </c>
      <c r="E1154" s="115" t="s">
        <v>86</v>
      </c>
      <c r="F1154" s="115" t="s">
        <v>273</v>
      </c>
      <c r="G1154" s="115">
        <v>8.0</v>
      </c>
      <c r="H1154" s="115" t="s">
        <v>15</v>
      </c>
      <c r="I1154" s="115" t="s">
        <v>15</v>
      </c>
      <c r="J1154" s="116" t="s">
        <v>15</v>
      </c>
      <c r="K1154" s="117"/>
      <c r="L1154" s="115" t="s">
        <v>1419</v>
      </c>
    </row>
    <row r="1155">
      <c r="A1155" s="30">
        <v>1138.0</v>
      </c>
      <c r="B1155" s="30">
        <v>7175017.0</v>
      </c>
      <c r="C1155" s="75">
        <v>33.0</v>
      </c>
      <c r="D1155" s="115" t="s">
        <v>86</v>
      </c>
      <c r="E1155" s="115" t="s">
        <v>424</v>
      </c>
      <c r="F1155" s="115" t="s">
        <v>324</v>
      </c>
      <c r="G1155" s="115">
        <v>0.0</v>
      </c>
      <c r="H1155" s="115" t="s">
        <v>16</v>
      </c>
      <c r="I1155" s="115" t="s">
        <v>16</v>
      </c>
      <c r="J1155" s="116" t="s">
        <v>15</v>
      </c>
      <c r="K1155" s="118" t="s">
        <v>1420</v>
      </c>
      <c r="L1155" s="115" t="s">
        <v>1421</v>
      </c>
    </row>
    <row r="1156">
      <c r="A1156" s="30">
        <v>1139.0</v>
      </c>
      <c r="B1156" s="30">
        <v>7175713.0</v>
      </c>
      <c r="C1156" s="75">
        <v>32.0</v>
      </c>
      <c r="D1156" s="115" t="s">
        <v>86</v>
      </c>
      <c r="E1156" s="115" t="s">
        <v>86</v>
      </c>
      <c r="F1156" s="115" t="s">
        <v>280</v>
      </c>
      <c r="G1156" s="115">
        <v>10.0</v>
      </c>
      <c r="H1156" s="115" t="s">
        <v>15</v>
      </c>
      <c r="I1156" s="115" t="s">
        <v>15</v>
      </c>
      <c r="J1156" s="116" t="s">
        <v>15</v>
      </c>
      <c r="K1156" s="118" t="s">
        <v>1422</v>
      </c>
      <c r="L1156" s="115" t="s">
        <v>1423</v>
      </c>
    </row>
    <row r="1157">
      <c r="A1157" s="30">
        <v>1140.0</v>
      </c>
      <c r="B1157" s="30">
        <v>7174857.0</v>
      </c>
      <c r="C1157" s="75">
        <v>27.0</v>
      </c>
      <c r="D1157" s="115" t="s">
        <v>291</v>
      </c>
      <c r="E1157" s="115" t="s">
        <v>360</v>
      </c>
      <c r="F1157" s="115" t="s">
        <v>289</v>
      </c>
      <c r="G1157" s="115">
        <v>4.0</v>
      </c>
      <c r="H1157" s="115" t="s">
        <v>15</v>
      </c>
      <c r="I1157" s="115" t="s">
        <v>15</v>
      </c>
      <c r="J1157" s="116" t="s">
        <v>15</v>
      </c>
      <c r="K1157" s="118" t="s">
        <v>400</v>
      </c>
      <c r="L1157" s="115" t="s">
        <v>1424</v>
      </c>
    </row>
    <row r="1158">
      <c r="A1158" s="30">
        <v>1141.0</v>
      </c>
      <c r="B1158" s="30">
        <v>7176043.0</v>
      </c>
      <c r="C1158" s="75">
        <v>23.0</v>
      </c>
      <c r="D1158" s="115" t="s">
        <v>86</v>
      </c>
      <c r="E1158" s="115" t="s">
        <v>86</v>
      </c>
      <c r="F1158" s="115" t="s">
        <v>285</v>
      </c>
      <c r="G1158" s="115">
        <v>0.0</v>
      </c>
      <c r="H1158" s="115" t="s">
        <v>16</v>
      </c>
      <c r="I1158" s="115" t="s">
        <v>16</v>
      </c>
      <c r="J1158" s="116" t="s">
        <v>15</v>
      </c>
      <c r="K1158" s="118" t="s">
        <v>746</v>
      </c>
      <c r="L1158" s="115" t="s">
        <v>1425</v>
      </c>
    </row>
    <row r="1159">
      <c r="A1159" s="30">
        <v>1142.0</v>
      </c>
      <c r="B1159" s="30">
        <v>7176377.0</v>
      </c>
      <c r="C1159" s="75">
        <v>39.0</v>
      </c>
      <c r="D1159" s="115" t="s">
        <v>309</v>
      </c>
      <c r="E1159" s="115" t="s">
        <v>717</v>
      </c>
      <c r="F1159" s="115" t="s">
        <v>324</v>
      </c>
      <c r="G1159" s="115">
        <v>3.0</v>
      </c>
      <c r="H1159" s="115" t="s">
        <v>15</v>
      </c>
      <c r="I1159" s="115" t="s">
        <v>15</v>
      </c>
      <c r="J1159" s="116" t="s">
        <v>15</v>
      </c>
      <c r="K1159" s="118" t="s">
        <v>746</v>
      </c>
      <c r="L1159" s="115" t="s">
        <v>1426</v>
      </c>
    </row>
    <row r="1160">
      <c r="A1160" s="30">
        <v>1143.0</v>
      </c>
      <c r="B1160" s="30">
        <v>7176161.0</v>
      </c>
      <c r="C1160" s="75">
        <v>33.0</v>
      </c>
      <c r="D1160" s="115" t="s">
        <v>86</v>
      </c>
      <c r="E1160" s="115" t="s">
        <v>86</v>
      </c>
      <c r="F1160" s="115" t="s">
        <v>320</v>
      </c>
      <c r="G1160" s="115">
        <v>3.0</v>
      </c>
      <c r="H1160" s="115" t="s">
        <v>86</v>
      </c>
      <c r="I1160" s="115" t="s">
        <v>86</v>
      </c>
      <c r="J1160" s="116" t="s">
        <v>86</v>
      </c>
      <c r="K1160" s="118" t="s">
        <v>400</v>
      </c>
      <c r="L1160" s="115" t="s">
        <v>1427</v>
      </c>
    </row>
    <row r="1161">
      <c r="A1161" s="30">
        <v>1144.0</v>
      </c>
      <c r="B1161" s="30">
        <v>7176378.0</v>
      </c>
      <c r="C1161" s="75">
        <v>43.0</v>
      </c>
      <c r="D1161" s="115" t="s">
        <v>309</v>
      </c>
      <c r="E1161" s="115" t="s">
        <v>335</v>
      </c>
      <c r="F1161" s="115" t="s">
        <v>320</v>
      </c>
      <c r="G1161" s="115">
        <v>4.0</v>
      </c>
      <c r="H1161" s="115" t="s">
        <v>15</v>
      </c>
      <c r="I1161" s="115" t="s">
        <v>15</v>
      </c>
      <c r="J1161" s="116" t="s">
        <v>15</v>
      </c>
      <c r="K1161" s="118" t="s">
        <v>1428</v>
      </c>
      <c r="L1161" s="115" t="s">
        <v>1429</v>
      </c>
    </row>
    <row r="1162">
      <c r="A1162" s="30">
        <v>1145.0</v>
      </c>
      <c r="B1162" s="30">
        <v>7180813.0</v>
      </c>
      <c r="C1162" s="75">
        <v>18.0</v>
      </c>
      <c r="D1162" s="115" t="s">
        <v>279</v>
      </c>
      <c r="E1162" s="115" t="s">
        <v>276</v>
      </c>
      <c r="F1162" s="115" t="s">
        <v>273</v>
      </c>
      <c r="G1162" s="115">
        <v>5.0</v>
      </c>
      <c r="H1162" s="115" t="s">
        <v>15</v>
      </c>
      <c r="I1162" s="115" t="s">
        <v>15</v>
      </c>
      <c r="J1162" s="116" t="s">
        <v>15</v>
      </c>
      <c r="K1162" s="118" t="s">
        <v>1430</v>
      </c>
      <c r="L1162" s="115" t="s">
        <v>1431</v>
      </c>
    </row>
    <row r="1163">
      <c r="A1163" s="30">
        <v>1146.0</v>
      </c>
      <c r="B1163" s="30">
        <v>7182194.0</v>
      </c>
      <c r="C1163" s="75">
        <v>25.0</v>
      </c>
      <c r="D1163" s="115" t="s">
        <v>86</v>
      </c>
      <c r="E1163" s="115" t="s">
        <v>86</v>
      </c>
      <c r="F1163" s="115" t="s">
        <v>316</v>
      </c>
      <c r="G1163" s="115">
        <v>4.0</v>
      </c>
      <c r="H1163" s="115" t="s">
        <v>15</v>
      </c>
      <c r="I1163" s="115" t="s">
        <v>16</v>
      </c>
      <c r="J1163" s="116" t="s">
        <v>16</v>
      </c>
      <c r="K1163" s="118" t="s">
        <v>1432</v>
      </c>
      <c r="L1163" s="115" t="s">
        <v>1433</v>
      </c>
    </row>
    <row r="1164">
      <c r="A1164" s="30">
        <v>1147.0</v>
      </c>
      <c r="B1164" s="30">
        <v>7185447.0</v>
      </c>
      <c r="C1164" s="75">
        <v>37.0</v>
      </c>
      <c r="D1164" s="115" t="s">
        <v>86</v>
      </c>
      <c r="E1164" s="115" t="s">
        <v>86</v>
      </c>
      <c r="F1164" s="115" t="s">
        <v>285</v>
      </c>
      <c r="G1164" s="115">
        <v>0.0</v>
      </c>
      <c r="H1164" s="115" t="s">
        <v>16</v>
      </c>
      <c r="I1164" s="115" t="s">
        <v>15</v>
      </c>
      <c r="J1164" s="116" t="s">
        <v>15</v>
      </c>
      <c r="K1164" s="117"/>
      <c r="L1164" s="119"/>
    </row>
    <row r="1165">
      <c r="A1165" s="30">
        <v>1148.0</v>
      </c>
      <c r="B1165" s="30">
        <v>7186965.0</v>
      </c>
      <c r="C1165" s="77">
        <v>22.0</v>
      </c>
      <c r="D1165" s="104" t="s">
        <v>86</v>
      </c>
      <c r="E1165" s="104" t="s">
        <v>86</v>
      </c>
      <c r="F1165" s="104" t="s">
        <v>273</v>
      </c>
      <c r="G1165" s="104">
        <v>9.0</v>
      </c>
      <c r="H1165" s="104" t="s">
        <v>86</v>
      </c>
      <c r="I1165" s="104" t="s">
        <v>86</v>
      </c>
      <c r="J1165" s="105" t="s">
        <v>86</v>
      </c>
      <c r="K1165" s="106"/>
      <c r="L1165" s="104" t="s">
        <v>400</v>
      </c>
    </row>
    <row r="1166">
      <c r="A1166" s="30">
        <v>1149.0</v>
      </c>
      <c r="B1166" s="30">
        <v>7187241.0</v>
      </c>
      <c r="C1166" s="77">
        <v>23.0</v>
      </c>
      <c r="D1166" s="104" t="s">
        <v>271</v>
      </c>
      <c r="E1166" s="104" t="s">
        <v>272</v>
      </c>
      <c r="F1166" s="104" t="s">
        <v>273</v>
      </c>
      <c r="G1166" s="104">
        <v>7.0</v>
      </c>
      <c r="H1166" s="104" t="s">
        <v>15</v>
      </c>
      <c r="I1166" s="104" t="s">
        <v>15</v>
      </c>
      <c r="J1166" s="105" t="s">
        <v>15</v>
      </c>
      <c r="K1166" s="106"/>
      <c r="L1166" s="104" t="s">
        <v>391</v>
      </c>
    </row>
    <row r="1167">
      <c r="A1167" s="30">
        <v>1150.0</v>
      </c>
      <c r="B1167" s="30">
        <v>7187818.0</v>
      </c>
      <c r="C1167" s="77">
        <v>25.0</v>
      </c>
      <c r="D1167" s="104" t="s">
        <v>275</v>
      </c>
      <c r="E1167" s="104" t="s">
        <v>276</v>
      </c>
      <c r="F1167" s="104" t="s">
        <v>285</v>
      </c>
      <c r="G1167" s="104">
        <v>13.0</v>
      </c>
      <c r="H1167" s="104" t="s">
        <v>15</v>
      </c>
      <c r="I1167" s="104" t="s">
        <v>15</v>
      </c>
      <c r="J1167" s="105" t="s">
        <v>15</v>
      </c>
      <c r="K1167" s="106"/>
      <c r="L1167" s="104" t="s">
        <v>388</v>
      </c>
    </row>
    <row r="1168">
      <c r="A1168" s="30">
        <v>1151.0</v>
      </c>
      <c r="B1168" s="30">
        <v>7188942.0</v>
      </c>
      <c r="C1168" s="77">
        <v>22.0</v>
      </c>
      <c r="D1168" s="104" t="s">
        <v>309</v>
      </c>
      <c r="E1168" s="104" t="s">
        <v>86</v>
      </c>
      <c r="F1168" s="104" t="s">
        <v>305</v>
      </c>
      <c r="G1168" s="104">
        <v>2.0</v>
      </c>
      <c r="H1168" s="104" t="s">
        <v>86</v>
      </c>
      <c r="I1168" s="104" t="s">
        <v>86</v>
      </c>
      <c r="J1168" s="105" t="s">
        <v>86</v>
      </c>
      <c r="K1168" s="106"/>
      <c r="L1168" s="121"/>
    </row>
    <row r="1169">
      <c r="A1169" s="30">
        <v>1152.0</v>
      </c>
      <c r="B1169" s="30">
        <v>7189333.0</v>
      </c>
      <c r="C1169" s="77">
        <v>28.0</v>
      </c>
      <c r="D1169" s="104" t="s">
        <v>86</v>
      </c>
      <c r="E1169" s="104" t="s">
        <v>86</v>
      </c>
      <c r="F1169" s="104" t="s">
        <v>285</v>
      </c>
      <c r="G1169" s="104">
        <v>9.0</v>
      </c>
      <c r="H1169" s="104" t="s">
        <v>86</v>
      </c>
      <c r="I1169" s="104" t="s">
        <v>86</v>
      </c>
      <c r="J1169" s="105" t="s">
        <v>86</v>
      </c>
      <c r="K1169" s="106"/>
      <c r="L1169" s="104" t="s">
        <v>400</v>
      </c>
    </row>
    <row r="1170">
      <c r="A1170" s="30">
        <v>1153.0</v>
      </c>
      <c r="B1170" s="30">
        <v>7163826.0</v>
      </c>
      <c r="C1170" s="77">
        <v>36.0</v>
      </c>
      <c r="D1170" s="104" t="s">
        <v>86</v>
      </c>
      <c r="E1170" s="104" t="s">
        <v>86</v>
      </c>
      <c r="F1170" s="104" t="s">
        <v>336</v>
      </c>
      <c r="G1170" s="104">
        <v>10.0</v>
      </c>
      <c r="H1170" s="104" t="s">
        <v>86</v>
      </c>
      <c r="I1170" s="104" t="s">
        <v>86</v>
      </c>
      <c r="J1170" s="105" t="s">
        <v>86</v>
      </c>
      <c r="K1170" s="120" t="s">
        <v>1434</v>
      </c>
      <c r="L1170" s="104" t="s">
        <v>1435</v>
      </c>
    </row>
    <row r="1171">
      <c r="A1171" s="30">
        <v>1154.0</v>
      </c>
      <c r="B1171" s="30">
        <v>7174120.0</v>
      </c>
      <c r="C1171" s="77">
        <v>32.0</v>
      </c>
      <c r="D1171" s="104" t="s">
        <v>86</v>
      </c>
      <c r="E1171" s="104" t="s">
        <v>86</v>
      </c>
      <c r="F1171" s="104" t="s">
        <v>1436</v>
      </c>
      <c r="G1171" s="104">
        <v>2.0</v>
      </c>
      <c r="H1171" s="104" t="s">
        <v>15</v>
      </c>
      <c r="I1171" s="104" t="s">
        <v>15</v>
      </c>
      <c r="J1171" s="105" t="s">
        <v>15</v>
      </c>
      <c r="K1171" s="106"/>
      <c r="L1171" s="121"/>
    </row>
    <row r="1172">
      <c r="A1172" s="30">
        <v>1155.0</v>
      </c>
      <c r="B1172" s="30">
        <v>7191576.0</v>
      </c>
      <c r="C1172" s="77">
        <v>18.0</v>
      </c>
      <c r="D1172" s="104" t="s">
        <v>279</v>
      </c>
      <c r="E1172" s="104" t="s">
        <v>272</v>
      </c>
      <c r="F1172" s="104" t="s">
        <v>273</v>
      </c>
      <c r="G1172" s="104">
        <v>5.0</v>
      </c>
      <c r="H1172" s="104" t="s">
        <v>86</v>
      </c>
      <c r="I1172" s="104" t="s">
        <v>86</v>
      </c>
      <c r="J1172" s="105" t="s">
        <v>86</v>
      </c>
      <c r="K1172" s="106"/>
      <c r="L1172" s="121"/>
    </row>
    <row r="1173">
      <c r="A1173" s="30">
        <v>1156.0</v>
      </c>
      <c r="B1173" s="30">
        <v>7192497.0</v>
      </c>
      <c r="C1173" s="77">
        <v>17.0</v>
      </c>
      <c r="D1173" s="104" t="s">
        <v>86</v>
      </c>
      <c r="E1173" s="104" t="s">
        <v>276</v>
      </c>
      <c r="F1173" s="104" t="s">
        <v>286</v>
      </c>
      <c r="G1173" s="104">
        <v>3.0</v>
      </c>
      <c r="H1173" s="104" t="s">
        <v>86</v>
      </c>
      <c r="I1173" s="104" t="s">
        <v>15</v>
      </c>
      <c r="J1173" s="105" t="s">
        <v>86</v>
      </c>
      <c r="K1173" s="106"/>
      <c r="L1173" s="121"/>
    </row>
    <row r="1174">
      <c r="A1174" s="30">
        <v>1157.0</v>
      </c>
      <c r="B1174" s="30">
        <v>7193542.0</v>
      </c>
      <c r="C1174" s="75">
        <v>41.0</v>
      </c>
      <c r="D1174" s="115" t="s">
        <v>275</v>
      </c>
      <c r="E1174" s="115" t="s">
        <v>721</v>
      </c>
      <c r="F1174" s="115" t="s">
        <v>289</v>
      </c>
      <c r="G1174" s="115">
        <v>6.0</v>
      </c>
      <c r="H1174" s="115" t="s">
        <v>15</v>
      </c>
      <c r="I1174" s="115" t="s">
        <v>16</v>
      </c>
      <c r="J1174" s="116" t="s">
        <v>15</v>
      </c>
      <c r="K1174" s="118" t="s">
        <v>1437</v>
      </c>
      <c r="L1174" s="115" t="s">
        <v>1438</v>
      </c>
    </row>
    <row r="1175">
      <c r="A1175" s="30">
        <v>1158.0</v>
      </c>
      <c r="B1175" s="30">
        <v>7194358.0</v>
      </c>
      <c r="C1175" s="75">
        <v>23.0</v>
      </c>
      <c r="D1175" s="115" t="s">
        <v>271</v>
      </c>
      <c r="E1175" s="115" t="s">
        <v>86</v>
      </c>
      <c r="F1175" s="115" t="s">
        <v>285</v>
      </c>
      <c r="G1175" s="115">
        <v>6.0</v>
      </c>
      <c r="H1175" s="115" t="s">
        <v>86</v>
      </c>
      <c r="I1175" s="115" t="s">
        <v>86</v>
      </c>
      <c r="J1175" s="116" t="s">
        <v>86</v>
      </c>
      <c r="K1175" s="118" t="s">
        <v>1439</v>
      </c>
      <c r="L1175" s="115" t="s">
        <v>1440</v>
      </c>
    </row>
    <row r="1176">
      <c r="A1176" s="30">
        <v>1159.0</v>
      </c>
      <c r="B1176" s="30">
        <v>7194715.0</v>
      </c>
      <c r="C1176" s="75">
        <v>26.0</v>
      </c>
      <c r="D1176" s="115" t="s">
        <v>291</v>
      </c>
      <c r="E1176" s="115" t="s">
        <v>1441</v>
      </c>
      <c r="F1176" s="115" t="s">
        <v>289</v>
      </c>
      <c r="G1176" s="115">
        <v>6.0</v>
      </c>
      <c r="H1176" s="115" t="s">
        <v>15</v>
      </c>
      <c r="I1176" s="115" t="s">
        <v>15</v>
      </c>
      <c r="J1176" s="116" t="s">
        <v>15</v>
      </c>
      <c r="K1176" s="118" t="s">
        <v>325</v>
      </c>
      <c r="L1176" s="115" t="s">
        <v>1442</v>
      </c>
    </row>
    <row r="1177">
      <c r="A1177" s="30">
        <v>1160.0</v>
      </c>
      <c r="B1177" s="30">
        <v>7193955.0</v>
      </c>
      <c r="C1177" s="75">
        <v>27.0</v>
      </c>
      <c r="D1177" s="115" t="s">
        <v>86</v>
      </c>
      <c r="E1177" s="115" t="s">
        <v>86</v>
      </c>
      <c r="F1177" s="115" t="s">
        <v>273</v>
      </c>
      <c r="G1177" s="115">
        <v>10.0</v>
      </c>
      <c r="H1177" s="115" t="s">
        <v>15</v>
      </c>
      <c r="I1177" s="115" t="s">
        <v>15</v>
      </c>
      <c r="J1177" s="116" t="s">
        <v>15</v>
      </c>
      <c r="K1177" s="118" t="s">
        <v>1443</v>
      </c>
      <c r="L1177" s="115" t="s">
        <v>1444</v>
      </c>
    </row>
    <row r="1178">
      <c r="A1178" s="30">
        <v>1161.0</v>
      </c>
      <c r="B1178" s="30">
        <v>7193952.0</v>
      </c>
      <c r="C1178" s="75">
        <v>27.0</v>
      </c>
      <c r="D1178" s="115" t="s">
        <v>86</v>
      </c>
      <c r="E1178" s="115" t="s">
        <v>86</v>
      </c>
      <c r="F1178" s="115" t="s">
        <v>273</v>
      </c>
      <c r="G1178" s="115">
        <v>10.0</v>
      </c>
      <c r="H1178" s="115" t="s">
        <v>15</v>
      </c>
      <c r="I1178" s="115" t="s">
        <v>15</v>
      </c>
      <c r="J1178" s="116" t="s">
        <v>15</v>
      </c>
      <c r="K1178" s="118" t="s">
        <v>1443</v>
      </c>
      <c r="L1178" s="115" t="s">
        <v>1444</v>
      </c>
    </row>
    <row r="1179">
      <c r="A1179" s="30">
        <v>1162.0</v>
      </c>
      <c r="B1179" s="30">
        <v>7195345.0</v>
      </c>
      <c r="C1179" s="75">
        <v>25.0</v>
      </c>
      <c r="D1179" s="115" t="s">
        <v>86</v>
      </c>
      <c r="E1179" s="115" t="s">
        <v>1445</v>
      </c>
      <c r="F1179" s="115" t="s">
        <v>273</v>
      </c>
      <c r="G1179" s="115" t="s">
        <v>86</v>
      </c>
      <c r="H1179" s="115" t="s">
        <v>15</v>
      </c>
      <c r="I1179" s="115" t="s">
        <v>15</v>
      </c>
      <c r="J1179" s="116" t="s">
        <v>15</v>
      </c>
      <c r="K1179" s="118" t="s">
        <v>400</v>
      </c>
      <c r="L1179" s="115" t="s">
        <v>1446</v>
      </c>
    </row>
    <row r="1180">
      <c r="A1180" s="30">
        <v>1163.0</v>
      </c>
      <c r="B1180" s="30">
        <v>7197668.0</v>
      </c>
      <c r="C1180" s="75">
        <v>23.0</v>
      </c>
      <c r="D1180" s="115" t="s">
        <v>86</v>
      </c>
      <c r="E1180" s="115" t="s">
        <v>86</v>
      </c>
      <c r="F1180" s="115" t="s">
        <v>273</v>
      </c>
      <c r="G1180" s="115">
        <v>12.0</v>
      </c>
      <c r="H1180" s="115" t="s">
        <v>15</v>
      </c>
      <c r="I1180" s="115" t="s">
        <v>15</v>
      </c>
      <c r="J1180" s="116" t="s">
        <v>15</v>
      </c>
      <c r="K1180" s="118" t="s">
        <v>1447</v>
      </c>
      <c r="L1180" s="115" t="s">
        <v>1448</v>
      </c>
    </row>
    <row r="1181">
      <c r="A1181" s="30">
        <v>1164.0</v>
      </c>
      <c r="B1181" s="30">
        <v>7194955.0</v>
      </c>
      <c r="C1181" s="75">
        <v>14.0</v>
      </c>
      <c r="D1181" s="115" t="s">
        <v>309</v>
      </c>
      <c r="E1181" s="115" t="s">
        <v>272</v>
      </c>
      <c r="F1181" s="115" t="s">
        <v>273</v>
      </c>
      <c r="G1181" s="115">
        <v>3.0</v>
      </c>
      <c r="H1181" s="115" t="s">
        <v>15</v>
      </c>
      <c r="I1181" s="115" t="s">
        <v>15</v>
      </c>
      <c r="J1181" s="116" t="s">
        <v>15</v>
      </c>
      <c r="K1181" s="118" t="s">
        <v>1449</v>
      </c>
      <c r="L1181" s="119"/>
    </row>
    <row r="1182">
      <c r="A1182" s="30">
        <v>1165.0</v>
      </c>
      <c r="B1182" s="30">
        <v>7199100.0</v>
      </c>
      <c r="C1182" s="75">
        <v>20.0</v>
      </c>
      <c r="D1182" s="115" t="s">
        <v>86</v>
      </c>
      <c r="E1182" s="115" t="s">
        <v>86</v>
      </c>
      <c r="F1182" s="115" t="s">
        <v>286</v>
      </c>
      <c r="G1182" s="115">
        <v>5.0</v>
      </c>
      <c r="H1182" s="115" t="s">
        <v>15</v>
      </c>
      <c r="I1182" s="115" t="s">
        <v>15</v>
      </c>
      <c r="J1182" s="116" t="s">
        <v>15</v>
      </c>
      <c r="K1182" s="118" t="s">
        <v>400</v>
      </c>
      <c r="L1182" s="115" t="s">
        <v>1450</v>
      </c>
    </row>
    <row r="1183">
      <c r="A1183" s="59">
        <v>1166.0</v>
      </c>
      <c r="B1183" s="30">
        <v>7174857.0</v>
      </c>
      <c r="C1183" s="75">
        <v>27.0</v>
      </c>
      <c r="D1183" s="115" t="s">
        <v>86</v>
      </c>
      <c r="E1183" s="115" t="s">
        <v>360</v>
      </c>
      <c r="F1183" s="115" t="s">
        <v>289</v>
      </c>
      <c r="G1183" s="115">
        <v>4.0</v>
      </c>
      <c r="H1183" s="115" t="s">
        <v>15</v>
      </c>
      <c r="I1183" s="115" t="s">
        <v>15</v>
      </c>
      <c r="J1183" s="116" t="s">
        <v>15</v>
      </c>
      <c r="K1183" s="118" t="s">
        <v>400</v>
      </c>
      <c r="L1183" s="115" t="s">
        <v>1451</v>
      </c>
    </row>
    <row r="1184">
      <c r="A1184" s="59">
        <v>1167.0</v>
      </c>
      <c r="B1184" s="59">
        <v>7200748.0</v>
      </c>
      <c r="C1184" s="77">
        <v>33.0</v>
      </c>
      <c r="D1184" s="104" t="s">
        <v>275</v>
      </c>
      <c r="E1184" s="104" t="s">
        <v>86</v>
      </c>
      <c r="F1184" s="104" t="s">
        <v>305</v>
      </c>
      <c r="G1184" s="104">
        <v>7.0</v>
      </c>
      <c r="H1184" s="104" t="s">
        <v>86</v>
      </c>
      <c r="I1184" s="104" t="s">
        <v>86</v>
      </c>
      <c r="J1184" s="105" t="s">
        <v>86</v>
      </c>
      <c r="K1184" s="120" t="s">
        <v>417</v>
      </c>
      <c r="L1184" s="104" t="s">
        <v>1452</v>
      </c>
    </row>
    <row r="1185">
      <c r="A1185" s="59">
        <v>1168.0</v>
      </c>
      <c r="B1185" s="59">
        <v>7199527.0</v>
      </c>
      <c r="C1185" s="77">
        <v>21.0</v>
      </c>
      <c r="D1185" s="104" t="s">
        <v>279</v>
      </c>
      <c r="E1185" s="104" t="s">
        <v>272</v>
      </c>
      <c r="F1185" s="104" t="s">
        <v>273</v>
      </c>
      <c r="G1185" s="104">
        <v>4.0</v>
      </c>
      <c r="H1185" s="104" t="s">
        <v>15</v>
      </c>
      <c r="I1185" s="104" t="s">
        <v>15</v>
      </c>
      <c r="J1185" s="105" t="s">
        <v>15</v>
      </c>
      <c r="K1185" s="106"/>
      <c r="L1185" s="121"/>
    </row>
    <row r="1186">
      <c r="A1186" s="59">
        <v>1169.0</v>
      </c>
      <c r="B1186" s="59">
        <v>7201601.0</v>
      </c>
      <c r="C1186" s="77">
        <v>31.0</v>
      </c>
      <c r="D1186" s="104" t="s">
        <v>275</v>
      </c>
      <c r="E1186" s="104" t="s">
        <v>278</v>
      </c>
      <c r="F1186" s="104" t="s">
        <v>289</v>
      </c>
      <c r="G1186" s="104">
        <v>6.0</v>
      </c>
      <c r="H1186" s="104" t="s">
        <v>15</v>
      </c>
      <c r="I1186" s="104" t="s">
        <v>86</v>
      </c>
      <c r="J1186" s="105" t="s">
        <v>86</v>
      </c>
      <c r="K1186" s="120" t="s">
        <v>325</v>
      </c>
      <c r="L1186" s="104" t="s">
        <v>400</v>
      </c>
    </row>
    <row r="1187">
      <c r="A1187" s="30">
        <v>1170.0</v>
      </c>
      <c r="B1187" s="59">
        <v>7203534.0</v>
      </c>
      <c r="C1187" s="77">
        <v>18.0</v>
      </c>
      <c r="D1187" s="104" t="s">
        <v>309</v>
      </c>
      <c r="E1187" s="104" t="s">
        <v>272</v>
      </c>
      <c r="F1187" s="104" t="s">
        <v>273</v>
      </c>
      <c r="G1187" s="104">
        <v>3.0</v>
      </c>
      <c r="H1187" s="104" t="s">
        <v>15</v>
      </c>
      <c r="I1187" s="104" t="s">
        <v>15</v>
      </c>
      <c r="J1187" s="105" t="s">
        <v>15</v>
      </c>
      <c r="K1187" s="106"/>
      <c r="L1187" s="104" t="s">
        <v>1453</v>
      </c>
    </row>
    <row r="1188">
      <c r="A1188" s="59">
        <v>1171.0</v>
      </c>
      <c r="B1188" s="30">
        <v>7202159.0</v>
      </c>
      <c r="C1188" s="77">
        <v>33.0</v>
      </c>
      <c r="D1188" s="104" t="s">
        <v>86</v>
      </c>
      <c r="E1188" s="104" t="s">
        <v>86</v>
      </c>
      <c r="F1188" s="104" t="s">
        <v>280</v>
      </c>
      <c r="G1188" s="104">
        <v>6.0</v>
      </c>
      <c r="H1188" s="104" t="s">
        <v>86</v>
      </c>
      <c r="I1188" s="104" t="s">
        <v>86</v>
      </c>
      <c r="J1188" s="105" t="s">
        <v>86</v>
      </c>
      <c r="K1188" s="106"/>
      <c r="L1188" s="104" t="s">
        <v>400</v>
      </c>
    </row>
    <row r="1189">
      <c r="A1189" s="30">
        <v>1172.0</v>
      </c>
      <c r="B1189" s="59">
        <v>7203191.0</v>
      </c>
      <c r="C1189" s="77">
        <v>21.0</v>
      </c>
      <c r="D1189" s="104" t="s">
        <v>86</v>
      </c>
      <c r="E1189" s="104" t="s">
        <v>86</v>
      </c>
      <c r="F1189" s="104" t="s">
        <v>1454</v>
      </c>
      <c r="G1189" s="104">
        <v>3.0</v>
      </c>
      <c r="H1189" s="104" t="s">
        <v>86</v>
      </c>
      <c r="I1189" s="104" t="s">
        <v>86</v>
      </c>
      <c r="J1189" s="105" t="s">
        <v>86</v>
      </c>
      <c r="K1189" s="106"/>
      <c r="L1189" s="104" t="s">
        <v>1455</v>
      </c>
    </row>
    <row r="1190">
      <c r="A1190" s="30">
        <v>1173.0</v>
      </c>
      <c r="B1190" s="30">
        <v>7201460.0</v>
      </c>
      <c r="C1190" s="77">
        <v>25.0</v>
      </c>
      <c r="D1190" s="104" t="s">
        <v>86</v>
      </c>
      <c r="E1190" s="104" t="s">
        <v>86</v>
      </c>
      <c r="F1190" s="104" t="s">
        <v>273</v>
      </c>
      <c r="G1190" s="104">
        <v>5.0</v>
      </c>
      <c r="H1190" s="104" t="s">
        <v>15</v>
      </c>
      <c r="I1190" s="104" t="s">
        <v>15</v>
      </c>
      <c r="J1190" s="105" t="s">
        <v>86</v>
      </c>
      <c r="K1190" s="106"/>
      <c r="L1190" s="121"/>
    </row>
    <row r="1191">
      <c r="A1191" s="59">
        <v>1174.0</v>
      </c>
      <c r="B1191" s="30">
        <v>7203866.0</v>
      </c>
      <c r="C1191" s="77" t="s">
        <v>86</v>
      </c>
      <c r="D1191" s="104" t="s">
        <v>86</v>
      </c>
      <c r="E1191" s="104" t="s">
        <v>86</v>
      </c>
      <c r="F1191" s="104" t="s">
        <v>1299</v>
      </c>
      <c r="G1191" s="104" t="s">
        <v>86</v>
      </c>
      <c r="H1191" s="104" t="s">
        <v>15</v>
      </c>
      <c r="I1191" s="104" t="s">
        <v>15</v>
      </c>
      <c r="J1191" s="105" t="s">
        <v>15</v>
      </c>
      <c r="K1191" s="106"/>
      <c r="L1191" s="104" t="s">
        <v>1456</v>
      </c>
    </row>
    <row r="1192">
      <c r="A1192" s="30">
        <v>1175.0</v>
      </c>
      <c r="B1192" s="59">
        <v>7205099.0</v>
      </c>
      <c r="C1192" s="77">
        <v>36.0</v>
      </c>
      <c r="D1192" s="104" t="s">
        <v>86</v>
      </c>
      <c r="E1192" s="104" t="s">
        <v>86</v>
      </c>
      <c r="F1192" s="104" t="s">
        <v>1457</v>
      </c>
      <c r="G1192" s="104">
        <v>0.0</v>
      </c>
      <c r="H1192" s="104" t="s">
        <v>16</v>
      </c>
      <c r="I1192" s="104" t="s">
        <v>16</v>
      </c>
      <c r="J1192" s="105" t="s">
        <v>16</v>
      </c>
      <c r="K1192" s="106"/>
      <c r="L1192" s="104" t="s">
        <v>1458</v>
      </c>
    </row>
    <row r="1193">
      <c r="A1193" s="30">
        <v>1176.0</v>
      </c>
      <c r="B1193" s="30">
        <v>7206745.0</v>
      </c>
      <c r="C1193" s="77">
        <v>13.0</v>
      </c>
      <c r="D1193" s="104" t="s">
        <v>86</v>
      </c>
      <c r="E1193" s="104" t="s">
        <v>272</v>
      </c>
      <c r="F1193" s="104" t="s">
        <v>273</v>
      </c>
      <c r="G1193" s="104">
        <v>2.0</v>
      </c>
      <c r="H1193" s="104" t="s">
        <v>15</v>
      </c>
      <c r="I1193" s="104" t="s">
        <v>15</v>
      </c>
      <c r="J1193" s="105" t="s">
        <v>15</v>
      </c>
      <c r="K1193" s="106"/>
      <c r="L1193" s="104" t="s">
        <v>1459</v>
      </c>
    </row>
    <row r="1194">
      <c r="A1194" s="30">
        <v>1177.0</v>
      </c>
      <c r="B1194" s="60">
        <v>7187241.0</v>
      </c>
      <c r="C1194" s="75">
        <v>23.0</v>
      </c>
      <c r="D1194" s="115" t="s">
        <v>271</v>
      </c>
      <c r="E1194" s="115" t="s">
        <v>272</v>
      </c>
      <c r="F1194" s="115" t="s">
        <v>273</v>
      </c>
      <c r="G1194" s="115">
        <v>7.0</v>
      </c>
      <c r="H1194" s="115" t="s">
        <v>86</v>
      </c>
      <c r="I1194" s="115" t="s">
        <v>86</v>
      </c>
      <c r="J1194" s="116" t="s">
        <v>86</v>
      </c>
      <c r="K1194" s="118" t="s">
        <v>1460</v>
      </c>
      <c r="L1194" s="115" t="s">
        <v>1461</v>
      </c>
    </row>
    <row r="1195">
      <c r="A1195" s="30">
        <v>1178.0</v>
      </c>
      <c r="B1195" s="60">
        <v>7206609.0</v>
      </c>
      <c r="C1195" s="75">
        <v>22.0</v>
      </c>
      <c r="D1195" s="115" t="s">
        <v>86</v>
      </c>
      <c r="E1195" s="115" t="s">
        <v>86</v>
      </c>
      <c r="F1195" s="115" t="s">
        <v>1462</v>
      </c>
      <c r="G1195" s="115">
        <v>11.0</v>
      </c>
      <c r="H1195" s="115" t="s">
        <v>86</v>
      </c>
      <c r="I1195" s="115" t="s">
        <v>86</v>
      </c>
      <c r="J1195" s="116" t="s">
        <v>86</v>
      </c>
      <c r="K1195" s="117"/>
      <c r="L1195" s="115" t="s">
        <v>1463</v>
      </c>
    </row>
    <row r="1196">
      <c r="A1196" s="30">
        <v>1179.0</v>
      </c>
      <c r="B1196" s="60">
        <v>7193851.0</v>
      </c>
      <c r="C1196" s="75">
        <v>23.0</v>
      </c>
      <c r="D1196" s="115" t="s">
        <v>86</v>
      </c>
      <c r="E1196" s="115" t="s">
        <v>86</v>
      </c>
      <c r="F1196" s="115" t="s">
        <v>273</v>
      </c>
      <c r="G1196" s="115">
        <v>7.0</v>
      </c>
      <c r="H1196" s="115" t="s">
        <v>86</v>
      </c>
      <c r="I1196" s="115" t="s">
        <v>15</v>
      </c>
      <c r="J1196" s="116" t="s">
        <v>86</v>
      </c>
      <c r="K1196" s="117"/>
      <c r="L1196" s="115" t="s">
        <v>1464</v>
      </c>
    </row>
    <row r="1197">
      <c r="A1197" s="30">
        <v>1180.0</v>
      </c>
      <c r="B1197" s="60">
        <v>7210203.0</v>
      </c>
      <c r="C1197" s="75">
        <v>16.0</v>
      </c>
      <c r="D1197" s="115" t="s">
        <v>86</v>
      </c>
      <c r="E1197" s="115" t="s">
        <v>86</v>
      </c>
      <c r="F1197" s="115" t="s">
        <v>273</v>
      </c>
      <c r="G1197" s="115">
        <v>5.0</v>
      </c>
      <c r="H1197" s="115" t="s">
        <v>15</v>
      </c>
      <c r="I1197" s="115" t="s">
        <v>15</v>
      </c>
      <c r="J1197" s="116" t="s">
        <v>15</v>
      </c>
      <c r="K1197" s="117"/>
      <c r="L1197" s="115" t="s">
        <v>1465</v>
      </c>
    </row>
    <row r="1198">
      <c r="A1198" s="30">
        <v>1181.0</v>
      </c>
      <c r="B1198" s="60">
        <v>7209638.0</v>
      </c>
      <c r="C1198" s="77">
        <v>35.0</v>
      </c>
      <c r="D1198" s="104" t="s">
        <v>86</v>
      </c>
      <c r="E1198" s="104" t="s">
        <v>86</v>
      </c>
      <c r="F1198" s="104" t="s">
        <v>775</v>
      </c>
      <c r="G1198" s="104">
        <v>2.0</v>
      </c>
      <c r="H1198" s="104" t="s">
        <v>86</v>
      </c>
      <c r="I1198" s="104" t="s">
        <v>86</v>
      </c>
      <c r="J1198" s="105" t="s">
        <v>86</v>
      </c>
      <c r="K1198" s="120" t="s">
        <v>1466</v>
      </c>
      <c r="L1198" s="104" t="s">
        <v>1467</v>
      </c>
    </row>
    <row r="1199">
      <c r="A1199" s="30">
        <v>1182.0</v>
      </c>
      <c r="B1199" s="60">
        <v>7209781.0</v>
      </c>
      <c r="C1199" s="75">
        <v>30.0</v>
      </c>
      <c r="D1199" s="115" t="s">
        <v>86</v>
      </c>
      <c r="E1199" s="115" t="s">
        <v>86</v>
      </c>
      <c r="F1199" s="115" t="s">
        <v>1468</v>
      </c>
      <c r="G1199" s="115">
        <v>3.0</v>
      </c>
      <c r="H1199" s="115" t="s">
        <v>16</v>
      </c>
      <c r="I1199" s="115" t="s">
        <v>15</v>
      </c>
      <c r="J1199" s="116" t="s">
        <v>15</v>
      </c>
      <c r="K1199" s="117"/>
      <c r="L1199" s="115" t="s">
        <v>1469</v>
      </c>
    </row>
    <row r="1200">
      <c r="A1200" s="30">
        <v>1183.0</v>
      </c>
      <c r="B1200" s="60">
        <v>7212499.0</v>
      </c>
      <c r="C1200" s="75">
        <v>39.0</v>
      </c>
      <c r="D1200" s="115" t="s">
        <v>86</v>
      </c>
      <c r="E1200" s="115" t="s">
        <v>86</v>
      </c>
      <c r="F1200" s="115" t="s">
        <v>785</v>
      </c>
      <c r="G1200" s="115">
        <v>4.0</v>
      </c>
      <c r="H1200" s="115" t="s">
        <v>15</v>
      </c>
      <c r="I1200" s="115" t="s">
        <v>15</v>
      </c>
      <c r="J1200" s="116" t="s">
        <v>15</v>
      </c>
      <c r="K1200" s="118" t="s">
        <v>1470</v>
      </c>
      <c r="L1200" s="115" t="s">
        <v>391</v>
      </c>
    </row>
    <row r="1201">
      <c r="A1201" s="30">
        <v>1184.0</v>
      </c>
      <c r="B1201" s="60">
        <v>7212664.0</v>
      </c>
      <c r="C1201" s="77">
        <v>30.0</v>
      </c>
      <c r="D1201" s="104" t="s">
        <v>291</v>
      </c>
      <c r="E1201" s="104" t="s">
        <v>1471</v>
      </c>
      <c r="F1201" s="104" t="s">
        <v>387</v>
      </c>
      <c r="G1201" s="104">
        <v>4.0</v>
      </c>
      <c r="H1201" s="104" t="s">
        <v>15</v>
      </c>
      <c r="I1201" s="104" t="s">
        <v>15</v>
      </c>
      <c r="J1201" s="105" t="s">
        <v>15</v>
      </c>
      <c r="K1201" s="106"/>
      <c r="L1201" s="104" t="s">
        <v>400</v>
      </c>
    </row>
    <row r="1202">
      <c r="A1202" s="30">
        <v>1185.0</v>
      </c>
      <c r="B1202" s="60">
        <v>7213380.0</v>
      </c>
      <c r="C1202" s="77">
        <v>16.0</v>
      </c>
      <c r="D1202" s="104" t="s">
        <v>86</v>
      </c>
      <c r="E1202" s="104" t="s">
        <v>86</v>
      </c>
      <c r="F1202" s="104" t="s">
        <v>273</v>
      </c>
      <c r="G1202" s="104">
        <v>2.0</v>
      </c>
      <c r="H1202" s="104" t="s">
        <v>86</v>
      </c>
      <c r="I1202" s="104" t="s">
        <v>15</v>
      </c>
      <c r="J1202" s="105" t="s">
        <v>86</v>
      </c>
      <c r="K1202" s="106"/>
      <c r="L1202" s="121"/>
    </row>
    <row r="1203">
      <c r="A1203" s="59">
        <v>1186.0</v>
      </c>
      <c r="B1203" s="60">
        <v>7216631.0</v>
      </c>
      <c r="C1203" s="77">
        <v>30.0</v>
      </c>
      <c r="D1203" s="104" t="s">
        <v>275</v>
      </c>
      <c r="E1203" s="104" t="s">
        <v>434</v>
      </c>
      <c r="F1203" s="104" t="s">
        <v>273</v>
      </c>
      <c r="G1203" s="104" t="s">
        <v>86</v>
      </c>
      <c r="H1203" s="104" t="s">
        <v>86</v>
      </c>
      <c r="I1203" s="104" t="s">
        <v>86</v>
      </c>
      <c r="J1203" s="105" t="s">
        <v>86</v>
      </c>
      <c r="K1203" s="106"/>
      <c r="L1203" s="121"/>
    </row>
    <row r="1204">
      <c r="A1204" s="30">
        <v>1187.0</v>
      </c>
      <c r="B1204" s="60">
        <v>7207392.0</v>
      </c>
      <c r="C1204" s="77">
        <v>43.0</v>
      </c>
      <c r="D1204" s="104" t="s">
        <v>86</v>
      </c>
      <c r="E1204" s="104" t="s">
        <v>86</v>
      </c>
      <c r="F1204" s="104" t="s">
        <v>298</v>
      </c>
      <c r="G1204" s="104">
        <v>6.0</v>
      </c>
      <c r="H1204" s="104" t="s">
        <v>86</v>
      </c>
      <c r="I1204" s="104" t="s">
        <v>86</v>
      </c>
      <c r="J1204" s="105" t="s">
        <v>86</v>
      </c>
      <c r="K1204" s="106"/>
      <c r="L1204" s="104" t="s">
        <v>1472</v>
      </c>
    </row>
    <row r="1205">
      <c r="A1205" s="30">
        <v>1188.0</v>
      </c>
      <c r="B1205" s="60">
        <v>7217488.0</v>
      </c>
      <c r="C1205" s="77">
        <v>35.0</v>
      </c>
      <c r="D1205" s="104" t="s">
        <v>86</v>
      </c>
      <c r="E1205" s="104" t="s">
        <v>86</v>
      </c>
      <c r="F1205" s="104" t="s">
        <v>740</v>
      </c>
      <c r="G1205" s="104">
        <v>0.0</v>
      </c>
      <c r="H1205" s="104" t="s">
        <v>86</v>
      </c>
      <c r="I1205" s="104" t="s">
        <v>16</v>
      </c>
      <c r="J1205" s="105" t="s">
        <v>86</v>
      </c>
      <c r="K1205" s="106"/>
      <c r="L1205" s="104" t="s">
        <v>400</v>
      </c>
    </row>
    <row r="1206">
      <c r="A1206" s="30">
        <v>1189.0</v>
      </c>
      <c r="B1206" s="60">
        <v>7216629.0</v>
      </c>
      <c r="C1206" s="77">
        <v>30.0</v>
      </c>
      <c r="D1206" s="104" t="s">
        <v>275</v>
      </c>
      <c r="E1206" s="104" t="s">
        <v>434</v>
      </c>
      <c r="F1206" s="104" t="s">
        <v>273</v>
      </c>
      <c r="G1206" s="104" t="s">
        <v>86</v>
      </c>
      <c r="H1206" s="104" t="s">
        <v>86</v>
      </c>
      <c r="I1206" s="104" t="s">
        <v>86</v>
      </c>
      <c r="J1206" s="105" t="s">
        <v>86</v>
      </c>
      <c r="K1206" s="106"/>
      <c r="L1206" s="121"/>
    </row>
    <row r="1207">
      <c r="A1207" s="30">
        <v>1190.0</v>
      </c>
      <c r="B1207" s="60">
        <v>7219009.0</v>
      </c>
      <c r="C1207" s="77">
        <v>30.0</v>
      </c>
      <c r="D1207" s="104" t="s">
        <v>86</v>
      </c>
      <c r="E1207" s="104" t="s">
        <v>86</v>
      </c>
      <c r="F1207" s="104" t="s">
        <v>1473</v>
      </c>
      <c r="G1207" s="104" t="s">
        <v>86</v>
      </c>
      <c r="H1207" s="104" t="s">
        <v>86</v>
      </c>
      <c r="I1207" s="104" t="s">
        <v>86</v>
      </c>
      <c r="J1207" s="105" t="s">
        <v>86</v>
      </c>
      <c r="K1207" s="120" t="s">
        <v>388</v>
      </c>
      <c r="L1207" s="121"/>
    </row>
    <row r="1208">
      <c r="A1208" s="30">
        <v>1191.0</v>
      </c>
      <c r="B1208" s="60">
        <v>7211739.0</v>
      </c>
      <c r="C1208" s="77">
        <v>35.0</v>
      </c>
      <c r="D1208" s="104" t="s">
        <v>86</v>
      </c>
      <c r="E1208" s="104" t="s">
        <v>86</v>
      </c>
      <c r="F1208" s="104" t="s">
        <v>324</v>
      </c>
      <c r="G1208" s="104">
        <v>1.0</v>
      </c>
      <c r="H1208" s="104" t="s">
        <v>15</v>
      </c>
      <c r="I1208" s="104" t="s">
        <v>15</v>
      </c>
      <c r="J1208" s="105" t="s">
        <v>15</v>
      </c>
      <c r="K1208" s="106"/>
      <c r="L1208" s="104" t="s">
        <v>1474</v>
      </c>
    </row>
    <row r="1209">
      <c r="A1209" s="30">
        <v>1192.0</v>
      </c>
      <c r="B1209" s="60">
        <v>7220435.0</v>
      </c>
      <c r="C1209" s="77">
        <v>22.0</v>
      </c>
      <c r="D1209" s="104" t="s">
        <v>309</v>
      </c>
      <c r="E1209" s="104" t="s">
        <v>86</v>
      </c>
      <c r="F1209" s="104" t="s">
        <v>305</v>
      </c>
      <c r="G1209" s="104">
        <v>0.0</v>
      </c>
      <c r="H1209" s="104" t="s">
        <v>16</v>
      </c>
      <c r="I1209" s="104" t="s">
        <v>16</v>
      </c>
      <c r="J1209" s="105" t="s">
        <v>16</v>
      </c>
      <c r="K1209" s="120" t="s">
        <v>290</v>
      </c>
      <c r="L1209" s="121"/>
    </row>
    <row r="1210">
      <c r="A1210" s="30">
        <v>1193.0</v>
      </c>
      <c r="B1210" s="60">
        <v>7223847.0</v>
      </c>
      <c r="C1210" s="77">
        <v>38.0</v>
      </c>
      <c r="D1210" s="104" t="s">
        <v>86</v>
      </c>
      <c r="E1210" s="104" t="s">
        <v>86</v>
      </c>
      <c r="F1210" s="104" t="s">
        <v>285</v>
      </c>
      <c r="G1210" s="104">
        <v>2.0</v>
      </c>
      <c r="H1210" s="104" t="s">
        <v>86</v>
      </c>
      <c r="I1210" s="104" t="s">
        <v>16</v>
      </c>
      <c r="J1210" s="105" t="s">
        <v>86</v>
      </c>
      <c r="K1210" s="120" t="s">
        <v>1475</v>
      </c>
      <c r="L1210" s="104" t="s">
        <v>1476</v>
      </c>
    </row>
    <row r="1211">
      <c r="A1211" s="30">
        <v>1194.0</v>
      </c>
      <c r="B1211" s="60">
        <v>7224715.0</v>
      </c>
      <c r="C1211" s="77">
        <v>42.0</v>
      </c>
      <c r="D1211" s="104" t="s">
        <v>291</v>
      </c>
      <c r="E1211" s="104" t="s">
        <v>86</v>
      </c>
      <c r="F1211" s="104" t="s">
        <v>285</v>
      </c>
      <c r="G1211" s="104">
        <v>10.0</v>
      </c>
      <c r="H1211" s="104" t="s">
        <v>15</v>
      </c>
      <c r="I1211" s="104" t="s">
        <v>15</v>
      </c>
      <c r="J1211" s="105" t="s">
        <v>15</v>
      </c>
      <c r="K1211" s="120" t="s">
        <v>290</v>
      </c>
      <c r="L1211" s="104" t="s">
        <v>1210</v>
      </c>
    </row>
    <row r="1212">
      <c r="A1212" s="30">
        <v>1195.0</v>
      </c>
      <c r="B1212" s="60">
        <v>7230952.0</v>
      </c>
      <c r="C1212" s="77">
        <v>36.0</v>
      </c>
      <c r="D1212" s="104" t="s">
        <v>86</v>
      </c>
      <c r="E1212" s="104" t="s">
        <v>86</v>
      </c>
      <c r="F1212" s="104" t="s">
        <v>280</v>
      </c>
      <c r="G1212" s="104">
        <v>20.0</v>
      </c>
      <c r="H1212" s="104" t="s">
        <v>86</v>
      </c>
      <c r="I1212" s="104" t="s">
        <v>86</v>
      </c>
      <c r="J1212" s="105" t="s">
        <v>86</v>
      </c>
      <c r="K1212" s="106"/>
      <c r="L1212" s="104" t="s">
        <v>1477</v>
      </c>
    </row>
    <row r="1213">
      <c r="A1213" s="30">
        <v>1196.0</v>
      </c>
      <c r="B1213" s="60">
        <v>7228660.0</v>
      </c>
      <c r="C1213" s="77">
        <v>25.0</v>
      </c>
      <c r="D1213" s="104" t="s">
        <v>271</v>
      </c>
      <c r="E1213" s="104" t="s">
        <v>272</v>
      </c>
      <c r="F1213" s="104" t="s">
        <v>273</v>
      </c>
      <c r="G1213" s="104">
        <v>4.0</v>
      </c>
      <c r="H1213" s="104" t="s">
        <v>15</v>
      </c>
      <c r="I1213" s="104" t="s">
        <v>15</v>
      </c>
      <c r="J1213" s="105" t="s">
        <v>15</v>
      </c>
      <c r="K1213" s="106"/>
      <c r="L1213" s="104" t="s">
        <v>1478</v>
      </c>
    </row>
    <row r="1214">
      <c r="A1214" s="30">
        <v>1197.0</v>
      </c>
      <c r="B1214" s="60">
        <v>7230261.0</v>
      </c>
      <c r="C1214" s="77">
        <v>33.0</v>
      </c>
      <c r="D1214" s="104" t="s">
        <v>86</v>
      </c>
      <c r="E1214" s="104" t="s">
        <v>86</v>
      </c>
      <c r="F1214" s="104" t="s">
        <v>1479</v>
      </c>
      <c r="G1214" s="104">
        <v>6.0</v>
      </c>
      <c r="H1214" s="104" t="s">
        <v>15</v>
      </c>
      <c r="I1214" s="104" t="s">
        <v>15</v>
      </c>
      <c r="J1214" s="105" t="s">
        <v>15</v>
      </c>
      <c r="K1214" s="120" t="s">
        <v>1480</v>
      </c>
      <c r="L1214" s="104" t="s">
        <v>960</v>
      </c>
    </row>
    <row r="1215">
      <c r="A1215" s="30">
        <v>1198.0</v>
      </c>
      <c r="B1215" s="60">
        <v>7233689.0</v>
      </c>
      <c r="C1215" s="77">
        <v>24.0</v>
      </c>
      <c r="D1215" s="104" t="s">
        <v>86</v>
      </c>
      <c r="E1215" s="104" t="s">
        <v>86</v>
      </c>
      <c r="F1215" s="104" t="s">
        <v>273</v>
      </c>
      <c r="G1215" s="104">
        <v>7.0</v>
      </c>
      <c r="H1215" s="104" t="s">
        <v>15</v>
      </c>
      <c r="I1215" s="104" t="s">
        <v>15</v>
      </c>
      <c r="J1215" s="105" t="s">
        <v>15</v>
      </c>
      <c r="K1215" s="106"/>
      <c r="L1215" s="104" t="s">
        <v>960</v>
      </c>
    </row>
    <row r="1216">
      <c r="A1216" s="30">
        <v>1199.0</v>
      </c>
      <c r="B1216" s="30">
        <v>7234567.0</v>
      </c>
      <c r="C1216" s="75">
        <v>21.0</v>
      </c>
      <c r="D1216" s="115" t="s">
        <v>86</v>
      </c>
      <c r="E1216" s="115" t="s">
        <v>86</v>
      </c>
      <c r="F1216" s="115" t="s">
        <v>348</v>
      </c>
      <c r="G1216" s="115">
        <v>0.0</v>
      </c>
      <c r="H1216" s="115" t="s">
        <v>86</v>
      </c>
      <c r="I1216" s="115" t="s">
        <v>86</v>
      </c>
      <c r="J1216" s="116" t="s">
        <v>86</v>
      </c>
      <c r="K1216" s="117"/>
      <c r="L1216" s="115" t="s">
        <v>1481</v>
      </c>
    </row>
    <row r="1217">
      <c r="A1217" s="30">
        <v>1200.0</v>
      </c>
      <c r="B1217" s="30">
        <v>7231038.0</v>
      </c>
      <c r="C1217" s="75">
        <v>19.0</v>
      </c>
      <c r="D1217" s="115" t="s">
        <v>271</v>
      </c>
      <c r="E1217" s="115" t="s">
        <v>272</v>
      </c>
      <c r="F1217" s="115" t="s">
        <v>273</v>
      </c>
      <c r="G1217" s="115">
        <v>7.0</v>
      </c>
      <c r="H1217" s="115" t="s">
        <v>15</v>
      </c>
      <c r="I1217" s="115" t="s">
        <v>15</v>
      </c>
      <c r="J1217" s="116" t="s">
        <v>15</v>
      </c>
      <c r="K1217" s="118" t="s">
        <v>1482</v>
      </c>
      <c r="L1217" s="115" t="s">
        <v>1483</v>
      </c>
    </row>
    <row r="1218">
      <c r="A1218" s="30">
        <v>1201.0</v>
      </c>
      <c r="B1218" s="30">
        <v>7233823.0</v>
      </c>
      <c r="C1218" s="75">
        <v>22.0</v>
      </c>
      <c r="D1218" s="115" t="s">
        <v>86</v>
      </c>
      <c r="E1218" s="115" t="s">
        <v>86</v>
      </c>
      <c r="F1218" s="115" t="s">
        <v>273</v>
      </c>
      <c r="G1218" s="115">
        <v>4.0</v>
      </c>
      <c r="H1218" s="115" t="s">
        <v>15</v>
      </c>
      <c r="I1218" s="115" t="s">
        <v>15</v>
      </c>
      <c r="J1218" s="116" t="s">
        <v>15</v>
      </c>
      <c r="K1218" s="117"/>
      <c r="L1218" s="119"/>
    </row>
    <row r="1219">
      <c r="A1219" s="30">
        <v>1202.0</v>
      </c>
      <c r="B1219" s="30">
        <v>7233824.0</v>
      </c>
      <c r="C1219" s="75">
        <v>22.0</v>
      </c>
      <c r="D1219" s="115" t="s">
        <v>86</v>
      </c>
      <c r="E1219" s="115" t="s">
        <v>86</v>
      </c>
      <c r="F1219" s="115" t="s">
        <v>273</v>
      </c>
      <c r="G1219" s="115">
        <v>4.0</v>
      </c>
      <c r="H1219" s="115" t="s">
        <v>15</v>
      </c>
      <c r="I1219" s="115" t="s">
        <v>15</v>
      </c>
      <c r="J1219" s="116" t="s">
        <v>15</v>
      </c>
      <c r="K1219" s="117"/>
      <c r="L1219" s="119"/>
    </row>
    <row r="1220">
      <c r="A1220" s="30">
        <v>1203.0</v>
      </c>
      <c r="B1220" s="30">
        <v>7236686.0</v>
      </c>
      <c r="C1220" s="75">
        <v>31.0</v>
      </c>
      <c r="D1220" s="115" t="s">
        <v>86</v>
      </c>
      <c r="E1220" s="115" t="s">
        <v>86</v>
      </c>
      <c r="F1220" s="115" t="s">
        <v>665</v>
      </c>
      <c r="G1220" s="115">
        <v>9.0</v>
      </c>
      <c r="H1220" s="115" t="s">
        <v>15</v>
      </c>
      <c r="I1220" s="115" t="s">
        <v>15</v>
      </c>
      <c r="J1220" s="116" t="s">
        <v>15</v>
      </c>
      <c r="K1220" s="118" t="s">
        <v>1484</v>
      </c>
      <c r="L1220" s="115" t="s">
        <v>391</v>
      </c>
    </row>
    <row r="1221">
      <c r="A1221" s="30">
        <v>1204.0</v>
      </c>
      <c r="B1221" s="30">
        <v>7231103.0</v>
      </c>
      <c r="C1221" s="75">
        <v>17.0</v>
      </c>
      <c r="D1221" s="115" t="s">
        <v>86</v>
      </c>
      <c r="E1221" s="115" t="s">
        <v>86</v>
      </c>
      <c r="F1221" s="115" t="s">
        <v>273</v>
      </c>
      <c r="G1221" s="115">
        <v>3.0</v>
      </c>
      <c r="H1221" s="115" t="s">
        <v>15</v>
      </c>
      <c r="I1221" s="115" t="s">
        <v>15</v>
      </c>
      <c r="J1221" s="116" t="s">
        <v>15</v>
      </c>
      <c r="K1221" s="117"/>
      <c r="L1221" s="115" t="s">
        <v>1485</v>
      </c>
    </row>
    <row r="1222">
      <c r="A1222" s="30">
        <v>1205.0</v>
      </c>
      <c r="B1222" s="30">
        <v>7232175.0</v>
      </c>
      <c r="C1222" s="75">
        <v>36.0</v>
      </c>
      <c r="D1222" s="115" t="s">
        <v>86</v>
      </c>
      <c r="E1222" s="115" t="s">
        <v>86</v>
      </c>
      <c r="F1222" s="115" t="s">
        <v>1486</v>
      </c>
      <c r="G1222" s="115">
        <v>5.0</v>
      </c>
      <c r="H1222" s="115" t="s">
        <v>15</v>
      </c>
      <c r="I1222" s="115" t="s">
        <v>15</v>
      </c>
      <c r="J1222" s="116" t="s">
        <v>15</v>
      </c>
      <c r="K1222" s="118" t="s">
        <v>1487</v>
      </c>
      <c r="L1222" s="115" t="s">
        <v>1488</v>
      </c>
    </row>
    <row r="1223">
      <c r="A1223" s="30">
        <v>1206.0</v>
      </c>
      <c r="B1223" s="30">
        <v>7238292.0</v>
      </c>
      <c r="C1223" s="75">
        <v>33.0</v>
      </c>
      <c r="D1223" s="115" t="s">
        <v>86</v>
      </c>
      <c r="E1223" s="115" t="s">
        <v>86</v>
      </c>
      <c r="F1223" s="115" t="s">
        <v>1489</v>
      </c>
      <c r="G1223" s="115">
        <v>9.0</v>
      </c>
      <c r="H1223" s="115" t="s">
        <v>15</v>
      </c>
      <c r="I1223" s="115" t="s">
        <v>15</v>
      </c>
      <c r="J1223" s="116" t="s">
        <v>15</v>
      </c>
      <c r="K1223" s="118" t="s">
        <v>1490</v>
      </c>
      <c r="L1223" s="115" t="s">
        <v>400</v>
      </c>
    </row>
    <row r="1224">
      <c r="A1224" s="30">
        <v>1207.0</v>
      </c>
      <c r="B1224" s="30">
        <v>7238266.0</v>
      </c>
      <c r="C1224" s="75">
        <v>22.0</v>
      </c>
      <c r="D1224" s="115" t="s">
        <v>86</v>
      </c>
      <c r="E1224" s="115" t="s">
        <v>86</v>
      </c>
      <c r="F1224" s="115" t="s">
        <v>273</v>
      </c>
      <c r="G1224" s="115">
        <v>4.0</v>
      </c>
      <c r="H1224" s="115" t="s">
        <v>15</v>
      </c>
      <c r="I1224" s="115" t="s">
        <v>15</v>
      </c>
      <c r="J1224" s="116" t="s">
        <v>15</v>
      </c>
      <c r="K1224" s="118" t="s">
        <v>1491</v>
      </c>
      <c r="L1224" s="115" t="s">
        <v>1492</v>
      </c>
    </row>
    <row r="1225">
      <c r="A1225" s="30">
        <v>1208.0</v>
      </c>
      <c r="B1225" s="30">
        <v>7240449.0</v>
      </c>
      <c r="C1225" s="75">
        <v>29.0</v>
      </c>
      <c r="D1225" s="115" t="s">
        <v>86</v>
      </c>
      <c r="E1225" s="115" t="s">
        <v>86</v>
      </c>
      <c r="F1225" s="115" t="s">
        <v>273</v>
      </c>
      <c r="G1225" s="115">
        <v>6.0</v>
      </c>
      <c r="H1225" s="115" t="s">
        <v>15</v>
      </c>
      <c r="I1225" s="115" t="s">
        <v>15</v>
      </c>
      <c r="J1225" s="116" t="s">
        <v>15</v>
      </c>
      <c r="K1225" s="118" t="s">
        <v>400</v>
      </c>
      <c r="L1225" s="115" t="s">
        <v>1493</v>
      </c>
    </row>
    <row r="1226">
      <c r="A1226" s="30">
        <v>1209.0</v>
      </c>
      <c r="B1226" s="30">
        <v>7239990.0</v>
      </c>
      <c r="C1226" s="75">
        <v>35.0</v>
      </c>
      <c r="D1226" s="115" t="s">
        <v>309</v>
      </c>
      <c r="E1226" s="115" t="s">
        <v>276</v>
      </c>
      <c r="F1226" s="115" t="s">
        <v>280</v>
      </c>
      <c r="G1226" s="115">
        <v>8.0</v>
      </c>
      <c r="H1226" s="115" t="s">
        <v>15</v>
      </c>
      <c r="I1226" s="115" t="s">
        <v>15</v>
      </c>
      <c r="J1226" s="116" t="s">
        <v>15</v>
      </c>
      <c r="K1226" s="118" t="s">
        <v>1494</v>
      </c>
      <c r="L1226" s="115" t="s">
        <v>1495</v>
      </c>
    </row>
    <row r="1227">
      <c r="A1227" s="30">
        <v>1210.0</v>
      </c>
      <c r="B1227" s="30">
        <v>7240379.0</v>
      </c>
      <c r="C1227" s="75">
        <v>15.0</v>
      </c>
      <c r="D1227" s="115" t="s">
        <v>86</v>
      </c>
      <c r="E1227" s="115" t="s">
        <v>86</v>
      </c>
      <c r="F1227" s="115" t="s">
        <v>348</v>
      </c>
      <c r="G1227" s="115">
        <v>6.0</v>
      </c>
      <c r="H1227" s="115" t="s">
        <v>86</v>
      </c>
      <c r="I1227" s="115" t="s">
        <v>86</v>
      </c>
      <c r="J1227" s="116" t="s">
        <v>86</v>
      </c>
      <c r="K1227" s="117"/>
      <c r="L1227" s="119"/>
    </row>
    <row r="1228">
      <c r="A1228" s="30">
        <v>1211.0</v>
      </c>
      <c r="B1228" s="30">
        <v>7242085.0</v>
      </c>
      <c r="C1228" s="77">
        <v>20.0</v>
      </c>
      <c r="D1228" s="104" t="s">
        <v>304</v>
      </c>
      <c r="E1228" s="104" t="s">
        <v>872</v>
      </c>
      <c r="F1228" s="104" t="s">
        <v>316</v>
      </c>
      <c r="G1228" s="104">
        <v>3.0</v>
      </c>
      <c r="H1228" s="104" t="s">
        <v>86</v>
      </c>
      <c r="I1228" s="104" t="s">
        <v>86</v>
      </c>
      <c r="J1228" s="105" t="s">
        <v>86</v>
      </c>
      <c r="K1228" s="120" t="s">
        <v>325</v>
      </c>
      <c r="L1228" s="104" t="s">
        <v>1496</v>
      </c>
    </row>
    <row r="1229">
      <c r="A1229" s="30">
        <v>1212.0</v>
      </c>
      <c r="B1229" s="30">
        <v>7242681.0</v>
      </c>
      <c r="C1229" s="77">
        <v>28.0</v>
      </c>
      <c r="D1229" s="104" t="s">
        <v>86</v>
      </c>
      <c r="E1229" s="104" t="s">
        <v>86</v>
      </c>
      <c r="F1229" s="104" t="s">
        <v>273</v>
      </c>
      <c r="G1229" s="104">
        <v>2.0</v>
      </c>
      <c r="H1229" s="104" t="s">
        <v>16</v>
      </c>
      <c r="I1229" s="104" t="s">
        <v>15</v>
      </c>
      <c r="J1229" s="105" t="s">
        <v>15</v>
      </c>
      <c r="K1229" s="120" t="s">
        <v>1497</v>
      </c>
      <c r="L1229" s="104" t="s">
        <v>1498</v>
      </c>
    </row>
    <row r="1230">
      <c r="A1230" s="30">
        <v>1213.0</v>
      </c>
      <c r="B1230" s="30">
        <v>7274940.0</v>
      </c>
      <c r="C1230" s="77">
        <v>21.0</v>
      </c>
      <c r="D1230" s="104" t="s">
        <v>86</v>
      </c>
      <c r="E1230" s="104" t="s">
        <v>86</v>
      </c>
      <c r="F1230" s="104" t="s">
        <v>1201</v>
      </c>
      <c r="G1230" s="104">
        <v>6.0</v>
      </c>
      <c r="H1230" s="104" t="s">
        <v>86</v>
      </c>
      <c r="I1230" s="104" t="s">
        <v>86</v>
      </c>
      <c r="J1230" s="105" t="s">
        <v>86</v>
      </c>
      <c r="K1230" s="106"/>
      <c r="L1230" s="104" t="s">
        <v>1499</v>
      </c>
    </row>
    <row r="1231">
      <c r="A1231" s="30">
        <v>1214.0</v>
      </c>
      <c r="B1231" s="30">
        <v>7244865.0</v>
      </c>
      <c r="C1231" s="77">
        <v>21.0</v>
      </c>
      <c r="D1231" s="104" t="s">
        <v>86</v>
      </c>
      <c r="E1231" s="104" t="s">
        <v>86</v>
      </c>
      <c r="F1231" s="104" t="s">
        <v>289</v>
      </c>
      <c r="G1231" s="104">
        <v>2.0</v>
      </c>
      <c r="H1231" s="104" t="s">
        <v>16</v>
      </c>
      <c r="I1231" s="104" t="s">
        <v>16</v>
      </c>
      <c r="J1231" s="105" t="s">
        <v>15</v>
      </c>
      <c r="K1231" s="106"/>
      <c r="L1231" s="104" t="s">
        <v>1500</v>
      </c>
    </row>
    <row r="1232">
      <c r="A1232" s="30">
        <v>1215.0</v>
      </c>
      <c r="B1232" s="30">
        <v>7245547.0</v>
      </c>
      <c r="C1232" s="77">
        <v>43.0</v>
      </c>
      <c r="D1232" s="104" t="s">
        <v>86</v>
      </c>
      <c r="E1232" s="104" t="s">
        <v>86</v>
      </c>
      <c r="F1232" s="104" t="s">
        <v>305</v>
      </c>
      <c r="G1232" s="104">
        <v>8.0</v>
      </c>
      <c r="H1232" s="104" t="s">
        <v>86</v>
      </c>
      <c r="I1232" s="104" t="s">
        <v>86</v>
      </c>
      <c r="J1232" s="105" t="s">
        <v>86</v>
      </c>
      <c r="K1232" s="120" t="s">
        <v>400</v>
      </c>
      <c r="L1232" s="104" t="s">
        <v>1501</v>
      </c>
    </row>
    <row r="1233">
      <c r="A1233" s="30">
        <v>1216.0</v>
      </c>
      <c r="B1233" s="30">
        <v>7245448.0</v>
      </c>
      <c r="C1233" s="77">
        <v>19.0</v>
      </c>
      <c r="D1233" s="104" t="s">
        <v>86</v>
      </c>
      <c r="E1233" s="104" t="s">
        <v>86</v>
      </c>
      <c r="F1233" s="104" t="s">
        <v>286</v>
      </c>
      <c r="G1233" s="104">
        <v>5.0</v>
      </c>
      <c r="H1233" s="104" t="s">
        <v>15</v>
      </c>
      <c r="I1233" s="104" t="s">
        <v>15</v>
      </c>
      <c r="J1233" s="105" t="s">
        <v>15</v>
      </c>
      <c r="K1233" s="106"/>
      <c r="L1233" s="104" t="s">
        <v>1502</v>
      </c>
    </row>
    <row r="1234">
      <c r="A1234" s="30">
        <v>1217.0</v>
      </c>
      <c r="B1234" s="30">
        <v>7246134.0</v>
      </c>
      <c r="C1234" s="77">
        <v>16.0</v>
      </c>
      <c r="D1234" s="104" t="s">
        <v>86</v>
      </c>
      <c r="E1234" s="104" t="s">
        <v>86</v>
      </c>
      <c r="F1234" s="104" t="s">
        <v>1503</v>
      </c>
      <c r="G1234" s="104">
        <v>5.0</v>
      </c>
      <c r="H1234" s="104" t="s">
        <v>15</v>
      </c>
      <c r="I1234" s="104" t="s">
        <v>15</v>
      </c>
      <c r="J1234" s="105" t="s">
        <v>15</v>
      </c>
      <c r="K1234" s="106"/>
      <c r="L1234" s="104" t="s">
        <v>657</v>
      </c>
    </row>
    <row r="1235">
      <c r="A1235" s="30">
        <v>1218.0</v>
      </c>
      <c r="B1235" s="30">
        <v>7259898.0</v>
      </c>
      <c r="C1235" s="77" t="s">
        <v>86</v>
      </c>
      <c r="D1235" s="104" t="s">
        <v>86</v>
      </c>
      <c r="E1235" s="104" t="s">
        <v>86</v>
      </c>
      <c r="F1235" s="104" t="s">
        <v>1055</v>
      </c>
      <c r="G1235" s="104">
        <v>6.0</v>
      </c>
      <c r="H1235" s="104" t="s">
        <v>86</v>
      </c>
      <c r="I1235" s="104" t="s">
        <v>86</v>
      </c>
      <c r="J1235" s="105" t="s">
        <v>86</v>
      </c>
      <c r="K1235" s="106"/>
      <c r="L1235" s="104" t="s">
        <v>1504</v>
      </c>
    </row>
    <row r="1236">
      <c r="A1236" s="59">
        <v>1219.0</v>
      </c>
      <c r="B1236" s="30">
        <v>7262202.0</v>
      </c>
      <c r="C1236" s="77">
        <v>33.0</v>
      </c>
      <c r="D1236" s="104" t="s">
        <v>86</v>
      </c>
      <c r="E1236" s="104" t="s">
        <v>86</v>
      </c>
      <c r="F1236" s="104" t="s">
        <v>456</v>
      </c>
      <c r="G1236" s="104">
        <v>5.0</v>
      </c>
      <c r="H1236" s="104" t="s">
        <v>15</v>
      </c>
      <c r="I1236" s="104" t="s">
        <v>15</v>
      </c>
      <c r="J1236" s="105" t="s">
        <v>15</v>
      </c>
      <c r="K1236" s="106"/>
      <c r="L1236" s="104" t="s">
        <v>1505</v>
      </c>
    </row>
    <row r="1237">
      <c r="A1237" s="59">
        <v>1220.0</v>
      </c>
      <c r="B1237" s="30">
        <v>7262132.0</v>
      </c>
      <c r="C1237" s="77" t="s">
        <v>86</v>
      </c>
      <c r="D1237" s="104" t="s">
        <v>309</v>
      </c>
      <c r="E1237" s="104" t="s">
        <v>86</v>
      </c>
      <c r="F1237" s="104" t="s">
        <v>320</v>
      </c>
      <c r="G1237" s="104">
        <v>1.0</v>
      </c>
      <c r="H1237" s="104" t="s">
        <v>15</v>
      </c>
      <c r="I1237" s="104" t="s">
        <v>15</v>
      </c>
      <c r="J1237" s="105" t="s">
        <v>15</v>
      </c>
      <c r="K1237" s="106"/>
      <c r="L1237" s="104" t="s">
        <v>960</v>
      </c>
    </row>
    <row r="1238">
      <c r="A1238" s="59">
        <v>1221.0</v>
      </c>
      <c r="B1238" s="61">
        <v>7246463.0</v>
      </c>
      <c r="C1238" s="77">
        <v>19.0</v>
      </c>
      <c r="D1238" s="104" t="s">
        <v>271</v>
      </c>
      <c r="E1238" s="104" t="s">
        <v>272</v>
      </c>
      <c r="F1238" s="104" t="s">
        <v>273</v>
      </c>
      <c r="G1238" s="104">
        <v>8.0</v>
      </c>
      <c r="H1238" s="104" t="s">
        <v>86</v>
      </c>
      <c r="I1238" s="104" t="s">
        <v>15</v>
      </c>
      <c r="J1238" s="105" t="s">
        <v>86</v>
      </c>
      <c r="K1238" s="120"/>
      <c r="L1238" s="104" t="s">
        <v>1506</v>
      </c>
    </row>
    <row r="1239">
      <c r="A1239" s="59">
        <v>1222.0</v>
      </c>
      <c r="B1239" s="60">
        <v>7250634.0</v>
      </c>
      <c r="C1239" s="77">
        <v>28.0</v>
      </c>
      <c r="D1239" s="104" t="s">
        <v>86</v>
      </c>
      <c r="E1239" s="104" t="s">
        <v>86</v>
      </c>
      <c r="F1239" s="100" t="s">
        <v>316</v>
      </c>
      <c r="G1239" s="104">
        <v>6.0</v>
      </c>
      <c r="H1239" s="104" t="s">
        <v>16</v>
      </c>
      <c r="I1239" s="104" t="s">
        <v>15</v>
      </c>
      <c r="J1239" s="105" t="s">
        <v>15</v>
      </c>
      <c r="K1239" s="120" t="s">
        <v>1507</v>
      </c>
      <c r="L1239" s="121"/>
    </row>
    <row r="1240">
      <c r="A1240" s="59">
        <v>1223.0</v>
      </c>
      <c r="B1240" s="30">
        <v>7251124.0</v>
      </c>
      <c r="C1240" s="77">
        <v>23.0</v>
      </c>
      <c r="D1240" s="104" t="s">
        <v>86</v>
      </c>
      <c r="E1240" s="104" t="s">
        <v>86</v>
      </c>
      <c r="F1240" s="104" t="s">
        <v>273</v>
      </c>
      <c r="G1240" s="104">
        <v>4.0</v>
      </c>
      <c r="H1240" s="104" t="s">
        <v>86</v>
      </c>
      <c r="I1240" s="104" t="s">
        <v>86</v>
      </c>
      <c r="J1240" s="105" t="s">
        <v>86</v>
      </c>
      <c r="K1240" s="120"/>
      <c r="L1240" s="104" t="s">
        <v>1508</v>
      </c>
    </row>
    <row r="1241">
      <c r="A1241" s="59">
        <v>1224.0</v>
      </c>
      <c r="B1241" s="61">
        <v>7252992.0</v>
      </c>
      <c r="C1241" s="77">
        <v>24.0</v>
      </c>
      <c r="D1241" s="104" t="s">
        <v>291</v>
      </c>
      <c r="E1241" s="104" t="s">
        <v>423</v>
      </c>
      <c r="F1241" s="104" t="s">
        <v>273</v>
      </c>
      <c r="G1241" s="104">
        <v>5.0</v>
      </c>
      <c r="H1241" s="104" t="s">
        <v>86</v>
      </c>
      <c r="I1241" s="104" t="s">
        <v>15</v>
      </c>
      <c r="J1241" s="105" t="s">
        <v>86</v>
      </c>
      <c r="K1241" s="120" t="s">
        <v>1509</v>
      </c>
      <c r="L1241" s="104" t="s">
        <v>1510</v>
      </c>
    </row>
    <row r="1242">
      <c r="A1242" s="59">
        <v>1225.0</v>
      </c>
      <c r="B1242" s="30">
        <v>7253547.0</v>
      </c>
      <c r="C1242" s="77">
        <v>36.0</v>
      </c>
      <c r="D1242" s="104" t="s">
        <v>86</v>
      </c>
      <c r="E1242" s="104" t="s">
        <v>86</v>
      </c>
      <c r="F1242" s="104" t="s">
        <v>285</v>
      </c>
      <c r="G1242" s="104">
        <v>4.0</v>
      </c>
      <c r="H1242" s="104" t="s">
        <v>15</v>
      </c>
      <c r="I1242" s="104" t="s">
        <v>15</v>
      </c>
      <c r="J1242" s="105" t="s">
        <v>15</v>
      </c>
      <c r="K1242" s="120" t="s">
        <v>1511</v>
      </c>
      <c r="L1242" s="104" t="s">
        <v>1512</v>
      </c>
    </row>
    <row r="1243">
      <c r="A1243" s="59">
        <v>1226.0</v>
      </c>
      <c r="B1243" s="60">
        <v>7254058.0</v>
      </c>
      <c r="C1243" s="77">
        <v>17.0</v>
      </c>
      <c r="D1243" s="104" t="s">
        <v>86</v>
      </c>
      <c r="E1243" s="104" t="s">
        <v>86</v>
      </c>
      <c r="F1243" s="104" t="s">
        <v>273</v>
      </c>
      <c r="G1243" s="104">
        <v>8.0</v>
      </c>
      <c r="H1243" s="104" t="s">
        <v>15</v>
      </c>
      <c r="I1243" s="104" t="s">
        <v>15</v>
      </c>
      <c r="J1243" s="105" t="s">
        <v>15</v>
      </c>
      <c r="K1243" s="120" t="s">
        <v>290</v>
      </c>
      <c r="L1243" s="104" t="s">
        <v>1513</v>
      </c>
    </row>
    <row r="1244">
      <c r="A1244" s="59">
        <v>1227.0</v>
      </c>
      <c r="B1244" s="60">
        <v>7255965.0</v>
      </c>
      <c r="C1244" s="77">
        <v>16.0</v>
      </c>
      <c r="D1244" s="104" t="s">
        <v>86</v>
      </c>
      <c r="E1244" s="104" t="s">
        <v>86</v>
      </c>
      <c r="F1244" s="104" t="s">
        <v>273</v>
      </c>
      <c r="G1244" s="104">
        <v>5.0</v>
      </c>
      <c r="H1244" s="104" t="s">
        <v>15</v>
      </c>
      <c r="I1244" s="104" t="s">
        <v>15</v>
      </c>
      <c r="J1244" s="105" t="s">
        <v>15</v>
      </c>
      <c r="K1244" s="106"/>
      <c r="L1244" s="104" t="s">
        <v>391</v>
      </c>
    </row>
    <row r="1245">
      <c r="A1245" s="59">
        <v>1228.0</v>
      </c>
      <c r="B1245" s="60">
        <v>7255301.0</v>
      </c>
      <c r="C1245" s="77">
        <v>16.0</v>
      </c>
      <c r="D1245" s="104" t="s">
        <v>279</v>
      </c>
      <c r="E1245" s="104" t="s">
        <v>272</v>
      </c>
      <c r="F1245" s="104" t="s">
        <v>273</v>
      </c>
      <c r="G1245" s="104">
        <v>4.0</v>
      </c>
      <c r="H1245" s="104" t="s">
        <v>86</v>
      </c>
      <c r="I1245" s="104" t="s">
        <v>15</v>
      </c>
      <c r="J1245" s="105" t="s">
        <v>86</v>
      </c>
      <c r="K1245" s="106"/>
      <c r="L1245" s="104" t="s">
        <v>1514</v>
      </c>
    </row>
    <row r="1246">
      <c r="A1246" s="59">
        <v>1229.0</v>
      </c>
      <c r="B1246" s="60">
        <v>7257560.0</v>
      </c>
      <c r="C1246" s="77">
        <v>19.0</v>
      </c>
      <c r="D1246" s="104" t="s">
        <v>86</v>
      </c>
      <c r="E1246" s="104" t="s">
        <v>86</v>
      </c>
      <c r="F1246" s="104" t="s">
        <v>273</v>
      </c>
      <c r="G1246" s="104">
        <v>4.0</v>
      </c>
      <c r="H1246" s="104" t="s">
        <v>86</v>
      </c>
      <c r="I1246" s="104" t="s">
        <v>86</v>
      </c>
      <c r="J1246" s="105" t="s">
        <v>86</v>
      </c>
      <c r="K1246" s="106"/>
      <c r="L1246" s="104" t="s">
        <v>1402</v>
      </c>
    </row>
    <row r="1247">
      <c r="A1247" s="30">
        <v>1230.0</v>
      </c>
      <c r="B1247" s="30">
        <v>7259871.0</v>
      </c>
      <c r="C1247" s="77">
        <v>34.0</v>
      </c>
      <c r="D1247" s="104" t="s">
        <v>86</v>
      </c>
      <c r="E1247" s="104" t="s">
        <v>86</v>
      </c>
      <c r="F1247" s="104" t="s">
        <v>305</v>
      </c>
      <c r="G1247" s="104">
        <v>9.0</v>
      </c>
      <c r="H1247" s="104" t="s">
        <v>86</v>
      </c>
      <c r="I1247" s="104" t="s">
        <v>86</v>
      </c>
      <c r="J1247" s="105" t="s">
        <v>86</v>
      </c>
      <c r="K1247" s="120" t="s">
        <v>325</v>
      </c>
      <c r="L1247" s="104" t="s">
        <v>1515</v>
      </c>
    </row>
    <row r="1248">
      <c r="A1248" s="30">
        <v>1231.0</v>
      </c>
      <c r="B1248" s="60">
        <v>7262932.0</v>
      </c>
      <c r="C1248" s="77">
        <v>22.0</v>
      </c>
      <c r="D1248" s="104" t="s">
        <v>275</v>
      </c>
      <c r="E1248" s="104" t="s">
        <v>1516</v>
      </c>
      <c r="F1248" s="104" t="s">
        <v>273</v>
      </c>
      <c r="G1248" s="104">
        <v>10.0</v>
      </c>
      <c r="H1248" s="104" t="s">
        <v>86</v>
      </c>
      <c r="I1248" s="104" t="s">
        <v>15</v>
      </c>
      <c r="J1248" s="105" t="s">
        <v>86</v>
      </c>
      <c r="K1248" s="106"/>
      <c r="L1248" s="104" t="s">
        <v>1517</v>
      </c>
    </row>
    <row r="1249">
      <c r="A1249" s="30">
        <v>1232.0</v>
      </c>
      <c r="B1249" s="60">
        <v>7260749.0</v>
      </c>
      <c r="C1249" s="77">
        <v>38.0</v>
      </c>
      <c r="D1249" s="104" t="s">
        <v>86</v>
      </c>
      <c r="E1249" s="104" t="s">
        <v>86</v>
      </c>
      <c r="F1249" s="104" t="s">
        <v>285</v>
      </c>
      <c r="G1249" s="104">
        <v>6.0</v>
      </c>
      <c r="H1249" s="104" t="s">
        <v>86</v>
      </c>
      <c r="I1249" s="104" t="s">
        <v>86</v>
      </c>
      <c r="J1249" s="105" t="s">
        <v>86</v>
      </c>
      <c r="K1249" s="106"/>
      <c r="L1249" s="104" t="s">
        <v>391</v>
      </c>
    </row>
    <row r="1250">
      <c r="A1250" s="30">
        <v>1233.0</v>
      </c>
      <c r="B1250" s="60">
        <v>7265365.0</v>
      </c>
      <c r="C1250" s="77">
        <v>32.0</v>
      </c>
      <c r="D1250" s="104" t="s">
        <v>304</v>
      </c>
      <c r="E1250" s="104" t="s">
        <v>335</v>
      </c>
      <c r="F1250" s="104" t="s">
        <v>320</v>
      </c>
      <c r="G1250" s="104">
        <v>7.0</v>
      </c>
      <c r="H1250" s="104" t="s">
        <v>86</v>
      </c>
      <c r="I1250" s="104" t="s">
        <v>15</v>
      </c>
      <c r="J1250" s="105" t="s">
        <v>86</v>
      </c>
      <c r="K1250" s="106"/>
      <c r="L1250" s="121"/>
    </row>
    <row r="1251">
      <c r="A1251" s="30">
        <v>1234.0</v>
      </c>
      <c r="B1251" s="60">
        <v>7266608.0</v>
      </c>
      <c r="C1251" s="77">
        <v>33.0</v>
      </c>
      <c r="D1251" s="104" t="s">
        <v>86</v>
      </c>
      <c r="E1251" s="104" t="s">
        <v>86</v>
      </c>
      <c r="F1251" s="104" t="s">
        <v>285</v>
      </c>
      <c r="G1251" s="104">
        <v>8.0</v>
      </c>
      <c r="H1251" s="104" t="s">
        <v>15</v>
      </c>
      <c r="I1251" s="104" t="s">
        <v>15</v>
      </c>
      <c r="J1251" s="105" t="s">
        <v>15</v>
      </c>
      <c r="K1251" s="120"/>
      <c r="L1251" s="104" t="s">
        <v>1518</v>
      </c>
    </row>
    <row r="1252">
      <c r="A1252" s="30">
        <v>1235.0</v>
      </c>
      <c r="B1252" s="60">
        <v>7266749.0</v>
      </c>
      <c r="C1252" s="77">
        <v>22.0</v>
      </c>
      <c r="D1252" s="104" t="s">
        <v>309</v>
      </c>
      <c r="E1252" s="104" t="s">
        <v>276</v>
      </c>
      <c r="F1252" s="104" t="s">
        <v>273</v>
      </c>
      <c r="G1252" s="104">
        <v>4.0</v>
      </c>
      <c r="H1252" s="104" t="s">
        <v>15</v>
      </c>
      <c r="I1252" s="104" t="s">
        <v>15</v>
      </c>
      <c r="J1252" s="105" t="s">
        <v>15</v>
      </c>
      <c r="K1252" s="106"/>
      <c r="L1252" s="104" t="s">
        <v>1519</v>
      </c>
    </row>
    <row r="1253">
      <c r="A1253" s="30">
        <v>1236.0</v>
      </c>
      <c r="B1253" s="60">
        <v>7267702.0</v>
      </c>
      <c r="C1253" s="77">
        <v>19.0</v>
      </c>
      <c r="D1253" s="104" t="s">
        <v>275</v>
      </c>
      <c r="E1253" s="104" t="s">
        <v>558</v>
      </c>
      <c r="F1253" s="104" t="s">
        <v>273</v>
      </c>
      <c r="G1253" s="104">
        <v>6.0</v>
      </c>
      <c r="H1253" s="104" t="s">
        <v>86</v>
      </c>
      <c r="I1253" s="104" t="s">
        <v>15</v>
      </c>
      <c r="J1253" s="105" t="s">
        <v>86</v>
      </c>
      <c r="K1253" s="106"/>
      <c r="L1253" s="104" t="s">
        <v>1520</v>
      </c>
    </row>
    <row r="1254">
      <c r="A1254" s="30">
        <v>1237.0</v>
      </c>
      <c r="B1254" s="60">
        <v>7267658.0</v>
      </c>
      <c r="C1254" s="77">
        <v>33.0</v>
      </c>
      <c r="D1254" s="104" t="s">
        <v>275</v>
      </c>
      <c r="E1254" s="104" t="s">
        <v>301</v>
      </c>
      <c r="F1254" s="104" t="s">
        <v>289</v>
      </c>
      <c r="G1254" s="104">
        <v>6.0</v>
      </c>
      <c r="H1254" s="104" t="s">
        <v>86</v>
      </c>
      <c r="I1254" s="104" t="s">
        <v>15</v>
      </c>
      <c r="J1254" s="105" t="s">
        <v>86</v>
      </c>
      <c r="K1254" s="106"/>
      <c r="L1254" s="121"/>
    </row>
    <row r="1255">
      <c r="A1255" s="30">
        <v>1238.0</v>
      </c>
      <c r="B1255" s="60">
        <v>7293668.0</v>
      </c>
      <c r="C1255" s="77">
        <v>23.0</v>
      </c>
      <c r="D1255" s="104" t="s">
        <v>86</v>
      </c>
      <c r="E1255" s="104" t="s">
        <v>86</v>
      </c>
      <c r="F1255" s="104" t="s">
        <v>273</v>
      </c>
      <c r="G1255" s="104">
        <v>3.0</v>
      </c>
      <c r="H1255" s="104" t="s">
        <v>86</v>
      </c>
      <c r="I1255" s="104" t="s">
        <v>86</v>
      </c>
      <c r="J1255" s="105" t="s">
        <v>86</v>
      </c>
      <c r="K1255" s="106"/>
      <c r="L1255" s="104" t="s">
        <v>1521</v>
      </c>
    </row>
    <row r="1256">
      <c r="A1256" s="30">
        <v>1239.0</v>
      </c>
      <c r="B1256" s="60">
        <v>7269792.0</v>
      </c>
      <c r="C1256" s="77">
        <v>28.0</v>
      </c>
      <c r="D1256" s="104" t="s">
        <v>86</v>
      </c>
      <c r="E1256" s="104" t="s">
        <v>86</v>
      </c>
      <c r="F1256" s="104" t="s">
        <v>273</v>
      </c>
      <c r="G1256" s="104">
        <v>8.0</v>
      </c>
      <c r="H1256" s="104" t="s">
        <v>86</v>
      </c>
      <c r="I1256" s="104" t="s">
        <v>86</v>
      </c>
      <c r="J1256" s="105" t="s">
        <v>86</v>
      </c>
      <c r="K1256" s="106"/>
      <c r="L1256" s="104" t="s">
        <v>1243</v>
      </c>
    </row>
    <row r="1257">
      <c r="A1257" s="30">
        <v>1240.0</v>
      </c>
      <c r="B1257" s="60">
        <v>7270303.0</v>
      </c>
      <c r="C1257" s="77">
        <v>32.0</v>
      </c>
      <c r="D1257" s="104" t="s">
        <v>86</v>
      </c>
      <c r="E1257" s="104" t="s">
        <v>86</v>
      </c>
      <c r="F1257" s="104" t="s">
        <v>305</v>
      </c>
      <c r="G1257" s="104">
        <v>2.0</v>
      </c>
      <c r="H1257" s="104" t="s">
        <v>15</v>
      </c>
      <c r="I1257" s="104" t="s">
        <v>15</v>
      </c>
      <c r="J1257" s="105" t="s">
        <v>15</v>
      </c>
      <c r="K1257" s="106"/>
      <c r="L1257" s="104" t="s">
        <v>578</v>
      </c>
    </row>
    <row r="1258">
      <c r="A1258" s="30">
        <v>1241.0</v>
      </c>
      <c r="B1258" s="60">
        <v>7270480.0</v>
      </c>
      <c r="C1258" s="77">
        <v>46.0</v>
      </c>
      <c r="D1258" s="104" t="s">
        <v>304</v>
      </c>
      <c r="E1258" s="104" t="s">
        <v>1369</v>
      </c>
      <c r="F1258" s="104" t="s">
        <v>324</v>
      </c>
      <c r="G1258" s="104">
        <v>13.0</v>
      </c>
      <c r="H1258" s="104" t="s">
        <v>15</v>
      </c>
      <c r="I1258" s="104" t="s">
        <v>15</v>
      </c>
      <c r="J1258" s="105" t="s">
        <v>15</v>
      </c>
      <c r="K1258" s="120" t="s">
        <v>308</v>
      </c>
      <c r="L1258" s="121"/>
    </row>
    <row r="1259">
      <c r="A1259" s="30">
        <v>1242.0</v>
      </c>
      <c r="B1259" s="60">
        <v>7270836.0</v>
      </c>
      <c r="C1259" s="77">
        <v>33.0</v>
      </c>
      <c r="D1259" s="104" t="s">
        <v>279</v>
      </c>
      <c r="E1259" s="104" t="s">
        <v>278</v>
      </c>
      <c r="F1259" s="104" t="s">
        <v>305</v>
      </c>
      <c r="G1259" s="104">
        <v>5.0</v>
      </c>
      <c r="H1259" s="104" t="s">
        <v>86</v>
      </c>
      <c r="I1259" s="104" t="s">
        <v>15</v>
      </c>
      <c r="J1259" s="105" t="s">
        <v>86</v>
      </c>
      <c r="K1259" s="120" t="s">
        <v>1522</v>
      </c>
      <c r="L1259" s="104" t="s">
        <v>1523</v>
      </c>
    </row>
    <row r="1260">
      <c r="A1260" s="30">
        <v>1243.0</v>
      </c>
      <c r="B1260" s="60">
        <v>7270991.0</v>
      </c>
      <c r="C1260" s="77">
        <v>32.0</v>
      </c>
      <c r="D1260" s="104" t="s">
        <v>86</v>
      </c>
      <c r="E1260" s="104" t="s">
        <v>86</v>
      </c>
      <c r="F1260" s="104" t="s">
        <v>320</v>
      </c>
      <c r="G1260" s="104">
        <v>6.0</v>
      </c>
      <c r="H1260" s="104" t="s">
        <v>86</v>
      </c>
      <c r="I1260" s="104" t="s">
        <v>86</v>
      </c>
      <c r="J1260" s="105" t="s">
        <v>86</v>
      </c>
      <c r="K1260" s="106"/>
      <c r="L1260" s="104" t="s">
        <v>1524</v>
      </c>
    </row>
    <row r="1261">
      <c r="A1261" s="30">
        <v>1244.0</v>
      </c>
      <c r="B1261" s="60">
        <v>7272173.0</v>
      </c>
      <c r="C1261" s="77">
        <v>35.0</v>
      </c>
      <c r="D1261" s="104" t="s">
        <v>275</v>
      </c>
      <c r="E1261" s="104" t="s">
        <v>276</v>
      </c>
      <c r="F1261" s="104" t="s">
        <v>285</v>
      </c>
      <c r="G1261" s="104">
        <v>9.0</v>
      </c>
      <c r="H1261" s="104" t="s">
        <v>15</v>
      </c>
      <c r="I1261" s="104" t="s">
        <v>15</v>
      </c>
      <c r="J1261" s="105" t="s">
        <v>15</v>
      </c>
      <c r="K1261" s="120" t="s">
        <v>1525</v>
      </c>
      <c r="L1261" s="121"/>
    </row>
    <row r="1262">
      <c r="A1262" s="30">
        <v>1245.0</v>
      </c>
      <c r="B1262" s="60">
        <v>7272531.0</v>
      </c>
      <c r="C1262" s="77">
        <v>19.0</v>
      </c>
      <c r="D1262" s="104" t="s">
        <v>86</v>
      </c>
      <c r="E1262" s="104" t="s">
        <v>86</v>
      </c>
      <c r="F1262" s="104" t="s">
        <v>273</v>
      </c>
      <c r="G1262" s="104">
        <v>9.0</v>
      </c>
      <c r="H1262" s="104" t="s">
        <v>15</v>
      </c>
      <c r="I1262" s="104" t="s">
        <v>15</v>
      </c>
      <c r="J1262" s="105" t="s">
        <v>15</v>
      </c>
      <c r="K1262" s="106"/>
      <c r="L1262" s="121"/>
    </row>
    <row r="1263">
      <c r="A1263" s="59">
        <v>1246.0</v>
      </c>
      <c r="B1263" s="60">
        <v>7273195.0</v>
      </c>
      <c r="C1263" s="77">
        <v>23.0</v>
      </c>
      <c r="D1263" s="104" t="s">
        <v>86</v>
      </c>
      <c r="E1263" s="104" t="s">
        <v>86</v>
      </c>
      <c r="F1263" s="104" t="s">
        <v>273</v>
      </c>
      <c r="G1263" s="104">
        <v>4.0</v>
      </c>
      <c r="H1263" s="104" t="s">
        <v>86</v>
      </c>
      <c r="I1263" s="104" t="s">
        <v>86</v>
      </c>
      <c r="J1263" s="105" t="s">
        <v>86</v>
      </c>
      <c r="K1263" s="106"/>
      <c r="L1263" s="104" t="s">
        <v>400</v>
      </c>
    </row>
    <row r="1264">
      <c r="A1264" s="30">
        <v>1247.0</v>
      </c>
      <c r="B1264" s="59">
        <v>7278426.0</v>
      </c>
      <c r="C1264" s="77">
        <v>37.0</v>
      </c>
      <c r="D1264" s="104" t="s">
        <v>86</v>
      </c>
      <c r="E1264" s="104" t="s">
        <v>86</v>
      </c>
      <c r="F1264" s="104" t="s">
        <v>1526</v>
      </c>
      <c r="G1264" s="104">
        <v>5.0</v>
      </c>
      <c r="H1264" s="104" t="s">
        <v>15</v>
      </c>
      <c r="I1264" s="104" t="s">
        <v>15</v>
      </c>
      <c r="J1264" s="105" t="s">
        <v>15</v>
      </c>
      <c r="K1264" s="120" t="s">
        <v>325</v>
      </c>
      <c r="L1264" s="104" t="s">
        <v>1527</v>
      </c>
    </row>
    <row r="1265">
      <c r="A1265" s="30">
        <v>1248.0</v>
      </c>
      <c r="B1265" s="60">
        <v>7278433.0</v>
      </c>
      <c r="C1265" s="77">
        <v>37.0</v>
      </c>
      <c r="D1265" s="104" t="s">
        <v>86</v>
      </c>
      <c r="E1265" s="104" t="s">
        <v>86</v>
      </c>
      <c r="F1265" s="104" t="s">
        <v>1526</v>
      </c>
      <c r="G1265" s="104">
        <v>5.0</v>
      </c>
      <c r="H1265" s="104" t="s">
        <v>15</v>
      </c>
      <c r="I1265" s="104" t="s">
        <v>15</v>
      </c>
      <c r="J1265" s="105" t="s">
        <v>15</v>
      </c>
      <c r="K1265" s="120" t="s">
        <v>325</v>
      </c>
      <c r="L1265" s="104" t="s">
        <v>1528</v>
      </c>
    </row>
    <row r="1266">
      <c r="A1266" s="30">
        <v>1249.0</v>
      </c>
      <c r="B1266" s="60">
        <v>7278484.0</v>
      </c>
      <c r="C1266" s="77">
        <v>23.0</v>
      </c>
      <c r="D1266" s="104" t="s">
        <v>86</v>
      </c>
      <c r="E1266" s="104" t="s">
        <v>86</v>
      </c>
      <c r="F1266" s="104" t="s">
        <v>273</v>
      </c>
      <c r="G1266" s="104">
        <v>7.0</v>
      </c>
      <c r="H1266" s="104" t="s">
        <v>15</v>
      </c>
      <c r="I1266" s="104" t="s">
        <v>15</v>
      </c>
      <c r="J1266" s="105" t="s">
        <v>15</v>
      </c>
      <c r="K1266" s="106"/>
      <c r="L1266" s="121"/>
    </row>
    <row r="1267">
      <c r="A1267" s="30">
        <v>1250.0</v>
      </c>
      <c r="B1267" s="60">
        <v>7280471.0</v>
      </c>
      <c r="C1267" s="77">
        <v>25.0</v>
      </c>
      <c r="D1267" s="104" t="s">
        <v>86</v>
      </c>
      <c r="E1267" s="104" t="s">
        <v>86</v>
      </c>
      <c r="F1267" s="104" t="s">
        <v>273</v>
      </c>
      <c r="G1267" s="104">
        <v>6.0</v>
      </c>
      <c r="H1267" s="104" t="s">
        <v>86</v>
      </c>
      <c r="I1267" s="104" t="s">
        <v>86</v>
      </c>
      <c r="J1267" s="105" t="s">
        <v>86</v>
      </c>
      <c r="K1267" s="106"/>
      <c r="L1267" s="104" t="s">
        <v>1529</v>
      </c>
    </row>
    <row r="1268">
      <c r="A1268" s="30">
        <v>1251.0</v>
      </c>
      <c r="B1268" s="60">
        <v>7282631.0</v>
      </c>
      <c r="C1268" s="77">
        <v>21.0</v>
      </c>
      <c r="D1268" s="104" t="s">
        <v>86</v>
      </c>
      <c r="E1268" s="104" t="s">
        <v>86</v>
      </c>
      <c r="F1268" s="104" t="s">
        <v>273</v>
      </c>
      <c r="G1268" s="104">
        <v>8.0</v>
      </c>
      <c r="H1268" s="104" t="s">
        <v>86</v>
      </c>
      <c r="I1268" s="104" t="s">
        <v>86</v>
      </c>
      <c r="J1268" s="105" t="s">
        <v>86</v>
      </c>
      <c r="K1268" s="106"/>
      <c r="L1268" s="104" t="s">
        <v>1530</v>
      </c>
    </row>
    <row r="1269">
      <c r="A1269" s="30">
        <v>1252.0</v>
      </c>
      <c r="B1269" s="60">
        <v>7282881.0</v>
      </c>
      <c r="C1269" s="77">
        <v>21.0</v>
      </c>
      <c r="D1269" s="104" t="s">
        <v>275</v>
      </c>
      <c r="E1269" s="104" t="s">
        <v>276</v>
      </c>
      <c r="F1269" s="104" t="s">
        <v>285</v>
      </c>
      <c r="G1269" s="104">
        <v>3.0</v>
      </c>
      <c r="H1269" s="104" t="s">
        <v>86</v>
      </c>
      <c r="I1269" s="104" t="s">
        <v>86</v>
      </c>
      <c r="J1269" s="105" t="s">
        <v>86</v>
      </c>
      <c r="K1269" s="106"/>
      <c r="L1269" s="104" t="s">
        <v>1531</v>
      </c>
    </row>
    <row r="1270">
      <c r="A1270" s="30">
        <v>1253.0</v>
      </c>
      <c r="B1270" s="60">
        <v>7285833.0</v>
      </c>
      <c r="C1270" s="77">
        <v>15.0</v>
      </c>
      <c r="D1270" s="104" t="s">
        <v>309</v>
      </c>
      <c r="E1270" s="104" t="s">
        <v>276</v>
      </c>
      <c r="F1270" s="104" t="s">
        <v>273</v>
      </c>
      <c r="G1270" s="104">
        <v>0.0</v>
      </c>
      <c r="H1270" s="104" t="s">
        <v>86</v>
      </c>
      <c r="I1270" s="104" t="s">
        <v>86</v>
      </c>
      <c r="J1270" s="105" t="s">
        <v>15</v>
      </c>
      <c r="K1270" s="106"/>
      <c r="L1270" s="121"/>
    </row>
    <row r="1271">
      <c r="A1271" s="30">
        <v>1254.0</v>
      </c>
      <c r="B1271" s="60">
        <v>7288319.0</v>
      </c>
      <c r="C1271" s="75">
        <v>25.0</v>
      </c>
      <c r="D1271" s="115" t="s">
        <v>275</v>
      </c>
      <c r="E1271" s="115" t="s">
        <v>276</v>
      </c>
      <c r="F1271" s="115" t="s">
        <v>305</v>
      </c>
      <c r="G1271" s="115">
        <v>6.0</v>
      </c>
      <c r="H1271" s="115" t="s">
        <v>15</v>
      </c>
      <c r="I1271" s="115" t="s">
        <v>15</v>
      </c>
      <c r="J1271" s="116" t="s">
        <v>15</v>
      </c>
      <c r="K1271" s="118" t="s">
        <v>1532</v>
      </c>
      <c r="L1271" s="119"/>
    </row>
    <row r="1272">
      <c r="A1272" s="30">
        <v>1255.0</v>
      </c>
      <c r="B1272" s="60">
        <v>7289511.0</v>
      </c>
      <c r="C1272" s="75">
        <v>24.0</v>
      </c>
      <c r="D1272" s="115" t="s">
        <v>86</v>
      </c>
      <c r="E1272" s="115" t="s">
        <v>86</v>
      </c>
      <c r="F1272" s="115" t="s">
        <v>285</v>
      </c>
      <c r="G1272" s="115">
        <v>7.0</v>
      </c>
      <c r="H1272" s="115" t="s">
        <v>86</v>
      </c>
      <c r="I1272" s="115" t="s">
        <v>86</v>
      </c>
      <c r="J1272" s="116" t="s">
        <v>86</v>
      </c>
      <c r="K1272" s="117"/>
      <c r="L1272" s="119"/>
    </row>
    <row r="1273">
      <c r="A1273" s="30">
        <v>1256.0</v>
      </c>
      <c r="B1273" s="60">
        <v>7290386.0</v>
      </c>
      <c r="C1273" s="75">
        <v>17.0</v>
      </c>
      <c r="D1273" s="115" t="s">
        <v>86</v>
      </c>
      <c r="E1273" s="115" t="s">
        <v>86</v>
      </c>
      <c r="F1273" s="115" t="s">
        <v>273</v>
      </c>
      <c r="G1273" s="115">
        <v>2.0</v>
      </c>
      <c r="H1273" s="115" t="s">
        <v>86</v>
      </c>
      <c r="I1273" s="115" t="s">
        <v>86</v>
      </c>
      <c r="J1273" s="116" t="s">
        <v>86</v>
      </c>
      <c r="K1273" s="118" t="s">
        <v>616</v>
      </c>
      <c r="L1273" s="115" t="s">
        <v>1533</v>
      </c>
    </row>
    <row r="1274">
      <c r="A1274" s="30">
        <v>1257.0</v>
      </c>
      <c r="B1274" s="60">
        <v>7290326.0</v>
      </c>
      <c r="C1274" s="75" t="s">
        <v>86</v>
      </c>
      <c r="D1274" s="115" t="s">
        <v>275</v>
      </c>
      <c r="E1274" s="115" t="s">
        <v>86</v>
      </c>
      <c r="F1274" s="115" t="s">
        <v>377</v>
      </c>
      <c r="G1274" s="115">
        <v>6.0</v>
      </c>
      <c r="H1274" s="115" t="s">
        <v>86</v>
      </c>
      <c r="I1274" s="115" t="s">
        <v>15</v>
      </c>
      <c r="J1274" s="116" t="s">
        <v>15</v>
      </c>
      <c r="K1274" s="118" t="s">
        <v>400</v>
      </c>
      <c r="L1274" s="119"/>
    </row>
    <row r="1275">
      <c r="A1275" s="30">
        <v>1258.0</v>
      </c>
      <c r="B1275" s="60">
        <v>7291679.0</v>
      </c>
      <c r="C1275" s="75">
        <v>28.0</v>
      </c>
      <c r="D1275" s="115" t="s">
        <v>86</v>
      </c>
      <c r="E1275" s="115" t="s">
        <v>86</v>
      </c>
      <c r="F1275" s="115" t="s">
        <v>285</v>
      </c>
      <c r="G1275" s="115">
        <v>2.0</v>
      </c>
      <c r="H1275" s="115" t="s">
        <v>86</v>
      </c>
      <c r="I1275" s="115" t="s">
        <v>86</v>
      </c>
      <c r="J1275" s="116" t="s">
        <v>86</v>
      </c>
      <c r="K1275" s="117"/>
      <c r="L1275" s="119"/>
    </row>
    <row r="1276">
      <c r="A1276" s="30">
        <v>1259.0</v>
      </c>
      <c r="B1276" s="60">
        <v>7292953.0</v>
      </c>
      <c r="C1276" s="75">
        <v>32.0</v>
      </c>
      <c r="D1276" s="115" t="s">
        <v>291</v>
      </c>
      <c r="E1276" s="115" t="s">
        <v>1534</v>
      </c>
      <c r="F1276" s="115" t="s">
        <v>285</v>
      </c>
      <c r="G1276" s="115">
        <v>5.0</v>
      </c>
      <c r="H1276" s="115" t="s">
        <v>15</v>
      </c>
      <c r="I1276" s="115" t="s">
        <v>15</v>
      </c>
      <c r="J1276" s="116" t="s">
        <v>15</v>
      </c>
      <c r="K1276" s="117"/>
      <c r="L1276" s="115" t="s">
        <v>1535</v>
      </c>
    </row>
    <row r="1277">
      <c r="A1277" s="30">
        <v>1260.0</v>
      </c>
      <c r="B1277" s="60">
        <v>7293326.0</v>
      </c>
      <c r="C1277" s="75">
        <v>25.0</v>
      </c>
      <c r="D1277" s="115" t="s">
        <v>86</v>
      </c>
      <c r="E1277" s="115" t="s">
        <v>86</v>
      </c>
      <c r="F1277" s="115" t="s">
        <v>305</v>
      </c>
      <c r="G1277" s="115">
        <v>5.0</v>
      </c>
      <c r="H1277" s="115" t="s">
        <v>86</v>
      </c>
      <c r="I1277" s="115" t="s">
        <v>86</v>
      </c>
      <c r="J1277" s="116" t="s">
        <v>86</v>
      </c>
      <c r="K1277" s="118" t="s">
        <v>1536</v>
      </c>
      <c r="L1277" s="119"/>
    </row>
    <row r="1278">
      <c r="A1278" s="30">
        <v>1261.0</v>
      </c>
      <c r="B1278" s="60">
        <v>7293174.0</v>
      </c>
      <c r="C1278" s="75">
        <v>20.0</v>
      </c>
      <c r="D1278" s="115" t="s">
        <v>86</v>
      </c>
      <c r="E1278" s="115" t="s">
        <v>815</v>
      </c>
      <c r="F1278" s="115" t="s">
        <v>273</v>
      </c>
      <c r="G1278" s="115">
        <v>7.0</v>
      </c>
      <c r="H1278" s="115" t="s">
        <v>86</v>
      </c>
      <c r="I1278" s="115" t="s">
        <v>86</v>
      </c>
      <c r="J1278" s="116" t="s">
        <v>86</v>
      </c>
      <c r="K1278" s="117"/>
      <c r="L1278" s="115" t="s">
        <v>1513</v>
      </c>
    </row>
    <row r="1279">
      <c r="A1279" s="30">
        <v>1262.0</v>
      </c>
      <c r="B1279" s="60">
        <v>7293845.0</v>
      </c>
      <c r="C1279" s="77">
        <v>31.0</v>
      </c>
      <c r="D1279" s="104" t="s">
        <v>86</v>
      </c>
      <c r="E1279" s="104" t="s">
        <v>86</v>
      </c>
      <c r="F1279" s="104" t="s">
        <v>316</v>
      </c>
      <c r="G1279" s="104">
        <v>8.0</v>
      </c>
      <c r="H1279" s="104" t="s">
        <v>86</v>
      </c>
      <c r="I1279" s="104" t="s">
        <v>15</v>
      </c>
      <c r="J1279" s="105" t="s">
        <v>86</v>
      </c>
      <c r="K1279" s="106"/>
      <c r="L1279" s="121"/>
    </row>
    <row r="1280">
      <c r="A1280" s="30">
        <v>1263.0</v>
      </c>
      <c r="B1280" s="60">
        <v>7292668.0</v>
      </c>
      <c r="C1280" s="75">
        <v>36.0</v>
      </c>
      <c r="D1280" s="115" t="s">
        <v>86</v>
      </c>
      <c r="E1280" s="115" t="s">
        <v>86</v>
      </c>
      <c r="F1280" s="115" t="s">
        <v>285</v>
      </c>
      <c r="G1280" s="115">
        <v>11.0</v>
      </c>
      <c r="H1280" s="115" t="s">
        <v>86</v>
      </c>
      <c r="I1280" s="115" t="s">
        <v>86</v>
      </c>
      <c r="J1280" s="116" t="s">
        <v>86</v>
      </c>
      <c r="K1280" s="117"/>
      <c r="L1280" s="115" t="s">
        <v>1537</v>
      </c>
    </row>
    <row r="1281">
      <c r="A1281" s="30">
        <v>1264.0</v>
      </c>
      <c r="B1281" s="60">
        <v>7296700.0</v>
      </c>
      <c r="C1281" s="75">
        <v>28.0</v>
      </c>
      <c r="D1281" s="115" t="s">
        <v>86</v>
      </c>
      <c r="E1281" s="115" t="s">
        <v>86</v>
      </c>
      <c r="F1281" s="115" t="s">
        <v>285</v>
      </c>
      <c r="G1281" s="115">
        <v>2.0</v>
      </c>
      <c r="H1281" s="115" t="s">
        <v>86</v>
      </c>
      <c r="I1281" s="115" t="s">
        <v>86</v>
      </c>
      <c r="J1281" s="116" t="s">
        <v>86</v>
      </c>
      <c r="K1281" s="117"/>
      <c r="L1281" s="119"/>
    </row>
    <row r="1282">
      <c r="A1282" s="30">
        <v>1265.0</v>
      </c>
      <c r="B1282" s="30">
        <v>7303612.0</v>
      </c>
      <c r="C1282" s="77">
        <v>35.0</v>
      </c>
      <c r="D1282" s="104" t="s">
        <v>86</v>
      </c>
      <c r="E1282" s="104" t="s">
        <v>86</v>
      </c>
      <c r="F1282" s="104" t="s">
        <v>285</v>
      </c>
      <c r="G1282" s="104">
        <v>4.0</v>
      </c>
      <c r="H1282" s="104" t="s">
        <v>86</v>
      </c>
      <c r="I1282" s="104" t="s">
        <v>15</v>
      </c>
      <c r="J1282" s="105" t="s">
        <v>86</v>
      </c>
      <c r="K1282" s="120" t="s">
        <v>388</v>
      </c>
      <c r="L1282" s="121"/>
    </row>
    <row r="1283">
      <c r="A1283" s="30">
        <v>1266.0</v>
      </c>
      <c r="B1283" s="30">
        <v>7305285.0</v>
      </c>
      <c r="C1283" s="77">
        <v>30.0</v>
      </c>
      <c r="D1283" s="104" t="s">
        <v>86</v>
      </c>
      <c r="E1283" s="104" t="s">
        <v>86</v>
      </c>
      <c r="F1283" s="104" t="s">
        <v>273</v>
      </c>
      <c r="G1283" s="104">
        <v>10.0</v>
      </c>
      <c r="H1283" s="104" t="s">
        <v>86</v>
      </c>
      <c r="I1283" s="104" t="s">
        <v>15</v>
      </c>
      <c r="J1283" s="105" t="s">
        <v>86</v>
      </c>
      <c r="K1283" s="106"/>
      <c r="L1283" s="104" t="s">
        <v>1538</v>
      </c>
    </row>
    <row r="1284">
      <c r="A1284" s="30">
        <v>1267.0</v>
      </c>
      <c r="B1284" s="30">
        <v>7298885.0</v>
      </c>
      <c r="C1284" s="77">
        <v>29.0</v>
      </c>
      <c r="D1284" s="104" t="s">
        <v>86</v>
      </c>
      <c r="E1284" s="104" t="s">
        <v>86</v>
      </c>
      <c r="F1284" s="104" t="s">
        <v>273</v>
      </c>
      <c r="G1284" s="104">
        <v>5.0</v>
      </c>
      <c r="H1284" s="104" t="s">
        <v>86</v>
      </c>
      <c r="I1284" s="104" t="s">
        <v>86</v>
      </c>
      <c r="J1284" s="105" t="s">
        <v>86</v>
      </c>
      <c r="K1284" s="106"/>
      <c r="L1284" s="104" t="s">
        <v>1539</v>
      </c>
    </row>
    <row r="1285">
      <c r="A1285" s="30">
        <v>1268.0</v>
      </c>
      <c r="B1285" s="30">
        <v>7308256.0</v>
      </c>
      <c r="C1285" s="77">
        <v>19.0</v>
      </c>
      <c r="D1285" s="104" t="s">
        <v>86</v>
      </c>
      <c r="E1285" s="104" t="s">
        <v>86</v>
      </c>
      <c r="F1285" s="104" t="s">
        <v>285</v>
      </c>
      <c r="G1285" s="104">
        <v>3.0</v>
      </c>
      <c r="H1285" s="104" t="s">
        <v>86</v>
      </c>
      <c r="I1285" s="104" t="s">
        <v>86</v>
      </c>
      <c r="J1285" s="105" t="s">
        <v>86</v>
      </c>
      <c r="K1285" s="106"/>
      <c r="L1285" s="121"/>
    </row>
    <row r="1286">
      <c r="A1286" s="30">
        <v>1269.0</v>
      </c>
      <c r="B1286" s="30">
        <v>7309705.0</v>
      </c>
      <c r="C1286" s="77">
        <v>31.0</v>
      </c>
      <c r="D1286" s="104" t="s">
        <v>275</v>
      </c>
      <c r="E1286" s="104" t="s">
        <v>278</v>
      </c>
      <c r="F1286" s="104" t="s">
        <v>305</v>
      </c>
      <c r="G1286" s="104">
        <v>0.0</v>
      </c>
      <c r="H1286" s="104" t="s">
        <v>15</v>
      </c>
      <c r="I1286" s="104" t="s">
        <v>15</v>
      </c>
      <c r="J1286" s="105" t="s">
        <v>15</v>
      </c>
      <c r="K1286" s="106"/>
      <c r="L1286" s="104" t="s">
        <v>1540</v>
      </c>
    </row>
    <row r="1287">
      <c r="A1287" s="30">
        <v>1270.0</v>
      </c>
      <c r="B1287" s="30">
        <v>7310323.0</v>
      </c>
      <c r="C1287" s="77">
        <v>20.0</v>
      </c>
      <c r="D1287" s="104" t="s">
        <v>86</v>
      </c>
      <c r="E1287" s="104" t="s">
        <v>86</v>
      </c>
      <c r="F1287" s="104" t="s">
        <v>387</v>
      </c>
      <c r="G1287" s="104">
        <v>6.0</v>
      </c>
      <c r="H1287" s="104" t="s">
        <v>15</v>
      </c>
      <c r="I1287" s="104" t="s">
        <v>15</v>
      </c>
      <c r="J1287" s="105" t="s">
        <v>15</v>
      </c>
      <c r="K1287" s="106"/>
      <c r="L1287" s="121"/>
    </row>
    <row r="1288">
      <c r="A1288" s="30">
        <v>1271.0</v>
      </c>
      <c r="B1288" s="30">
        <v>7308445.0</v>
      </c>
      <c r="C1288" s="77">
        <v>21.0</v>
      </c>
      <c r="D1288" s="104" t="s">
        <v>275</v>
      </c>
      <c r="E1288" s="104" t="s">
        <v>272</v>
      </c>
      <c r="F1288" s="104" t="s">
        <v>273</v>
      </c>
      <c r="G1288" s="104">
        <v>12.0</v>
      </c>
      <c r="H1288" s="104" t="s">
        <v>15</v>
      </c>
      <c r="I1288" s="104" t="s">
        <v>16</v>
      </c>
      <c r="J1288" s="105" t="s">
        <v>15</v>
      </c>
      <c r="K1288" s="106"/>
      <c r="L1288" s="104" t="s">
        <v>1541</v>
      </c>
    </row>
    <row r="1289">
      <c r="A1289" s="30">
        <v>1272.0</v>
      </c>
      <c r="B1289" s="30">
        <v>7311056.0</v>
      </c>
      <c r="C1289" s="77">
        <v>34.0</v>
      </c>
      <c r="D1289" s="104" t="s">
        <v>86</v>
      </c>
      <c r="E1289" s="104" t="s">
        <v>86</v>
      </c>
      <c r="F1289" s="104" t="s">
        <v>456</v>
      </c>
      <c r="G1289" s="104">
        <v>13.0</v>
      </c>
      <c r="H1289" s="104" t="s">
        <v>15</v>
      </c>
      <c r="I1289" s="104" t="s">
        <v>15</v>
      </c>
      <c r="J1289" s="105" t="s">
        <v>15</v>
      </c>
      <c r="K1289" s="120" t="s">
        <v>974</v>
      </c>
      <c r="L1289" s="104" t="s">
        <v>1542</v>
      </c>
    </row>
    <row r="1290">
      <c r="A1290" s="30">
        <v>1273.0</v>
      </c>
      <c r="B1290" s="30">
        <v>7312890.0</v>
      </c>
      <c r="C1290" s="77">
        <v>26.0</v>
      </c>
      <c r="D1290" s="104" t="s">
        <v>86</v>
      </c>
      <c r="E1290" s="104" t="s">
        <v>86</v>
      </c>
      <c r="F1290" s="104" t="s">
        <v>285</v>
      </c>
      <c r="G1290" s="104">
        <v>6.0</v>
      </c>
      <c r="H1290" s="104" t="s">
        <v>15</v>
      </c>
      <c r="I1290" s="104" t="s">
        <v>15</v>
      </c>
      <c r="J1290" s="105" t="s">
        <v>15</v>
      </c>
      <c r="K1290" s="106"/>
      <c r="L1290" s="121"/>
    </row>
    <row r="1291">
      <c r="A1291" s="30">
        <v>1274.0</v>
      </c>
      <c r="B1291" s="30">
        <v>7316707.0</v>
      </c>
      <c r="C1291" s="77">
        <v>30.0</v>
      </c>
      <c r="D1291" s="104" t="s">
        <v>86</v>
      </c>
      <c r="E1291" s="104" t="s">
        <v>86</v>
      </c>
      <c r="F1291" s="104" t="s">
        <v>273</v>
      </c>
      <c r="G1291" s="104">
        <v>10.0</v>
      </c>
      <c r="H1291" s="104" t="s">
        <v>15</v>
      </c>
      <c r="I1291" s="104" t="s">
        <v>15</v>
      </c>
      <c r="J1291" s="105" t="s">
        <v>15</v>
      </c>
      <c r="K1291" s="120" t="s">
        <v>1543</v>
      </c>
      <c r="L1291" s="104" t="s">
        <v>400</v>
      </c>
    </row>
    <row r="1292">
      <c r="A1292" s="30">
        <v>1275.0</v>
      </c>
      <c r="B1292" s="30">
        <v>7316717.0</v>
      </c>
      <c r="C1292" s="77">
        <v>30.0</v>
      </c>
      <c r="D1292" s="104" t="s">
        <v>86</v>
      </c>
      <c r="E1292" s="104" t="s">
        <v>86</v>
      </c>
      <c r="F1292" s="104" t="s">
        <v>273</v>
      </c>
      <c r="G1292" s="104">
        <v>10.0</v>
      </c>
      <c r="H1292" s="104" t="s">
        <v>15</v>
      </c>
      <c r="I1292" s="104" t="s">
        <v>15</v>
      </c>
      <c r="J1292" s="105" t="s">
        <v>15</v>
      </c>
      <c r="K1292" s="120" t="s">
        <v>1543</v>
      </c>
      <c r="L1292" s="104" t="s">
        <v>400</v>
      </c>
    </row>
    <row r="1293">
      <c r="A1293" s="30">
        <v>1276.0</v>
      </c>
      <c r="B1293" s="30">
        <v>7316610.0</v>
      </c>
      <c r="C1293" s="77">
        <v>27.0</v>
      </c>
      <c r="D1293" s="104" t="s">
        <v>86</v>
      </c>
      <c r="E1293" s="104" t="s">
        <v>364</v>
      </c>
      <c r="F1293" s="104" t="s">
        <v>273</v>
      </c>
      <c r="G1293" s="104">
        <v>9.0</v>
      </c>
      <c r="H1293" s="104" t="s">
        <v>15</v>
      </c>
      <c r="I1293" s="104" t="s">
        <v>15</v>
      </c>
      <c r="J1293" s="105" t="s">
        <v>15</v>
      </c>
      <c r="K1293" s="106"/>
      <c r="L1293" s="121"/>
    </row>
    <row r="1294">
      <c r="A1294" s="30">
        <v>1277.0</v>
      </c>
      <c r="B1294" s="30">
        <v>7318613.0</v>
      </c>
      <c r="C1294" s="77" t="s">
        <v>86</v>
      </c>
      <c r="D1294" s="104" t="s">
        <v>291</v>
      </c>
      <c r="E1294" s="104" t="s">
        <v>86</v>
      </c>
      <c r="F1294" s="104" t="s">
        <v>305</v>
      </c>
      <c r="G1294" s="104">
        <v>6.0</v>
      </c>
      <c r="H1294" s="104" t="s">
        <v>15</v>
      </c>
      <c r="I1294" s="104" t="s">
        <v>15</v>
      </c>
      <c r="J1294" s="105" t="s">
        <v>15</v>
      </c>
      <c r="K1294" s="120" t="s">
        <v>400</v>
      </c>
      <c r="L1294" s="121"/>
    </row>
    <row r="1295">
      <c r="A1295" s="30">
        <v>1278.0</v>
      </c>
      <c r="B1295" s="60">
        <v>7318564.0</v>
      </c>
      <c r="C1295" s="77">
        <v>27.0</v>
      </c>
      <c r="D1295" s="104" t="s">
        <v>86</v>
      </c>
      <c r="E1295" s="104" t="s">
        <v>86</v>
      </c>
      <c r="F1295" s="104" t="s">
        <v>280</v>
      </c>
      <c r="G1295" s="104">
        <v>7.0</v>
      </c>
      <c r="H1295" s="104" t="s">
        <v>15</v>
      </c>
      <c r="I1295" s="104" t="s">
        <v>15</v>
      </c>
      <c r="J1295" s="105" t="s">
        <v>15</v>
      </c>
      <c r="K1295" s="106"/>
      <c r="L1295" s="121"/>
    </row>
    <row r="1296">
      <c r="A1296" s="30">
        <v>1279.0</v>
      </c>
      <c r="B1296" s="60">
        <v>7318466.0</v>
      </c>
      <c r="C1296" s="77">
        <v>35.0</v>
      </c>
      <c r="D1296" s="104" t="s">
        <v>86</v>
      </c>
      <c r="E1296" s="104" t="s">
        <v>86</v>
      </c>
      <c r="F1296" s="104" t="s">
        <v>1061</v>
      </c>
      <c r="G1296" s="104">
        <v>4.0</v>
      </c>
      <c r="H1296" s="104" t="s">
        <v>15</v>
      </c>
      <c r="I1296" s="104" t="s">
        <v>15</v>
      </c>
      <c r="J1296" s="105" t="s">
        <v>15</v>
      </c>
      <c r="K1296" s="120" t="s">
        <v>400</v>
      </c>
      <c r="L1296" s="121"/>
    </row>
    <row r="1297">
      <c r="A1297" s="30">
        <v>1280.0</v>
      </c>
      <c r="B1297" s="60">
        <v>7319015.0</v>
      </c>
      <c r="C1297" s="77">
        <v>21.0</v>
      </c>
      <c r="D1297" s="104" t="s">
        <v>86</v>
      </c>
      <c r="E1297" s="104" t="s">
        <v>86</v>
      </c>
      <c r="F1297" s="104" t="s">
        <v>273</v>
      </c>
      <c r="G1297" s="104">
        <v>8.0</v>
      </c>
      <c r="H1297" s="104" t="s">
        <v>15</v>
      </c>
      <c r="I1297" s="104" t="s">
        <v>15</v>
      </c>
      <c r="J1297" s="105" t="s">
        <v>15</v>
      </c>
      <c r="K1297" s="106"/>
      <c r="L1297" s="104" t="s">
        <v>1544</v>
      </c>
    </row>
    <row r="1298">
      <c r="A1298" s="30">
        <v>1281.0</v>
      </c>
      <c r="B1298" s="60">
        <v>7318815.0</v>
      </c>
      <c r="C1298" s="77" t="s">
        <v>86</v>
      </c>
      <c r="D1298" s="104" t="s">
        <v>86</v>
      </c>
      <c r="E1298" s="104" t="s">
        <v>86</v>
      </c>
      <c r="F1298" s="121"/>
      <c r="G1298" s="104" t="s">
        <v>86</v>
      </c>
      <c r="H1298" s="104" t="s">
        <v>86</v>
      </c>
      <c r="I1298" s="104" t="s">
        <v>86</v>
      </c>
      <c r="J1298" s="105" t="s">
        <v>86</v>
      </c>
      <c r="K1298" s="106"/>
      <c r="L1298" s="121"/>
    </row>
    <row r="1299">
      <c r="A1299" s="30">
        <v>1282.0</v>
      </c>
      <c r="B1299" s="60">
        <v>7319135.0</v>
      </c>
      <c r="C1299" s="77">
        <v>20.0</v>
      </c>
      <c r="D1299" s="104" t="s">
        <v>86</v>
      </c>
      <c r="E1299" s="104" t="s">
        <v>86</v>
      </c>
      <c r="F1299" s="104" t="s">
        <v>273</v>
      </c>
      <c r="G1299" s="104">
        <v>10.0</v>
      </c>
      <c r="H1299" s="104" t="s">
        <v>15</v>
      </c>
      <c r="I1299" s="104" t="s">
        <v>15</v>
      </c>
      <c r="J1299" s="105" t="s">
        <v>15</v>
      </c>
      <c r="K1299" s="120" t="s">
        <v>1545</v>
      </c>
      <c r="L1299" s="121"/>
    </row>
    <row r="1300">
      <c r="A1300" s="30">
        <v>1283.0</v>
      </c>
      <c r="B1300" s="60">
        <v>7319504.0</v>
      </c>
      <c r="C1300" s="77">
        <v>38.0</v>
      </c>
      <c r="D1300" s="104" t="s">
        <v>275</v>
      </c>
      <c r="E1300" s="104" t="s">
        <v>408</v>
      </c>
      <c r="F1300" s="104" t="s">
        <v>1546</v>
      </c>
      <c r="G1300" s="104">
        <v>8.0</v>
      </c>
      <c r="H1300" s="104" t="s">
        <v>86</v>
      </c>
      <c r="I1300" s="104" t="s">
        <v>86</v>
      </c>
      <c r="J1300" s="105" t="s">
        <v>86</v>
      </c>
      <c r="K1300" s="120" t="s">
        <v>1547</v>
      </c>
      <c r="L1300" s="121"/>
    </row>
    <row r="1301">
      <c r="A1301" s="30">
        <v>1284.0</v>
      </c>
      <c r="B1301" s="60">
        <v>7320663.0</v>
      </c>
      <c r="C1301" s="77">
        <v>27.0</v>
      </c>
      <c r="D1301" s="104" t="s">
        <v>275</v>
      </c>
      <c r="E1301" s="104" t="s">
        <v>301</v>
      </c>
      <c r="F1301" s="104" t="s">
        <v>280</v>
      </c>
      <c r="G1301" s="104">
        <v>0.0</v>
      </c>
      <c r="H1301" s="104" t="s">
        <v>16</v>
      </c>
      <c r="I1301" s="104" t="s">
        <v>16</v>
      </c>
      <c r="J1301" s="105" t="s">
        <v>15</v>
      </c>
      <c r="K1301" s="106"/>
      <c r="L1301" s="121"/>
    </row>
    <row r="1302">
      <c r="A1302" s="30">
        <v>1285.0</v>
      </c>
      <c r="B1302" s="60">
        <v>7321955.0</v>
      </c>
      <c r="C1302" s="77">
        <v>22.0</v>
      </c>
      <c r="D1302" s="104" t="s">
        <v>86</v>
      </c>
      <c r="E1302" s="104" t="s">
        <v>86</v>
      </c>
      <c r="F1302" s="104" t="s">
        <v>273</v>
      </c>
      <c r="G1302" s="104">
        <v>9.0</v>
      </c>
      <c r="H1302" s="104" t="s">
        <v>15</v>
      </c>
      <c r="I1302" s="104" t="s">
        <v>15</v>
      </c>
      <c r="J1302" s="105" t="s">
        <v>15</v>
      </c>
      <c r="K1302" s="120" t="s">
        <v>1548</v>
      </c>
      <c r="L1302" s="104" t="s">
        <v>391</v>
      </c>
    </row>
    <row r="1303">
      <c r="A1303" s="30">
        <v>1286.0</v>
      </c>
      <c r="B1303" s="60">
        <v>7322886.0</v>
      </c>
      <c r="C1303" s="77">
        <v>26.0</v>
      </c>
      <c r="D1303" s="104" t="s">
        <v>86</v>
      </c>
      <c r="E1303" s="104" t="s">
        <v>86</v>
      </c>
      <c r="F1303" s="104" t="s">
        <v>387</v>
      </c>
      <c r="G1303" s="104">
        <v>4.0</v>
      </c>
      <c r="H1303" s="104" t="s">
        <v>86</v>
      </c>
      <c r="I1303" s="104" t="s">
        <v>86</v>
      </c>
      <c r="J1303" s="105" t="s">
        <v>86</v>
      </c>
      <c r="K1303" s="120" t="s">
        <v>459</v>
      </c>
      <c r="L1303" s="121"/>
    </row>
    <row r="1304">
      <c r="A1304" s="30">
        <v>1287.0</v>
      </c>
      <c r="B1304" s="60">
        <v>7322779.0</v>
      </c>
      <c r="C1304" s="77">
        <v>41.0</v>
      </c>
      <c r="D1304" s="104" t="s">
        <v>309</v>
      </c>
      <c r="E1304" s="104" t="s">
        <v>276</v>
      </c>
      <c r="F1304" s="104" t="s">
        <v>740</v>
      </c>
      <c r="G1304" s="104">
        <v>6.0</v>
      </c>
      <c r="H1304" s="104" t="s">
        <v>15</v>
      </c>
      <c r="I1304" s="104" t="s">
        <v>15</v>
      </c>
      <c r="J1304" s="105" t="s">
        <v>15</v>
      </c>
      <c r="K1304" s="106"/>
      <c r="L1304" s="104" t="s">
        <v>1549</v>
      </c>
    </row>
    <row r="1305">
      <c r="A1305" s="30">
        <v>1288.0</v>
      </c>
      <c r="B1305" s="60">
        <v>7273291.0</v>
      </c>
      <c r="C1305" s="77">
        <v>20.0</v>
      </c>
      <c r="D1305" s="104" t="s">
        <v>86</v>
      </c>
      <c r="E1305" s="104" t="s">
        <v>86</v>
      </c>
      <c r="F1305" s="104" t="s">
        <v>273</v>
      </c>
      <c r="G1305" s="104">
        <v>4.0</v>
      </c>
      <c r="H1305" s="104" t="s">
        <v>15</v>
      </c>
      <c r="I1305" s="104" t="s">
        <v>15</v>
      </c>
      <c r="J1305" s="105" t="s">
        <v>15</v>
      </c>
      <c r="K1305" s="106"/>
      <c r="L1305" s="121"/>
    </row>
    <row r="1306">
      <c r="A1306" s="30">
        <v>1289.0</v>
      </c>
      <c r="B1306" s="60">
        <v>7275005.0</v>
      </c>
      <c r="C1306" s="77">
        <v>31.0</v>
      </c>
      <c r="D1306" s="104" t="s">
        <v>86</v>
      </c>
      <c r="E1306" s="104" t="s">
        <v>86</v>
      </c>
      <c r="F1306" s="104" t="s">
        <v>316</v>
      </c>
      <c r="G1306" s="104">
        <v>5.0</v>
      </c>
      <c r="H1306" s="104" t="s">
        <v>15</v>
      </c>
      <c r="I1306" s="104" t="s">
        <v>15</v>
      </c>
      <c r="J1306" s="105" t="s">
        <v>15</v>
      </c>
      <c r="K1306" s="120" t="s">
        <v>615</v>
      </c>
      <c r="L1306" s="104" t="s">
        <v>400</v>
      </c>
    </row>
    <row r="1307">
      <c r="A1307" s="30">
        <v>1290.0</v>
      </c>
      <c r="B1307" s="60">
        <v>7275001.0</v>
      </c>
      <c r="C1307" s="77">
        <v>31.0</v>
      </c>
      <c r="D1307" s="104" t="s">
        <v>86</v>
      </c>
      <c r="E1307" s="104" t="s">
        <v>86</v>
      </c>
      <c r="F1307" s="104" t="s">
        <v>316</v>
      </c>
      <c r="G1307" s="104">
        <v>5.0</v>
      </c>
      <c r="H1307" s="104" t="s">
        <v>15</v>
      </c>
      <c r="I1307" s="104" t="s">
        <v>15</v>
      </c>
      <c r="J1307" s="105" t="s">
        <v>15</v>
      </c>
      <c r="K1307" s="120" t="s">
        <v>615</v>
      </c>
      <c r="L1307" s="104" t="s">
        <v>400</v>
      </c>
    </row>
    <row r="1308">
      <c r="A1308" s="30">
        <v>1291.0</v>
      </c>
      <c r="B1308" s="60">
        <v>7307424.0</v>
      </c>
      <c r="C1308" s="77">
        <v>27.0</v>
      </c>
      <c r="D1308" s="104" t="s">
        <v>86</v>
      </c>
      <c r="E1308" s="104" t="s">
        <v>86</v>
      </c>
      <c r="F1308" s="104" t="s">
        <v>324</v>
      </c>
      <c r="G1308" s="104">
        <v>11.0</v>
      </c>
      <c r="H1308" s="104" t="s">
        <v>86</v>
      </c>
      <c r="I1308" s="104" t="s">
        <v>86</v>
      </c>
      <c r="J1308" s="105" t="s">
        <v>86</v>
      </c>
      <c r="K1308" s="106"/>
      <c r="L1308" s="104" t="s">
        <v>1550</v>
      </c>
    </row>
    <row r="1309">
      <c r="A1309" s="30">
        <v>1292.0</v>
      </c>
      <c r="B1309" s="60">
        <v>7323661.0</v>
      </c>
      <c r="C1309" s="77">
        <v>36.0</v>
      </c>
      <c r="D1309" s="104" t="s">
        <v>291</v>
      </c>
      <c r="E1309" s="104" t="s">
        <v>360</v>
      </c>
      <c r="F1309" s="104" t="s">
        <v>305</v>
      </c>
      <c r="G1309" s="104">
        <v>8.0</v>
      </c>
      <c r="H1309" s="104" t="s">
        <v>15</v>
      </c>
      <c r="I1309" s="104" t="s">
        <v>15</v>
      </c>
      <c r="J1309" s="105" t="s">
        <v>15</v>
      </c>
      <c r="K1309" s="106"/>
      <c r="L1309" s="104" t="s">
        <v>1551</v>
      </c>
    </row>
    <row r="1310">
      <c r="A1310" s="30">
        <v>1293.0</v>
      </c>
      <c r="B1310" s="60">
        <v>7326655.0</v>
      </c>
      <c r="C1310" s="77">
        <v>24.0</v>
      </c>
      <c r="D1310" s="104" t="s">
        <v>271</v>
      </c>
      <c r="E1310" s="104" t="s">
        <v>272</v>
      </c>
      <c r="F1310" s="104" t="s">
        <v>273</v>
      </c>
      <c r="G1310" s="104">
        <v>9.0</v>
      </c>
      <c r="H1310" s="104" t="s">
        <v>15</v>
      </c>
      <c r="I1310" s="104" t="s">
        <v>15</v>
      </c>
      <c r="J1310" s="105" t="s">
        <v>15</v>
      </c>
      <c r="K1310" s="106"/>
      <c r="L1310" s="121"/>
    </row>
    <row r="1311">
      <c r="A1311" s="30">
        <v>1294.0</v>
      </c>
      <c r="B1311" s="60">
        <v>7326656.0</v>
      </c>
      <c r="C1311" s="77">
        <v>24.0</v>
      </c>
      <c r="D1311" s="104" t="s">
        <v>271</v>
      </c>
      <c r="E1311" s="104" t="s">
        <v>272</v>
      </c>
      <c r="F1311" s="104" t="s">
        <v>273</v>
      </c>
      <c r="G1311" s="104">
        <v>9.0</v>
      </c>
      <c r="H1311" s="104" t="s">
        <v>15</v>
      </c>
      <c r="I1311" s="104" t="s">
        <v>15</v>
      </c>
      <c r="J1311" s="105" t="s">
        <v>15</v>
      </c>
      <c r="K1311" s="106"/>
      <c r="L1311" s="121"/>
    </row>
    <row r="1312">
      <c r="A1312" s="30">
        <v>1295.0</v>
      </c>
      <c r="B1312" s="60">
        <v>7327267.0</v>
      </c>
      <c r="C1312" s="77">
        <v>14.0</v>
      </c>
      <c r="D1312" s="104" t="s">
        <v>304</v>
      </c>
      <c r="E1312" s="104" t="s">
        <v>276</v>
      </c>
      <c r="F1312" s="104" t="s">
        <v>273</v>
      </c>
      <c r="G1312" s="104">
        <v>4.0</v>
      </c>
      <c r="H1312" s="104" t="s">
        <v>15</v>
      </c>
      <c r="I1312" s="104" t="s">
        <v>15</v>
      </c>
      <c r="J1312" s="105" t="s">
        <v>15</v>
      </c>
      <c r="K1312" s="106"/>
      <c r="L1312" s="121"/>
    </row>
    <row r="1313">
      <c r="A1313" s="30">
        <v>1296.0</v>
      </c>
      <c r="B1313" s="60">
        <v>7303354.0</v>
      </c>
      <c r="C1313" s="77">
        <v>20.0</v>
      </c>
      <c r="D1313" s="104" t="s">
        <v>86</v>
      </c>
      <c r="E1313" s="104" t="s">
        <v>86</v>
      </c>
      <c r="F1313" s="104" t="s">
        <v>273</v>
      </c>
      <c r="G1313" s="104">
        <v>4.0</v>
      </c>
      <c r="H1313" s="104" t="s">
        <v>86</v>
      </c>
      <c r="I1313" s="104" t="s">
        <v>86</v>
      </c>
      <c r="J1313" s="105" t="s">
        <v>86</v>
      </c>
      <c r="K1313" s="120" t="s">
        <v>1552</v>
      </c>
      <c r="L1313" s="104" t="s">
        <v>1553</v>
      </c>
    </row>
    <row r="1314">
      <c r="A1314" s="30">
        <v>1297.0</v>
      </c>
      <c r="B1314" s="60">
        <v>7328110.0</v>
      </c>
      <c r="C1314" s="77">
        <v>21.0</v>
      </c>
      <c r="D1314" s="104" t="s">
        <v>86</v>
      </c>
      <c r="E1314" s="104" t="s">
        <v>86</v>
      </c>
      <c r="F1314" s="104" t="s">
        <v>285</v>
      </c>
      <c r="G1314" s="104">
        <v>2.0</v>
      </c>
      <c r="H1314" s="104" t="s">
        <v>15</v>
      </c>
      <c r="I1314" s="104" t="s">
        <v>15</v>
      </c>
      <c r="J1314" s="105" t="s">
        <v>15</v>
      </c>
      <c r="K1314" s="106"/>
      <c r="L1314" s="104" t="s">
        <v>1554</v>
      </c>
    </row>
    <row r="1315">
      <c r="A1315" s="30">
        <v>1298.0</v>
      </c>
      <c r="B1315" s="60">
        <v>7328792.0</v>
      </c>
      <c r="C1315" s="77">
        <v>34.0</v>
      </c>
      <c r="D1315" s="104" t="s">
        <v>86</v>
      </c>
      <c r="E1315" s="104" t="s">
        <v>86</v>
      </c>
      <c r="F1315" s="104" t="s">
        <v>286</v>
      </c>
      <c r="G1315" s="104">
        <v>9.0</v>
      </c>
      <c r="H1315" s="104" t="s">
        <v>15</v>
      </c>
      <c r="I1315" s="104" t="s">
        <v>15</v>
      </c>
      <c r="J1315" s="105" t="s">
        <v>15</v>
      </c>
      <c r="K1315" s="106"/>
      <c r="L1315" s="104" t="s">
        <v>391</v>
      </c>
    </row>
    <row r="1316">
      <c r="A1316" s="30">
        <v>1299.0</v>
      </c>
      <c r="B1316" s="60">
        <v>7328143.0</v>
      </c>
      <c r="C1316" s="77">
        <v>31.0</v>
      </c>
      <c r="D1316" s="104" t="s">
        <v>86</v>
      </c>
      <c r="E1316" s="104" t="s">
        <v>86</v>
      </c>
      <c r="F1316" s="104" t="s">
        <v>305</v>
      </c>
      <c r="G1316" s="104">
        <v>0.0</v>
      </c>
      <c r="H1316" s="104" t="s">
        <v>86</v>
      </c>
      <c r="I1316" s="104" t="s">
        <v>86</v>
      </c>
      <c r="J1316" s="105" t="s">
        <v>86</v>
      </c>
      <c r="K1316" s="106"/>
      <c r="L1316" s="104"/>
    </row>
    <row r="1317">
      <c r="A1317" s="30">
        <v>1300.0</v>
      </c>
      <c r="B1317" s="60">
        <v>7323856.0</v>
      </c>
      <c r="C1317" s="77">
        <v>25.0</v>
      </c>
      <c r="D1317" s="104" t="s">
        <v>86</v>
      </c>
      <c r="E1317" s="104" t="s">
        <v>86</v>
      </c>
      <c r="F1317" s="104" t="s">
        <v>273</v>
      </c>
      <c r="G1317" s="104">
        <v>6.0</v>
      </c>
      <c r="H1317" s="104" t="s">
        <v>86</v>
      </c>
      <c r="I1317" s="104" t="s">
        <v>86</v>
      </c>
      <c r="J1317" s="105" t="s">
        <v>86</v>
      </c>
      <c r="K1317" s="106"/>
      <c r="L1317" s="104" t="s">
        <v>391</v>
      </c>
    </row>
    <row r="1318">
      <c r="A1318" s="59">
        <v>1301.0</v>
      </c>
      <c r="B1318" s="60">
        <v>7322886.0</v>
      </c>
      <c r="C1318" s="77">
        <v>26.0</v>
      </c>
      <c r="D1318" s="104" t="s">
        <v>86</v>
      </c>
      <c r="E1318" s="104" t="s">
        <v>86</v>
      </c>
      <c r="F1318" s="104" t="s">
        <v>285</v>
      </c>
      <c r="G1318" s="104">
        <v>4.0</v>
      </c>
      <c r="H1318" s="104" t="s">
        <v>86</v>
      </c>
      <c r="I1318" s="104" t="s">
        <v>86</v>
      </c>
      <c r="J1318" s="105" t="s">
        <v>86</v>
      </c>
      <c r="K1318" s="120" t="s">
        <v>1555</v>
      </c>
      <c r="L1318" s="104" t="s">
        <v>391</v>
      </c>
    </row>
    <row r="1319">
      <c r="A1319" s="59">
        <v>1302.0</v>
      </c>
      <c r="B1319" s="61">
        <v>7331889.0</v>
      </c>
      <c r="C1319" s="77">
        <v>20.0</v>
      </c>
      <c r="D1319" s="104" t="s">
        <v>279</v>
      </c>
      <c r="E1319" s="104" t="s">
        <v>276</v>
      </c>
      <c r="F1319" s="104" t="s">
        <v>285</v>
      </c>
      <c r="G1319" s="104">
        <v>6.0</v>
      </c>
      <c r="H1319" s="104" t="s">
        <v>86</v>
      </c>
      <c r="I1319" s="104" t="s">
        <v>86</v>
      </c>
      <c r="J1319" s="105" t="s">
        <v>86</v>
      </c>
      <c r="K1319" s="120"/>
      <c r="L1319" s="104" t="s">
        <v>1556</v>
      </c>
    </row>
    <row r="1320">
      <c r="A1320" s="30">
        <v>1303.0</v>
      </c>
      <c r="B1320" s="61">
        <v>7333116.0</v>
      </c>
      <c r="C1320" s="77">
        <v>20.0</v>
      </c>
      <c r="D1320" s="104" t="s">
        <v>86</v>
      </c>
      <c r="E1320" s="104" t="s">
        <v>86</v>
      </c>
      <c r="F1320" s="104" t="s">
        <v>273</v>
      </c>
      <c r="G1320" s="104">
        <v>4.0</v>
      </c>
      <c r="H1320" s="104" t="s">
        <v>86</v>
      </c>
      <c r="I1320" s="104" t="s">
        <v>86</v>
      </c>
      <c r="J1320" s="105" t="s">
        <v>86</v>
      </c>
      <c r="K1320" s="106"/>
      <c r="L1320" s="121"/>
    </row>
    <row r="1321">
      <c r="A1321" s="30">
        <v>1304.0</v>
      </c>
      <c r="B1321" s="60">
        <v>7332857.0</v>
      </c>
      <c r="C1321" s="77">
        <v>29.0</v>
      </c>
      <c r="D1321" s="104" t="s">
        <v>86</v>
      </c>
      <c r="E1321" s="104" t="s">
        <v>86</v>
      </c>
      <c r="F1321" s="104" t="s">
        <v>1557</v>
      </c>
      <c r="G1321" s="104">
        <v>2.0</v>
      </c>
      <c r="H1321" s="104" t="s">
        <v>86</v>
      </c>
      <c r="I1321" s="104" t="s">
        <v>86</v>
      </c>
      <c r="J1321" s="105" t="s">
        <v>86</v>
      </c>
      <c r="K1321" s="106"/>
      <c r="L1321" s="104" t="s">
        <v>1558</v>
      </c>
    </row>
    <row r="1322">
      <c r="A1322" s="30">
        <v>1305.0</v>
      </c>
      <c r="B1322" s="60">
        <v>7333276.0</v>
      </c>
      <c r="C1322" s="77">
        <v>36.0</v>
      </c>
      <c r="D1322" s="104" t="s">
        <v>86</v>
      </c>
      <c r="E1322" s="104" t="s">
        <v>86</v>
      </c>
      <c r="F1322" s="104" t="s">
        <v>305</v>
      </c>
      <c r="G1322" s="104">
        <v>4.0</v>
      </c>
      <c r="H1322" s="104" t="s">
        <v>15</v>
      </c>
      <c r="I1322" s="104" t="s">
        <v>15</v>
      </c>
      <c r="J1322" s="105" t="s">
        <v>15</v>
      </c>
      <c r="K1322" s="106"/>
      <c r="L1322" s="104" t="s">
        <v>1559</v>
      </c>
    </row>
    <row r="1323">
      <c r="A1323" s="75">
        <v>1306.0</v>
      </c>
      <c r="B1323" s="60">
        <v>7334140.0</v>
      </c>
      <c r="C1323" s="75">
        <v>22.0</v>
      </c>
      <c r="D1323" s="115" t="s">
        <v>86</v>
      </c>
      <c r="E1323" s="115" t="s">
        <v>86</v>
      </c>
      <c r="F1323" s="115" t="s">
        <v>285</v>
      </c>
      <c r="G1323" s="115">
        <v>5.0</v>
      </c>
      <c r="H1323" s="115" t="s">
        <v>86</v>
      </c>
      <c r="I1323" s="115" t="s">
        <v>86</v>
      </c>
      <c r="J1323" s="116" t="s">
        <v>86</v>
      </c>
      <c r="K1323" s="117"/>
      <c r="L1323" s="115" t="s">
        <v>819</v>
      </c>
    </row>
    <row r="1324">
      <c r="A1324" s="30">
        <v>1307.0</v>
      </c>
      <c r="B1324" s="75">
        <v>7339106.0</v>
      </c>
      <c r="C1324" s="75">
        <v>21.0</v>
      </c>
      <c r="D1324" s="115" t="s">
        <v>275</v>
      </c>
      <c r="E1324" s="115" t="s">
        <v>1324</v>
      </c>
      <c r="F1324" s="115" t="s">
        <v>289</v>
      </c>
      <c r="G1324" s="115">
        <v>2.0</v>
      </c>
      <c r="H1324" s="115" t="s">
        <v>15</v>
      </c>
      <c r="I1324" s="115" t="s">
        <v>15</v>
      </c>
      <c r="J1324" s="116" t="s">
        <v>15</v>
      </c>
      <c r="K1324" s="118" t="s">
        <v>1560</v>
      </c>
      <c r="L1324" s="115" t="s">
        <v>1561</v>
      </c>
    </row>
    <row r="1325">
      <c r="A1325" s="30">
        <v>1308.0</v>
      </c>
      <c r="B1325" s="30">
        <v>7341628.0</v>
      </c>
      <c r="C1325" s="75">
        <v>20.0</v>
      </c>
      <c r="D1325" s="115" t="s">
        <v>275</v>
      </c>
      <c r="E1325" s="115" t="s">
        <v>276</v>
      </c>
      <c r="F1325" s="115" t="s">
        <v>273</v>
      </c>
      <c r="G1325" s="115">
        <v>7.0</v>
      </c>
      <c r="H1325" s="115" t="s">
        <v>15</v>
      </c>
      <c r="I1325" s="115" t="s">
        <v>15</v>
      </c>
      <c r="J1325" s="116" t="s">
        <v>15</v>
      </c>
      <c r="K1325" s="118" t="s">
        <v>290</v>
      </c>
      <c r="L1325" s="115" t="s">
        <v>1562</v>
      </c>
    </row>
    <row r="1326">
      <c r="A1326" s="76">
        <v>1309.0</v>
      </c>
      <c r="B1326" s="30">
        <v>7343367.0</v>
      </c>
      <c r="C1326" s="75">
        <v>34.0</v>
      </c>
      <c r="D1326" s="115" t="s">
        <v>279</v>
      </c>
      <c r="E1326" s="115" t="s">
        <v>276</v>
      </c>
      <c r="F1326" s="115" t="s">
        <v>273</v>
      </c>
      <c r="G1326" s="115">
        <v>6.0</v>
      </c>
      <c r="H1326" s="115" t="s">
        <v>15</v>
      </c>
      <c r="I1326" s="115" t="s">
        <v>15</v>
      </c>
      <c r="J1326" s="116" t="s">
        <v>15</v>
      </c>
      <c r="K1326" s="118" t="s">
        <v>1563</v>
      </c>
      <c r="L1326" s="115" t="s">
        <v>1564</v>
      </c>
    </row>
    <row r="1327">
      <c r="A1327" s="30">
        <v>1310.0</v>
      </c>
      <c r="B1327" s="76">
        <v>7343495.0</v>
      </c>
      <c r="C1327" s="75">
        <v>35.0</v>
      </c>
      <c r="D1327" s="115" t="s">
        <v>291</v>
      </c>
      <c r="E1327" s="115" t="s">
        <v>362</v>
      </c>
      <c r="F1327" s="115" t="s">
        <v>305</v>
      </c>
      <c r="G1327" s="115">
        <v>8.0</v>
      </c>
      <c r="H1327" s="115" t="s">
        <v>86</v>
      </c>
      <c r="I1327" s="115" t="s">
        <v>86</v>
      </c>
      <c r="J1327" s="116" t="s">
        <v>86</v>
      </c>
      <c r="K1327" s="117"/>
      <c r="L1327" s="115" t="s">
        <v>1565</v>
      </c>
    </row>
    <row r="1328">
      <c r="A1328" s="30">
        <v>1311.0</v>
      </c>
      <c r="B1328" s="30">
        <v>7320657.0</v>
      </c>
      <c r="C1328" s="75" t="s">
        <v>1566</v>
      </c>
      <c r="D1328" s="115" t="s">
        <v>86</v>
      </c>
      <c r="E1328" s="115" t="s">
        <v>86</v>
      </c>
      <c r="F1328" s="115" t="s">
        <v>410</v>
      </c>
      <c r="G1328" s="115">
        <v>5.0</v>
      </c>
      <c r="H1328" s="115" t="s">
        <v>86</v>
      </c>
      <c r="I1328" s="115" t="s">
        <v>86</v>
      </c>
      <c r="J1328" s="116" t="s">
        <v>86</v>
      </c>
      <c r="K1328" s="117"/>
      <c r="L1328" s="119"/>
    </row>
    <row r="1329">
      <c r="A1329" s="30">
        <v>1312.0</v>
      </c>
      <c r="B1329" s="30">
        <v>7346675.0</v>
      </c>
      <c r="C1329" s="75">
        <v>22.0</v>
      </c>
      <c r="D1329" s="115" t="s">
        <v>86</v>
      </c>
      <c r="E1329" s="115" t="s">
        <v>86</v>
      </c>
      <c r="F1329" s="115" t="s">
        <v>348</v>
      </c>
      <c r="G1329" s="115">
        <v>9.0</v>
      </c>
      <c r="H1329" s="115" t="s">
        <v>15</v>
      </c>
      <c r="I1329" s="115" t="s">
        <v>15</v>
      </c>
      <c r="J1329" s="116" t="s">
        <v>15</v>
      </c>
      <c r="K1329" s="118" t="s">
        <v>1567</v>
      </c>
      <c r="L1329" s="115" t="s">
        <v>1568</v>
      </c>
    </row>
    <row r="1330">
      <c r="A1330" s="30">
        <v>1313.0</v>
      </c>
      <c r="B1330" s="30">
        <v>7348047.0</v>
      </c>
      <c r="C1330" s="75">
        <v>27.0</v>
      </c>
      <c r="D1330" s="115" t="s">
        <v>86</v>
      </c>
      <c r="E1330" s="115" t="s">
        <v>86</v>
      </c>
      <c r="F1330" s="115" t="s">
        <v>273</v>
      </c>
      <c r="G1330" s="115">
        <v>5.0</v>
      </c>
      <c r="H1330" s="115" t="s">
        <v>86</v>
      </c>
      <c r="I1330" s="115" t="s">
        <v>86</v>
      </c>
      <c r="J1330" s="116" t="s">
        <v>86</v>
      </c>
      <c r="K1330" s="117"/>
      <c r="L1330" s="115" t="s">
        <v>1569</v>
      </c>
    </row>
    <row r="1331">
      <c r="A1331" s="30">
        <v>1314.0</v>
      </c>
      <c r="B1331" s="30">
        <v>7348037.0</v>
      </c>
      <c r="C1331" s="75">
        <v>29.0</v>
      </c>
      <c r="D1331" s="115" t="s">
        <v>86</v>
      </c>
      <c r="E1331" s="115" t="s">
        <v>631</v>
      </c>
      <c r="F1331" s="115" t="s">
        <v>277</v>
      </c>
      <c r="G1331" s="115">
        <v>6.0</v>
      </c>
      <c r="H1331" s="115" t="s">
        <v>15</v>
      </c>
      <c r="I1331" s="115" t="s">
        <v>15</v>
      </c>
      <c r="J1331" s="116" t="s">
        <v>15</v>
      </c>
      <c r="K1331" s="117"/>
      <c r="L1331" s="115" t="s">
        <v>1570</v>
      </c>
    </row>
    <row r="1332">
      <c r="A1332" s="30">
        <v>1315.0</v>
      </c>
      <c r="B1332" s="30">
        <v>7347934.0</v>
      </c>
      <c r="C1332" s="77">
        <v>27.0</v>
      </c>
      <c r="D1332" s="104" t="s">
        <v>86</v>
      </c>
      <c r="E1332" s="104" t="s">
        <v>86</v>
      </c>
      <c r="F1332" s="104" t="s">
        <v>1171</v>
      </c>
      <c r="G1332" s="104">
        <v>5.0</v>
      </c>
      <c r="H1332" s="104" t="s">
        <v>15</v>
      </c>
      <c r="I1332" s="104" t="s">
        <v>15</v>
      </c>
      <c r="J1332" s="105" t="s">
        <v>15</v>
      </c>
      <c r="K1332" s="120"/>
      <c r="L1332" s="104" t="s">
        <v>1571</v>
      </c>
    </row>
    <row r="1333">
      <c r="A1333" s="30">
        <v>1316.0</v>
      </c>
      <c r="B1333" s="30">
        <v>7347750.0</v>
      </c>
      <c r="C1333" s="77">
        <v>26.0</v>
      </c>
      <c r="D1333" s="104" t="s">
        <v>86</v>
      </c>
      <c r="E1333" s="104" t="s">
        <v>86</v>
      </c>
      <c r="F1333" s="104" t="s">
        <v>273</v>
      </c>
      <c r="G1333" s="104">
        <v>7.0</v>
      </c>
      <c r="H1333" s="104" t="s">
        <v>15</v>
      </c>
      <c r="I1333" s="104" t="s">
        <v>15</v>
      </c>
      <c r="J1333" s="105" t="s">
        <v>15</v>
      </c>
      <c r="K1333" s="106"/>
      <c r="L1333" s="104" t="s">
        <v>1570</v>
      </c>
    </row>
    <row r="1334">
      <c r="A1334" s="30">
        <v>1317.0</v>
      </c>
      <c r="B1334" s="30">
        <v>7348064.0</v>
      </c>
      <c r="C1334" s="77">
        <v>26.0</v>
      </c>
      <c r="D1334" s="104" t="s">
        <v>86</v>
      </c>
      <c r="E1334" s="104" t="s">
        <v>86</v>
      </c>
      <c r="F1334" s="104" t="s">
        <v>285</v>
      </c>
      <c r="G1334" s="104">
        <v>8.0</v>
      </c>
      <c r="H1334" s="104" t="s">
        <v>15</v>
      </c>
      <c r="I1334" s="104" t="s">
        <v>15</v>
      </c>
      <c r="J1334" s="105" t="s">
        <v>15</v>
      </c>
      <c r="K1334" s="106"/>
      <c r="L1334" s="121"/>
    </row>
    <row r="1335">
      <c r="A1335" s="30">
        <v>1318.0</v>
      </c>
      <c r="B1335" s="30">
        <v>7351217.0</v>
      </c>
      <c r="C1335" s="77">
        <v>20.0</v>
      </c>
      <c r="D1335" s="104" t="s">
        <v>304</v>
      </c>
      <c r="E1335" s="104" t="s">
        <v>276</v>
      </c>
      <c r="F1335" s="104" t="s">
        <v>421</v>
      </c>
      <c r="G1335" s="104">
        <v>2.0</v>
      </c>
      <c r="H1335" s="104" t="s">
        <v>15</v>
      </c>
      <c r="I1335" s="104" t="s">
        <v>15</v>
      </c>
      <c r="J1335" s="105" t="s">
        <v>15</v>
      </c>
      <c r="K1335" s="106"/>
      <c r="L1335" s="104" t="s">
        <v>1572</v>
      </c>
    </row>
    <row r="1336">
      <c r="A1336" s="30">
        <v>1319.0</v>
      </c>
      <c r="B1336" s="30">
        <v>7351218.0</v>
      </c>
      <c r="C1336" s="77">
        <v>20.0</v>
      </c>
      <c r="D1336" s="104" t="s">
        <v>304</v>
      </c>
      <c r="E1336" s="104" t="s">
        <v>276</v>
      </c>
      <c r="F1336" s="104" t="s">
        <v>421</v>
      </c>
      <c r="G1336" s="104">
        <v>2.0</v>
      </c>
      <c r="H1336" s="104" t="s">
        <v>15</v>
      </c>
      <c r="I1336" s="104" t="s">
        <v>15</v>
      </c>
      <c r="J1336" s="105" t="s">
        <v>15</v>
      </c>
      <c r="K1336" s="106"/>
      <c r="L1336" s="104" t="s">
        <v>1572</v>
      </c>
    </row>
    <row r="1337">
      <c r="A1337" s="30">
        <v>1320.0</v>
      </c>
      <c r="B1337" s="30">
        <v>7351287.0</v>
      </c>
      <c r="C1337" s="77">
        <v>21.0</v>
      </c>
      <c r="D1337" s="104" t="s">
        <v>275</v>
      </c>
      <c r="E1337" s="104" t="s">
        <v>276</v>
      </c>
      <c r="F1337" s="104" t="s">
        <v>285</v>
      </c>
      <c r="G1337" s="104">
        <v>4.0</v>
      </c>
      <c r="H1337" s="104" t="s">
        <v>15</v>
      </c>
      <c r="I1337" s="104" t="s">
        <v>15</v>
      </c>
      <c r="J1337" s="105" t="s">
        <v>15</v>
      </c>
      <c r="K1337" s="106"/>
      <c r="L1337" s="104" t="s">
        <v>1570</v>
      </c>
    </row>
    <row r="1338">
      <c r="A1338" s="30">
        <v>1321.0</v>
      </c>
      <c r="B1338" s="30">
        <v>7353534.0</v>
      </c>
      <c r="C1338" s="77">
        <v>22.0</v>
      </c>
      <c r="D1338" s="104" t="s">
        <v>86</v>
      </c>
      <c r="E1338" s="104" t="s">
        <v>86</v>
      </c>
      <c r="F1338" s="104" t="s">
        <v>273</v>
      </c>
      <c r="G1338" s="104">
        <v>9.0</v>
      </c>
      <c r="H1338" s="104" t="s">
        <v>15</v>
      </c>
      <c r="I1338" s="104" t="s">
        <v>15</v>
      </c>
      <c r="J1338" s="105" t="s">
        <v>15</v>
      </c>
      <c r="K1338" s="106"/>
      <c r="L1338" s="104" t="s">
        <v>657</v>
      </c>
    </row>
    <row r="1339">
      <c r="A1339" s="30">
        <v>1322.0</v>
      </c>
      <c r="B1339" s="30">
        <v>7353284.0</v>
      </c>
      <c r="C1339" s="77">
        <v>28.0</v>
      </c>
      <c r="D1339" s="104" t="s">
        <v>86</v>
      </c>
      <c r="E1339" s="104" t="s">
        <v>86</v>
      </c>
      <c r="F1339" s="104" t="s">
        <v>660</v>
      </c>
      <c r="G1339" s="104">
        <v>4.0</v>
      </c>
      <c r="H1339" s="104" t="s">
        <v>86</v>
      </c>
      <c r="I1339" s="104" t="s">
        <v>86</v>
      </c>
      <c r="J1339" s="105" t="s">
        <v>86</v>
      </c>
      <c r="K1339" s="106"/>
      <c r="L1339" s="104" t="s">
        <v>1573</v>
      </c>
    </row>
    <row r="1340">
      <c r="A1340" s="30">
        <v>1323.0</v>
      </c>
      <c r="B1340" s="30">
        <v>7355719.0</v>
      </c>
      <c r="C1340" s="77">
        <v>24.0</v>
      </c>
      <c r="D1340" s="104" t="s">
        <v>86</v>
      </c>
      <c r="E1340" s="104" t="s">
        <v>86</v>
      </c>
      <c r="F1340" s="104" t="s">
        <v>285</v>
      </c>
      <c r="G1340" s="104">
        <v>6.0</v>
      </c>
      <c r="H1340" s="104" t="s">
        <v>16</v>
      </c>
      <c r="I1340" s="104" t="s">
        <v>16</v>
      </c>
      <c r="J1340" s="105" t="s">
        <v>15</v>
      </c>
      <c r="K1340" s="106"/>
      <c r="L1340" s="104" t="s">
        <v>1574</v>
      </c>
    </row>
    <row r="1341">
      <c r="A1341" s="30">
        <v>1324.0</v>
      </c>
      <c r="B1341" s="30">
        <v>7356281.0</v>
      </c>
      <c r="C1341" s="77">
        <v>16.0</v>
      </c>
      <c r="D1341" s="104" t="s">
        <v>86</v>
      </c>
      <c r="E1341" s="104" t="s">
        <v>86</v>
      </c>
      <c r="F1341" s="104" t="s">
        <v>273</v>
      </c>
      <c r="G1341" s="104">
        <v>8.0</v>
      </c>
      <c r="H1341" s="104" t="s">
        <v>15</v>
      </c>
      <c r="I1341" s="104" t="s">
        <v>15</v>
      </c>
      <c r="J1341" s="105" t="s">
        <v>15</v>
      </c>
      <c r="K1341" s="106"/>
      <c r="L1341" s="104" t="s">
        <v>1575</v>
      </c>
    </row>
    <row r="1342">
      <c r="A1342" s="59">
        <v>1325.0</v>
      </c>
      <c r="B1342" s="30">
        <v>7356283.0</v>
      </c>
      <c r="C1342" s="77">
        <v>16.0</v>
      </c>
      <c r="D1342" s="104" t="s">
        <v>86</v>
      </c>
      <c r="E1342" s="104" t="s">
        <v>86</v>
      </c>
      <c r="F1342" s="104" t="s">
        <v>273</v>
      </c>
      <c r="G1342" s="104">
        <v>8.0</v>
      </c>
      <c r="H1342" s="104" t="s">
        <v>15</v>
      </c>
      <c r="I1342" s="104" t="s">
        <v>15</v>
      </c>
      <c r="J1342" s="105" t="s">
        <v>15</v>
      </c>
      <c r="K1342" s="106"/>
      <c r="L1342" s="104" t="s">
        <v>1575</v>
      </c>
    </row>
    <row r="1343">
      <c r="A1343" s="30">
        <v>1326.0</v>
      </c>
      <c r="B1343" s="59">
        <v>7359587.0</v>
      </c>
      <c r="C1343" s="77">
        <v>37.0</v>
      </c>
      <c r="D1343" s="104" t="s">
        <v>275</v>
      </c>
      <c r="E1343" s="104" t="s">
        <v>416</v>
      </c>
      <c r="F1343" s="104" t="s">
        <v>280</v>
      </c>
      <c r="G1343" s="104">
        <v>0.0</v>
      </c>
      <c r="H1343" s="104" t="s">
        <v>15</v>
      </c>
      <c r="I1343" s="104" t="s">
        <v>15</v>
      </c>
      <c r="J1343" s="105" t="s">
        <v>15</v>
      </c>
      <c r="K1343" s="106"/>
      <c r="L1343" s="104" t="s">
        <v>1576</v>
      </c>
    </row>
    <row r="1344">
      <c r="A1344" s="30">
        <v>1327.0</v>
      </c>
      <c r="B1344" s="30">
        <v>7359778.0</v>
      </c>
      <c r="C1344" s="77">
        <v>25.0</v>
      </c>
      <c r="D1344" s="104" t="s">
        <v>86</v>
      </c>
      <c r="E1344" s="104" t="s">
        <v>86</v>
      </c>
      <c r="F1344" s="104" t="s">
        <v>320</v>
      </c>
      <c r="G1344" s="104">
        <v>2.0</v>
      </c>
      <c r="H1344" s="104" t="s">
        <v>16</v>
      </c>
      <c r="I1344" s="104" t="s">
        <v>16</v>
      </c>
      <c r="J1344" s="105" t="s">
        <v>16</v>
      </c>
      <c r="K1344" s="120" t="s">
        <v>616</v>
      </c>
      <c r="L1344" s="121"/>
    </row>
    <row r="1345">
      <c r="A1345" s="30">
        <v>1328.0</v>
      </c>
      <c r="B1345" s="60">
        <v>7360851.0</v>
      </c>
      <c r="C1345" s="75">
        <v>13.0</v>
      </c>
      <c r="D1345" s="115" t="s">
        <v>86</v>
      </c>
      <c r="E1345" s="115" t="s">
        <v>86</v>
      </c>
      <c r="F1345" s="115" t="s">
        <v>348</v>
      </c>
      <c r="G1345" s="115">
        <v>4.0</v>
      </c>
      <c r="H1345" s="115" t="s">
        <v>86</v>
      </c>
      <c r="I1345" s="115" t="s">
        <v>86</v>
      </c>
      <c r="J1345" s="116" t="s">
        <v>86</v>
      </c>
      <c r="K1345" s="117"/>
      <c r="L1345" s="115" t="s">
        <v>1577</v>
      </c>
    </row>
    <row r="1346">
      <c r="A1346" s="30">
        <v>1329.0</v>
      </c>
      <c r="B1346" s="30">
        <v>7444223.0</v>
      </c>
      <c r="C1346" s="77">
        <v>20.0</v>
      </c>
      <c r="D1346" s="104" t="s">
        <v>86</v>
      </c>
      <c r="E1346" s="104" t="s">
        <v>86</v>
      </c>
      <c r="F1346" s="104" t="s">
        <v>285</v>
      </c>
      <c r="G1346" s="104">
        <v>6.0</v>
      </c>
      <c r="H1346" s="104" t="s">
        <v>15</v>
      </c>
      <c r="I1346" s="104" t="s">
        <v>15</v>
      </c>
      <c r="J1346" s="105" t="s">
        <v>15</v>
      </c>
      <c r="K1346" s="106"/>
      <c r="L1346" s="104" t="s">
        <v>806</v>
      </c>
    </row>
    <row r="1347">
      <c r="A1347" s="30">
        <v>1330.0</v>
      </c>
      <c r="B1347" s="30">
        <v>7446899.0</v>
      </c>
      <c r="C1347" s="77">
        <v>24.0</v>
      </c>
      <c r="D1347" s="104" t="s">
        <v>271</v>
      </c>
      <c r="E1347" s="104" t="s">
        <v>434</v>
      </c>
      <c r="F1347" s="104" t="s">
        <v>286</v>
      </c>
      <c r="G1347" s="104">
        <v>9.0</v>
      </c>
      <c r="H1347" s="104" t="s">
        <v>15</v>
      </c>
      <c r="I1347" s="104" t="s">
        <v>15</v>
      </c>
      <c r="J1347" s="105" t="s">
        <v>15</v>
      </c>
      <c r="K1347" s="106"/>
      <c r="L1347" s="104" t="s">
        <v>308</v>
      </c>
    </row>
    <row r="1348">
      <c r="A1348" s="30">
        <v>1331.0</v>
      </c>
      <c r="B1348" s="30">
        <v>7465599.0</v>
      </c>
      <c r="C1348" s="77">
        <v>35.0</v>
      </c>
      <c r="D1348" s="104" t="s">
        <v>279</v>
      </c>
      <c r="E1348" s="104" t="s">
        <v>276</v>
      </c>
      <c r="F1348" s="104" t="s">
        <v>456</v>
      </c>
      <c r="G1348" s="104">
        <v>4.0</v>
      </c>
      <c r="H1348" s="104" t="s">
        <v>15</v>
      </c>
      <c r="I1348" s="104" t="s">
        <v>15</v>
      </c>
      <c r="J1348" s="105" t="s">
        <v>15</v>
      </c>
      <c r="K1348" s="106"/>
      <c r="L1348" s="104" t="s">
        <v>1177</v>
      </c>
    </row>
    <row r="1349">
      <c r="A1349" s="30">
        <v>1332.0</v>
      </c>
      <c r="B1349" s="30">
        <v>7470313.0</v>
      </c>
      <c r="C1349" s="77">
        <v>19.0</v>
      </c>
      <c r="D1349" s="104" t="s">
        <v>279</v>
      </c>
      <c r="E1349" s="104" t="s">
        <v>631</v>
      </c>
      <c r="F1349" s="104" t="s">
        <v>273</v>
      </c>
      <c r="G1349" s="104">
        <v>3.0</v>
      </c>
      <c r="H1349" s="104" t="s">
        <v>15</v>
      </c>
      <c r="I1349" s="104" t="s">
        <v>15</v>
      </c>
      <c r="J1349" s="105" t="s">
        <v>15</v>
      </c>
      <c r="K1349" s="106"/>
      <c r="L1349" s="104" t="s">
        <v>391</v>
      </c>
    </row>
    <row r="1350">
      <c r="A1350" s="30">
        <v>1333.0</v>
      </c>
      <c r="B1350" s="30">
        <v>7487869.0</v>
      </c>
      <c r="C1350" s="77">
        <v>31.0</v>
      </c>
      <c r="D1350" s="104" t="s">
        <v>291</v>
      </c>
      <c r="E1350" s="104" t="s">
        <v>364</v>
      </c>
      <c r="F1350" s="104" t="s">
        <v>273</v>
      </c>
      <c r="G1350" s="104">
        <v>14.0</v>
      </c>
      <c r="H1350" s="104" t="s">
        <v>86</v>
      </c>
      <c r="I1350" s="104" t="s">
        <v>86</v>
      </c>
      <c r="J1350" s="105" t="s">
        <v>86</v>
      </c>
      <c r="K1350" s="120" t="s">
        <v>1578</v>
      </c>
      <c r="L1350" s="104" t="s">
        <v>1210</v>
      </c>
    </row>
    <row r="1351">
      <c r="A1351" s="30">
        <v>1334.0</v>
      </c>
      <c r="B1351" s="30">
        <v>7487881.0</v>
      </c>
      <c r="C1351" s="77">
        <v>31.0</v>
      </c>
      <c r="D1351" s="104" t="s">
        <v>291</v>
      </c>
      <c r="E1351" s="104" t="s">
        <v>364</v>
      </c>
      <c r="F1351" s="104" t="s">
        <v>273</v>
      </c>
      <c r="G1351" s="104">
        <v>14.0</v>
      </c>
      <c r="H1351" s="104" t="s">
        <v>86</v>
      </c>
      <c r="I1351" s="104" t="s">
        <v>86</v>
      </c>
      <c r="J1351" s="105" t="s">
        <v>86</v>
      </c>
      <c r="K1351" s="120" t="s">
        <v>1578</v>
      </c>
      <c r="L1351" s="104" t="s">
        <v>1210</v>
      </c>
    </row>
    <row r="1352">
      <c r="A1352" s="30">
        <v>1335.0</v>
      </c>
      <c r="B1352" s="30">
        <v>7490779.0</v>
      </c>
      <c r="C1352" s="77">
        <v>23.0</v>
      </c>
      <c r="D1352" s="104" t="s">
        <v>309</v>
      </c>
      <c r="E1352" s="104" t="s">
        <v>276</v>
      </c>
      <c r="F1352" s="104" t="s">
        <v>289</v>
      </c>
      <c r="G1352" s="104">
        <v>0.0</v>
      </c>
      <c r="H1352" s="104" t="s">
        <v>16</v>
      </c>
      <c r="I1352" s="104" t="s">
        <v>15</v>
      </c>
      <c r="J1352" s="105" t="s">
        <v>15</v>
      </c>
      <c r="K1352" s="120" t="s">
        <v>1579</v>
      </c>
      <c r="L1352" s="104" t="s">
        <v>1580</v>
      </c>
    </row>
    <row r="1353">
      <c r="A1353" s="30">
        <v>1336.0</v>
      </c>
      <c r="B1353" s="30">
        <v>7491812.0</v>
      </c>
      <c r="C1353" s="77">
        <v>40.0</v>
      </c>
      <c r="D1353" s="104" t="s">
        <v>309</v>
      </c>
      <c r="E1353" s="104" t="s">
        <v>424</v>
      </c>
      <c r="F1353" s="104" t="s">
        <v>280</v>
      </c>
      <c r="G1353" s="104">
        <v>9.0</v>
      </c>
      <c r="H1353" s="104" t="s">
        <v>15</v>
      </c>
      <c r="I1353" s="104" t="s">
        <v>15</v>
      </c>
      <c r="J1353" s="105" t="s">
        <v>15</v>
      </c>
      <c r="K1353" s="106"/>
      <c r="L1353" s="104" t="s">
        <v>961</v>
      </c>
    </row>
    <row r="1354">
      <c r="A1354" s="30">
        <v>1337.0</v>
      </c>
      <c r="B1354" s="30">
        <v>7495758.0</v>
      </c>
      <c r="C1354" s="77">
        <v>29.0</v>
      </c>
      <c r="D1354" s="104" t="s">
        <v>86</v>
      </c>
      <c r="E1354" s="104" t="s">
        <v>86</v>
      </c>
      <c r="F1354" s="104" t="s">
        <v>377</v>
      </c>
      <c r="G1354" s="104">
        <v>6.0</v>
      </c>
      <c r="H1354" s="104" t="s">
        <v>15</v>
      </c>
      <c r="I1354" s="104" t="s">
        <v>15</v>
      </c>
      <c r="J1354" s="105" t="s">
        <v>15</v>
      </c>
      <c r="K1354" s="106"/>
      <c r="L1354" s="104" t="s">
        <v>391</v>
      </c>
    </row>
    <row r="1355">
      <c r="A1355" s="30">
        <v>1338.0</v>
      </c>
      <c r="B1355" s="30">
        <v>7509236.0</v>
      </c>
      <c r="C1355" s="77">
        <v>29.0</v>
      </c>
      <c r="D1355" s="104" t="s">
        <v>291</v>
      </c>
      <c r="E1355" s="104" t="s">
        <v>276</v>
      </c>
      <c r="F1355" s="104" t="s">
        <v>285</v>
      </c>
      <c r="G1355" s="104">
        <v>7.0</v>
      </c>
      <c r="H1355" s="104" t="s">
        <v>86</v>
      </c>
      <c r="I1355" s="104" t="s">
        <v>15</v>
      </c>
      <c r="J1355" s="105" t="s">
        <v>86</v>
      </c>
      <c r="K1355" s="120" t="s">
        <v>1443</v>
      </c>
      <c r="L1355" s="104" t="s">
        <v>1581</v>
      </c>
    </row>
    <row r="1356">
      <c r="A1356" s="30">
        <v>1339.0</v>
      </c>
      <c r="B1356" s="30">
        <v>7522076.0</v>
      </c>
      <c r="C1356" s="77">
        <v>17.0</v>
      </c>
      <c r="D1356" s="104" t="s">
        <v>86</v>
      </c>
      <c r="E1356" s="104" t="s">
        <v>86</v>
      </c>
      <c r="F1356" s="104" t="s">
        <v>286</v>
      </c>
      <c r="G1356" s="104">
        <v>7.0</v>
      </c>
      <c r="H1356" s="104" t="s">
        <v>15</v>
      </c>
      <c r="I1356" s="104" t="s">
        <v>16</v>
      </c>
      <c r="J1356" s="105" t="s">
        <v>16</v>
      </c>
      <c r="K1356" s="106"/>
      <c r="L1356" s="104" t="s">
        <v>391</v>
      </c>
    </row>
    <row r="1357">
      <c r="A1357" s="30">
        <v>1340.0</v>
      </c>
      <c r="B1357" s="30">
        <v>7526207.0</v>
      </c>
      <c r="C1357" s="77">
        <v>34.0</v>
      </c>
      <c r="D1357" s="104" t="s">
        <v>291</v>
      </c>
      <c r="E1357" s="104" t="s">
        <v>1226</v>
      </c>
      <c r="F1357" s="104" t="s">
        <v>285</v>
      </c>
      <c r="G1357" s="104">
        <v>6.0</v>
      </c>
      <c r="H1357" s="104" t="s">
        <v>86</v>
      </c>
      <c r="I1357" s="104" t="s">
        <v>15</v>
      </c>
      <c r="J1357" s="105" t="s">
        <v>86</v>
      </c>
      <c r="K1357" s="106"/>
      <c r="L1357" s="104" t="s">
        <v>400</v>
      </c>
    </row>
    <row r="1358">
      <c r="A1358" s="30">
        <v>1341.0</v>
      </c>
      <c r="B1358" s="30">
        <v>7233686.0</v>
      </c>
      <c r="C1358" s="77">
        <v>32.0</v>
      </c>
      <c r="D1358" s="104" t="s">
        <v>86</v>
      </c>
      <c r="E1358" s="104" t="s">
        <v>86</v>
      </c>
      <c r="F1358" s="104" t="s">
        <v>286</v>
      </c>
      <c r="G1358" s="104">
        <v>9.0</v>
      </c>
      <c r="H1358" s="104" t="s">
        <v>15</v>
      </c>
      <c r="I1358" s="104" t="s">
        <v>15</v>
      </c>
      <c r="J1358" s="105" t="s">
        <v>15</v>
      </c>
      <c r="K1358" s="120" t="s">
        <v>325</v>
      </c>
      <c r="L1358" s="104" t="s">
        <v>400</v>
      </c>
    </row>
    <row r="1359">
      <c r="A1359" s="30">
        <v>1342.0</v>
      </c>
      <c r="B1359" s="30">
        <v>7239657.0</v>
      </c>
      <c r="C1359" s="77">
        <v>40.0</v>
      </c>
      <c r="D1359" s="104" t="s">
        <v>86</v>
      </c>
      <c r="E1359" s="104" t="s">
        <v>86</v>
      </c>
      <c r="F1359" s="104" t="s">
        <v>305</v>
      </c>
      <c r="G1359" s="104">
        <v>1.0</v>
      </c>
      <c r="H1359" s="104" t="s">
        <v>15</v>
      </c>
      <c r="I1359" s="104" t="s">
        <v>15</v>
      </c>
      <c r="J1359" s="105" t="s">
        <v>15</v>
      </c>
      <c r="K1359" s="106"/>
      <c r="L1359" s="104" t="s">
        <v>1368</v>
      </c>
    </row>
    <row r="1360">
      <c r="A1360" s="30">
        <v>1343.0</v>
      </c>
      <c r="B1360" s="30">
        <v>7566838.0</v>
      </c>
      <c r="C1360" s="77">
        <v>23.0</v>
      </c>
      <c r="D1360" s="104" t="s">
        <v>279</v>
      </c>
      <c r="E1360" s="104" t="s">
        <v>276</v>
      </c>
      <c r="F1360" s="104" t="s">
        <v>347</v>
      </c>
      <c r="G1360" s="104">
        <v>6.0</v>
      </c>
      <c r="H1360" s="104" t="s">
        <v>15</v>
      </c>
      <c r="I1360" s="104" t="s">
        <v>15</v>
      </c>
      <c r="J1360" s="105" t="s">
        <v>15</v>
      </c>
      <c r="K1360" s="120" t="s">
        <v>615</v>
      </c>
      <c r="L1360" s="121"/>
    </row>
    <row r="1361">
      <c r="A1361" s="30">
        <v>1344.0</v>
      </c>
      <c r="B1361" s="30">
        <v>7566840.0</v>
      </c>
      <c r="C1361" s="77">
        <v>23.0</v>
      </c>
      <c r="D1361" s="104" t="s">
        <v>279</v>
      </c>
      <c r="E1361" s="104" t="s">
        <v>276</v>
      </c>
      <c r="F1361" s="104" t="s">
        <v>347</v>
      </c>
      <c r="G1361" s="104">
        <v>6.0</v>
      </c>
      <c r="H1361" s="104" t="s">
        <v>15</v>
      </c>
      <c r="I1361" s="104" t="s">
        <v>15</v>
      </c>
      <c r="J1361" s="105" t="s">
        <v>15</v>
      </c>
      <c r="K1361" s="120" t="s">
        <v>615</v>
      </c>
      <c r="L1361" s="121"/>
    </row>
    <row r="1362">
      <c r="A1362" s="59">
        <v>1345.0</v>
      </c>
      <c r="B1362" s="30">
        <v>7576772.0</v>
      </c>
      <c r="C1362" s="77">
        <v>24.0</v>
      </c>
      <c r="D1362" s="104" t="s">
        <v>86</v>
      </c>
      <c r="E1362" s="104" t="s">
        <v>86</v>
      </c>
      <c r="F1362" s="104" t="s">
        <v>273</v>
      </c>
      <c r="G1362" s="104">
        <v>2.0</v>
      </c>
      <c r="H1362" s="104" t="s">
        <v>15</v>
      </c>
      <c r="I1362" s="104" t="s">
        <v>15</v>
      </c>
      <c r="J1362" s="105" t="s">
        <v>15</v>
      </c>
      <c r="K1362" s="120" t="s">
        <v>1582</v>
      </c>
      <c r="L1362" s="121"/>
    </row>
    <row r="1363">
      <c r="A1363" s="30">
        <v>1346.0</v>
      </c>
      <c r="B1363" s="59">
        <v>7182402.0</v>
      </c>
      <c r="C1363" s="77">
        <v>27.0</v>
      </c>
      <c r="D1363" s="104" t="s">
        <v>86</v>
      </c>
      <c r="E1363" s="104" t="s">
        <v>86</v>
      </c>
      <c r="F1363" s="104" t="s">
        <v>273</v>
      </c>
      <c r="G1363" s="104">
        <v>2.0</v>
      </c>
      <c r="H1363" s="104" t="s">
        <v>15</v>
      </c>
      <c r="I1363" s="104" t="s">
        <v>15</v>
      </c>
      <c r="J1363" s="105" t="s">
        <v>15</v>
      </c>
      <c r="K1363" s="106"/>
      <c r="L1363" s="104" t="s">
        <v>578</v>
      </c>
    </row>
    <row r="1364">
      <c r="A1364" s="30">
        <v>1347.0</v>
      </c>
      <c r="B1364" s="30">
        <v>7185854.0</v>
      </c>
      <c r="C1364" s="77">
        <v>28.0</v>
      </c>
      <c r="D1364" s="104" t="s">
        <v>86</v>
      </c>
      <c r="E1364" s="104" t="s">
        <v>86</v>
      </c>
      <c r="F1364" s="104" t="s">
        <v>273</v>
      </c>
      <c r="G1364" s="104">
        <v>5.0</v>
      </c>
      <c r="H1364" s="104" t="s">
        <v>86</v>
      </c>
      <c r="I1364" s="104" t="s">
        <v>86</v>
      </c>
      <c r="J1364" s="105" t="s">
        <v>86</v>
      </c>
      <c r="K1364" s="106"/>
      <c r="L1364" s="104" t="s">
        <v>400</v>
      </c>
    </row>
    <row r="1365">
      <c r="A1365" s="30">
        <v>1348.0</v>
      </c>
      <c r="B1365" s="30">
        <v>7219666.0</v>
      </c>
      <c r="C1365" s="77">
        <v>42.0</v>
      </c>
      <c r="D1365" s="104" t="s">
        <v>86</v>
      </c>
      <c r="E1365" s="104" t="s">
        <v>86</v>
      </c>
      <c r="F1365" s="104" t="s">
        <v>479</v>
      </c>
      <c r="G1365" s="104">
        <v>8.0</v>
      </c>
      <c r="H1365" s="104" t="s">
        <v>86</v>
      </c>
      <c r="I1365" s="104" t="s">
        <v>86</v>
      </c>
      <c r="J1365" s="105" t="s">
        <v>86</v>
      </c>
      <c r="K1365" s="120" t="s">
        <v>1583</v>
      </c>
      <c r="L1365" s="104" t="s">
        <v>1584</v>
      </c>
    </row>
    <row r="1366">
      <c r="A1366" s="30">
        <v>1349.0</v>
      </c>
      <c r="B1366" s="30">
        <v>7528359.0</v>
      </c>
      <c r="C1366" s="77">
        <v>38.0</v>
      </c>
      <c r="D1366" s="104" t="s">
        <v>275</v>
      </c>
      <c r="E1366" s="104" t="s">
        <v>629</v>
      </c>
      <c r="F1366" s="104" t="s">
        <v>285</v>
      </c>
      <c r="G1366" s="104">
        <v>10.0</v>
      </c>
      <c r="H1366" s="104" t="s">
        <v>86</v>
      </c>
      <c r="I1366" s="104" t="s">
        <v>86</v>
      </c>
      <c r="J1366" s="105" t="s">
        <v>86</v>
      </c>
      <c r="K1366" s="120" t="s">
        <v>1585</v>
      </c>
      <c r="L1366" s="104" t="s">
        <v>1586</v>
      </c>
    </row>
    <row r="1367">
      <c r="A1367" s="30">
        <v>1350.0</v>
      </c>
      <c r="B1367" s="77">
        <v>7359140.0</v>
      </c>
      <c r="C1367" s="77">
        <v>15.0</v>
      </c>
      <c r="D1367" s="104" t="s">
        <v>86</v>
      </c>
      <c r="E1367" s="104" t="s">
        <v>86</v>
      </c>
      <c r="F1367" s="104" t="s">
        <v>86</v>
      </c>
      <c r="G1367" s="104">
        <v>0.0</v>
      </c>
      <c r="H1367" s="104" t="s">
        <v>86</v>
      </c>
      <c r="I1367" s="104" t="s">
        <v>16</v>
      </c>
      <c r="J1367" s="105" t="s">
        <v>16</v>
      </c>
      <c r="K1367" s="106"/>
      <c r="L1367" s="104" t="s">
        <v>1587</v>
      </c>
    </row>
    <row r="1368">
      <c r="A1368" s="30">
        <v>1351.0</v>
      </c>
      <c r="B1368" s="30">
        <v>7195128.0</v>
      </c>
      <c r="C1368" s="77">
        <v>35.0</v>
      </c>
      <c r="D1368" s="104" t="s">
        <v>86</v>
      </c>
      <c r="E1368" s="104" t="s">
        <v>86</v>
      </c>
      <c r="F1368" s="104" t="s">
        <v>285</v>
      </c>
      <c r="G1368" s="104">
        <v>5.0</v>
      </c>
      <c r="H1368" s="104" t="s">
        <v>15</v>
      </c>
      <c r="I1368" s="104" t="s">
        <v>15</v>
      </c>
      <c r="J1368" s="105" t="s">
        <v>15</v>
      </c>
      <c r="K1368" s="106"/>
      <c r="L1368" s="104" t="s">
        <v>1588</v>
      </c>
    </row>
    <row r="1369">
      <c r="A1369" s="30">
        <v>1352.0</v>
      </c>
      <c r="B1369" s="30">
        <v>7232623.0</v>
      </c>
      <c r="C1369" s="77">
        <v>32.0</v>
      </c>
      <c r="D1369" s="104" t="s">
        <v>86</v>
      </c>
      <c r="E1369" s="104" t="s">
        <v>1589</v>
      </c>
      <c r="F1369" s="104" t="s">
        <v>348</v>
      </c>
      <c r="G1369" s="104">
        <v>8.0</v>
      </c>
      <c r="H1369" s="104" t="s">
        <v>15</v>
      </c>
      <c r="I1369" s="104" t="s">
        <v>15</v>
      </c>
      <c r="J1369" s="105" t="s">
        <v>15</v>
      </c>
      <c r="K1369" s="106"/>
      <c r="L1369" s="104" t="s">
        <v>578</v>
      </c>
    </row>
    <row r="1370">
      <c r="A1370" s="30">
        <v>1353.0</v>
      </c>
      <c r="B1370" s="30">
        <v>7251156.0</v>
      </c>
      <c r="C1370" s="77">
        <v>22.0</v>
      </c>
      <c r="D1370" s="104" t="s">
        <v>275</v>
      </c>
      <c r="E1370" s="104" t="s">
        <v>276</v>
      </c>
      <c r="F1370" s="104" t="s">
        <v>410</v>
      </c>
      <c r="G1370" s="104">
        <v>5.0</v>
      </c>
      <c r="H1370" s="104" t="s">
        <v>16</v>
      </c>
      <c r="I1370" s="104" t="s">
        <v>16</v>
      </c>
      <c r="J1370" s="105" t="s">
        <v>86</v>
      </c>
      <c r="K1370" s="120" t="s">
        <v>1590</v>
      </c>
      <c r="L1370" s="104" t="s">
        <v>1591</v>
      </c>
    </row>
    <row r="1371">
      <c r="A1371" s="30">
        <v>1354.0</v>
      </c>
      <c r="B1371" s="30">
        <v>7299653.0</v>
      </c>
      <c r="C1371" s="77">
        <v>23.0</v>
      </c>
      <c r="D1371" s="104" t="s">
        <v>86</v>
      </c>
      <c r="E1371" s="104" t="s">
        <v>86</v>
      </c>
      <c r="F1371" s="104" t="s">
        <v>387</v>
      </c>
      <c r="G1371" s="104">
        <v>10.0</v>
      </c>
      <c r="H1371" s="104" t="s">
        <v>15</v>
      </c>
      <c r="I1371" s="104" t="s">
        <v>15</v>
      </c>
      <c r="J1371" s="105" t="s">
        <v>15</v>
      </c>
      <c r="K1371" s="120" t="s">
        <v>974</v>
      </c>
      <c r="L1371" s="104" t="s">
        <v>1592</v>
      </c>
    </row>
    <row r="1372">
      <c r="A1372" s="30">
        <v>1355.0</v>
      </c>
      <c r="B1372" s="30">
        <v>7295765.0</v>
      </c>
      <c r="C1372" s="75">
        <v>16.0</v>
      </c>
      <c r="D1372" s="115" t="s">
        <v>86</v>
      </c>
      <c r="E1372" s="115" t="s">
        <v>86</v>
      </c>
      <c r="F1372" s="115" t="s">
        <v>273</v>
      </c>
      <c r="G1372" s="115">
        <v>4.0</v>
      </c>
      <c r="H1372" s="115" t="s">
        <v>86</v>
      </c>
      <c r="I1372" s="115" t="s">
        <v>86</v>
      </c>
      <c r="J1372" s="116" t="s">
        <v>86</v>
      </c>
      <c r="K1372" s="117"/>
      <c r="L1372" s="115" t="s">
        <v>1593</v>
      </c>
    </row>
    <row r="1373">
      <c r="A1373" s="30">
        <v>1356.0</v>
      </c>
      <c r="B1373" s="30">
        <v>7305285.0</v>
      </c>
      <c r="C1373" s="77">
        <v>30.0</v>
      </c>
      <c r="D1373" s="104" t="s">
        <v>86</v>
      </c>
      <c r="E1373" s="104" t="s">
        <v>86</v>
      </c>
      <c r="F1373" s="104" t="s">
        <v>273</v>
      </c>
      <c r="G1373" s="104">
        <v>10.0</v>
      </c>
      <c r="H1373" s="104" t="s">
        <v>15</v>
      </c>
      <c r="I1373" s="104" t="s">
        <v>15</v>
      </c>
      <c r="J1373" s="105" t="s">
        <v>15</v>
      </c>
      <c r="K1373" s="106"/>
      <c r="L1373" s="104" t="s">
        <v>400</v>
      </c>
    </row>
    <row r="1374">
      <c r="A1374" s="30">
        <v>1357.0</v>
      </c>
      <c r="B1374" s="30">
        <v>7374619.0</v>
      </c>
      <c r="C1374" s="77">
        <v>35.0</v>
      </c>
      <c r="D1374" s="104" t="s">
        <v>279</v>
      </c>
      <c r="E1374" s="104" t="s">
        <v>872</v>
      </c>
      <c r="F1374" s="104" t="s">
        <v>305</v>
      </c>
      <c r="G1374" s="104">
        <v>2.0</v>
      </c>
      <c r="H1374" s="104" t="s">
        <v>86</v>
      </c>
      <c r="I1374" s="104" t="s">
        <v>86</v>
      </c>
      <c r="J1374" s="105" t="s">
        <v>86</v>
      </c>
      <c r="K1374" s="106"/>
      <c r="L1374" s="104" t="s">
        <v>1594</v>
      </c>
    </row>
    <row r="1375">
      <c r="A1375" s="30">
        <v>1358.0</v>
      </c>
      <c r="B1375" s="61">
        <v>7386899.0</v>
      </c>
      <c r="C1375" s="77">
        <v>24.0</v>
      </c>
      <c r="D1375" s="104" t="s">
        <v>271</v>
      </c>
      <c r="E1375" s="104" t="s">
        <v>86</v>
      </c>
      <c r="F1375" s="104" t="s">
        <v>273</v>
      </c>
      <c r="G1375" s="104">
        <v>5.0</v>
      </c>
      <c r="H1375" s="104" t="s">
        <v>86</v>
      </c>
      <c r="I1375" s="104" t="s">
        <v>86</v>
      </c>
      <c r="J1375" s="105" t="s">
        <v>86</v>
      </c>
      <c r="K1375" s="106"/>
      <c r="L1375" s="104" t="s">
        <v>1428</v>
      </c>
    </row>
    <row r="1376">
      <c r="A1376" s="30">
        <v>1359.0</v>
      </c>
      <c r="B1376" s="61">
        <v>7407694.0</v>
      </c>
      <c r="C1376" s="77">
        <v>43.0</v>
      </c>
      <c r="D1376" s="104" t="s">
        <v>86</v>
      </c>
      <c r="E1376" s="104" t="s">
        <v>86</v>
      </c>
      <c r="F1376" s="104" t="s">
        <v>285</v>
      </c>
      <c r="G1376" s="104">
        <v>3.0</v>
      </c>
      <c r="H1376" s="104" t="s">
        <v>15</v>
      </c>
      <c r="I1376" s="104" t="s">
        <v>15</v>
      </c>
      <c r="J1376" s="105" t="s">
        <v>15</v>
      </c>
      <c r="K1376" s="106"/>
      <c r="L1376" s="104" t="s">
        <v>325</v>
      </c>
    </row>
    <row r="1377">
      <c r="A1377" s="30">
        <v>1360.0</v>
      </c>
      <c r="B1377" s="60">
        <v>7409952.0</v>
      </c>
      <c r="C1377" s="77">
        <v>22.0</v>
      </c>
      <c r="D1377" s="104" t="s">
        <v>86</v>
      </c>
      <c r="E1377" s="104" t="s">
        <v>86</v>
      </c>
      <c r="F1377" s="104" t="s">
        <v>273</v>
      </c>
      <c r="G1377" s="104">
        <v>3.0</v>
      </c>
      <c r="H1377" s="104" t="s">
        <v>86</v>
      </c>
      <c r="I1377" s="104" t="s">
        <v>86</v>
      </c>
      <c r="J1377" s="105" t="s">
        <v>86</v>
      </c>
      <c r="K1377" s="120" t="s">
        <v>1595</v>
      </c>
      <c r="L1377" s="104" t="s">
        <v>1596</v>
      </c>
    </row>
    <row r="1378">
      <c r="A1378" s="30">
        <v>1361.0</v>
      </c>
      <c r="B1378" s="61">
        <v>7419609.0</v>
      </c>
      <c r="C1378" s="77">
        <v>24.0</v>
      </c>
      <c r="D1378" s="104" t="s">
        <v>279</v>
      </c>
      <c r="E1378" s="104" t="s">
        <v>276</v>
      </c>
      <c r="F1378" s="104" t="s">
        <v>305</v>
      </c>
      <c r="G1378" s="104">
        <v>5.0</v>
      </c>
      <c r="H1378" s="104" t="s">
        <v>15</v>
      </c>
      <c r="I1378" s="104" t="s">
        <v>15</v>
      </c>
      <c r="J1378" s="105" t="s">
        <v>15</v>
      </c>
      <c r="K1378" s="106"/>
      <c r="L1378" s="104" t="s">
        <v>1597</v>
      </c>
    </row>
    <row r="1379">
      <c r="A1379" s="30">
        <v>1362.0</v>
      </c>
      <c r="B1379" s="61">
        <v>7445101.0</v>
      </c>
      <c r="C1379" s="77">
        <v>29.0</v>
      </c>
      <c r="D1379" s="104" t="s">
        <v>309</v>
      </c>
      <c r="E1379" s="104" t="s">
        <v>86</v>
      </c>
      <c r="F1379" s="104" t="s">
        <v>280</v>
      </c>
      <c r="G1379" s="104">
        <v>0.0</v>
      </c>
      <c r="H1379" s="104" t="s">
        <v>16</v>
      </c>
      <c r="I1379" s="104" t="s">
        <v>16</v>
      </c>
      <c r="J1379" s="105" t="s">
        <v>16</v>
      </c>
      <c r="K1379" s="120" t="s">
        <v>616</v>
      </c>
      <c r="L1379" s="104" t="s">
        <v>1598</v>
      </c>
    </row>
    <row r="1380">
      <c r="A1380" s="30">
        <v>1363.0</v>
      </c>
      <c r="B1380" s="60">
        <v>7426470.0</v>
      </c>
      <c r="C1380" s="77">
        <v>24.0</v>
      </c>
      <c r="D1380" s="104" t="s">
        <v>271</v>
      </c>
      <c r="E1380" s="104" t="s">
        <v>276</v>
      </c>
      <c r="F1380" s="104" t="s">
        <v>273</v>
      </c>
      <c r="G1380" s="104">
        <v>9.0</v>
      </c>
      <c r="H1380" s="104" t="s">
        <v>15</v>
      </c>
      <c r="I1380" s="104" t="s">
        <v>15</v>
      </c>
      <c r="J1380" s="105" t="s">
        <v>15</v>
      </c>
      <c r="K1380" s="120" t="s">
        <v>1599</v>
      </c>
      <c r="L1380" s="104" t="s">
        <v>1600</v>
      </c>
    </row>
    <row r="1381">
      <c r="A1381" s="30">
        <v>1364.0</v>
      </c>
      <c r="B1381" s="62">
        <v>7546644.0</v>
      </c>
      <c r="C1381" s="77">
        <v>28.0</v>
      </c>
      <c r="D1381" s="104" t="s">
        <v>86</v>
      </c>
      <c r="E1381" s="104" t="s">
        <v>416</v>
      </c>
      <c r="F1381" s="104" t="s">
        <v>324</v>
      </c>
      <c r="G1381" s="104">
        <v>5.0</v>
      </c>
      <c r="H1381" s="104" t="s">
        <v>15</v>
      </c>
      <c r="I1381" s="104" t="s">
        <v>16</v>
      </c>
      <c r="J1381" s="105" t="s">
        <v>15</v>
      </c>
      <c r="K1381" s="106"/>
      <c r="L1381" s="121"/>
    </row>
    <row r="1382">
      <c r="A1382" s="30">
        <v>1365.0</v>
      </c>
      <c r="B1382" s="62">
        <v>7546061.0</v>
      </c>
      <c r="C1382" s="77">
        <v>28.0</v>
      </c>
      <c r="D1382" s="104" t="s">
        <v>275</v>
      </c>
      <c r="E1382" s="104" t="s">
        <v>276</v>
      </c>
      <c r="F1382" s="104" t="s">
        <v>273</v>
      </c>
      <c r="G1382" s="104">
        <v>9.0</v>
      </c>
      <c r="H1382" s="104" t="s">
        <v>86</v>
      </c>
      <c r="I1382" s="104" t="s">
        <v>86</v>
      </c>
      <c r="J1382" s="105" t="s">
        <v>86</v>
      </c>
      <c r="K1382" s="106"/>
      <c r="L1382" s="121"/>
    </row>
    <row r="1383">
      <c r="A1383" s="30">
        <v>1366.0</v>
      </c>
      <c r="B1383" s="30">
        <v>7338093.0</v>
      </c>
      <c r="C1383" s="77">
        <v>20.0</v>
      </c>
      <c r="D1383" s="104" t="s">
        <v>86</v>
      </c>
      <c r="E1383" s="104" t="s">
        <v>86</v>
      </c>
      <c r="F1383" s="104" t="s">
        <v>273</v>
      </c>
      <c r="G1383" s="104">
        <v>3.0</v>
      </c>
      <c r="H1383" s="104" t="s">
        <v>86</v>
      </c>
      <c r="I1383" s="104" t="s">
        <v>16</v>
      </c>
      <c r="J1383" s="105" t="s">
        <v>86</v>
      </c>
      <c r="K1383" s="106"/>
      <c r="L1383" s="104" t="s">
        <v>391</v>
      </c>
    </row>
    <row r="1384">
      <c r="A1384" s="30">
        <v>1377.0</v>
      </c>
      <c r="B1384" s="31">
        <v>8061581.0</v>
      </c>
      <c r="C1384" s="77">
        <v>21.0</v>
      </c>
      <c r="D1384" s="104" t="s">
        <v>275</v>
      </c>
      <c r="E1384" s="104" t="s">
        <v>301</v>
      </c>
      <c r="F1384" s="104" t="s">
        <v>273</v>
      </c>
      <c r="G1384" s="104">
        <v>9.0</v>
      </c>
      <c r="H1384" s="104" t="s">
        <v>15</v>
      </c>
      <c r="I1384" s="104" t="s">
        <v>15</v>
      </c>
      <c r="J1384" s="105" t="s">
        <v>15</v>
      </c>
      <c r="K1384" s="106"/>
      <c r="L1384" s="104" t="s">
        <v>657</v>
      </c>
    </row>
  </sheetData>
  <mergeCells count="6">
    <mergeCell ref="A2:L2"/>
    <mergeCell ref="A234:L234"/>
    <mergeCell ref="A412:L412"/>
    <mergeCell ref="A679:L679"/>
    <mergeCell ref="A886:L886"/>
    <mergeCell ref="A1117:L1117"/>
  </mergeCells>
  <conditionalFormatting sqref="C84:G84 I84 K84:L84">
    <cfRule type="notContainsBlanks" dxfId="0" priority="1">
      <formula>LEN(TRIM(C84))&gt;0</formula>
    </cfRule>
  </conditionalFormatting>
  <dataValidations>
    <dataValidation type="list" allowBlank="1" showErrorMessage="1" sqref="H3:J233 H235:J411 H413:J678 H680:J885 H887:J1116 H1118:J1384">
      <formula1>"SIM,NÃO,S/INFO"</formula1>
    </dataValidation>
    <dataValidation type="list" allowBlank="1" showErrorMessage="1" sqref="D3:D233 D235:D411 D413:D678 D680:D885 D887:D1116 D1118:D1384">
      <formula1>"FUND INC,FUND COMP,MÉDIO INC,MÉDIO COMP,SUPERIOR INC,SUPERIOR COMP,S/INFO"</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63"/>
    <col customWidth="1" min="3" max="3" width="10.0"/>
    <col customWidth="1" min="4" max="4" width="10.13"/>
    <col customWidth="1" min="5" max="5" width="10.75"/>
    <col customWidth="1" min="6" max="6" width="11.63"/>
    <col customWidth="1" min="7" max="7" width="5.38"/>
    <col customWidth="1" min="8" max="8" width="10.13"/>
    <col customWidth="1" min="9" max="9" width="9.88"/>
    <col customWidth="1" min="10" max="10" width="8.13"/>
    <col customWidth="1" min="11" max="11" width="9.5"/>
    <col customWidth="1" min="12" max="12" width="8.25"/>
    <col customWidth="1" min="13" max="14" width="9.5"/>
    <col customWidth="1" min="15" max="15" width="9.88"/>
    <col customWidth="1" min="16" max="18" width="9.5"/>
  </cols>
  <sheetData>
    <row r="1">
      <c r="A1" s="79" t="s">
        <v>0</v>
      </c>
      <c r="B1" s="79" t="s">
        <v>1</v>
      </c>
      <c r="C1" s="122" t="s">
        <v>1601</v>
      </c>
      <c r="D1" s="1" t="s">
        <v>1602</v>
      </c>
      <c r="E1" s="1" t="s">
        <v>1603</v>
      </c>
      <c r="F1" s="3" t="s">
        <v>1604</v>
      </c>
      <c r="G1" s="3" t="s">
        <v>1605</v>
      </c>
      <c r="H1" s="3" t="s">
        <v>1606</v>
      </c>
      <c r="I1" s="3" t="s">
        <v>1607</v>
      </c>
      <c r="J1" s="3" t="s">
        <v>1608</v>
      </c>
      <c r="K1" s="3" t="s">
        <v>1609</v>
      </c>
      <c r="L1" s="3" t="s">
        <v>1610</v>
      </c>
      <c r="M1" s="3" t="s">
        <v>1611</v>
      </c>
      <c r="N1" s="3" t="s">
        <v>1612</v>
      </c>
      <c r="O1" s="3" t="s">
        <v>1613</v>
      </c>
      <c r="P1" s="3" t="s">
        <v>1614</v>
      </c>
      <c r="Q1" s="3" t="s">
        <v>1615</v>
      </c>
      <c r="R1" s="123" t="s">
        <v>1616</v>
      </c>
    </row>
    <row r="2">
      <c r="A2" s="124">
        <v>2023.0</v>
      </c>
      <c r="B2" s="5"/>
      <c r="C2" s="5"/>
      <c r="D2" s="5"/>
      <c r="E2" s="5"/>
      <c r="F2" s="5"/>
      <c r="G2" s="5"/>
      <c r="H2" s="5"/>
      <c r="I2" s="5"/>
      <c r="J2" s="6"/>
      <c r="K2" s="125"/>
      <c r="L2" s="126"/>
      <c r="M2" s="125"/>
      <c r="N2" s="126"/>
      <c r="O2" s="125"/>
      <c r="P2" s="125"/>
      <c r="Q2" s="125"/>
      <c r="R2" s="127"/>
    </row>
    <row r="3">
      <c r="A3" s="7">
        <v>1.0</v>
      </c>
      <c r="B3" s="7">
        <v>8101080.0</v>
      </c>
      <c r="C3" s="128" t="s">
        <v>1617</v>
      </c>
      <c r="D3" s="10">
        <v>1790.0</v>
      </c>
      <c r="E3" s="24"/>
      <c r="F3" s="9" t="s">
        <v>86</v>
      </c>
      <c r="G3" s="91"/>
      <c r="H3" s="9" t="s">
        <v>16</v>
      </c>
      <c r="I3" s="9" t="s">
        <v>15</v>
      </c>
      <c r="J3" s="91"/>
      <c r="K3" s="9" t="s">
        <v>15</v>
      </c>
      <c r="L3" s="91"/>
      <c r="M3" s="9" t="s">
        <v>15</v>
      </c>
      <c r="N3" s="91"/>
      <c r="O3" s="9" t="s">
        <v>16</v>
      </c>
      <c r="P3" s="9">
        <v>3.0</v>
      </c>
      <c r="Q3" s="9" t="s">
        <v>15</v>
      </c>
      <c r="R3" s="34"/>
    </row>
    <row r="4">
      <c r="A4" s="7">
        <v>2.0</v>
      </c>
      <c r="B4" s="7">
        <v>8101388.0</v>
      </c>
      <c r="C4" s="128" t="s">
        <v>1618</v>
      </c>
      <c r="D4" s="10">
        <v>2160.0</v>
      </c>
      <c r="E4" s="24"/>
      <c r="F4" s="9" t="s">
        <v>86</v>
      </c>
      <c r="G4" s="91"/>
      <c r="H4" s="9" t="s">
        <v>15</v>
      </c>
      <c r="I4" s="9" t="s">
        <v>15</v>
      </c>
      <c r="J4" s="91"/>
      <c r="K4" s="9" t="s">
        <v>15</v>
      </c>
      <c r="L4" s="91"/>
      <c r="M4" s="9" t="s">
        <v>15</v>
      </c>
      <c r="N4" s="91"/>
      <c r="O4" s="9" t="s">
        <v>15</v>
      </c>
      <c r="P4" s="91"/>
      <c r="Q4" s="9" t="s">
        <v>15</v>
      </c>
      <c r="R4" s="34"/>
    </row>
    <row r="5">
      <c r="A5" s="7">
        <v>3.0</v>
      </c>
      <c r="B5" s="7">
        <v>8101390.0</v>
      </c>
      <c r="C5" s="128" t="s">
        <v>1619</v>
      </c>
      <c r="D5" s="10">
        <v>1970.0</v>
      </c>
      <c r="E5" s="24"/>
      <c r="F5" s="9" t="s">
        <v>86</v>
      </c>
      <c r="G5" s="91"/>
      <c r="H5" s="9" t="s">
        <v>15</v>
      </c>
      <c r="I5" s="9" t="s">
        <v>15</v>
      </c>
      <c r="J5" s="91"/>
      <c r="K5" s="9" t="s">
        <v>15</v>
      </c>
      <c r="L5" s="91"/>
      <c r="M5" s="9" t="s">
        <v>15</v>
      </c>
      <c r="N5" s="91"/>
      <c r="O5" s="9" t="s">
        <v>15</v>
      </c>
      <c r="P5" s="91"/>
      <c r="Q5" s="9" t="s">
        <v>15</v>
      </c>
      <c r="R5" s="34"/>
    </row>
    <row r="6">
      <c r="A6" s="7">
        <v>4.0</v>
      </c>
      <c r="B6" s="7">
        <v>8103515.0</v>
      </c>
      <c r="C6" s="128">
        <v>44987.0</v>
      </c>
      <c r="D6" s="10">
        <v>2095.0</v>
      </c>
      <c r="E6" s="24"/>
      <c r="F6" s="9" t="s">
        <v>86</v>
      </c>
      <c r="G6" s="91"/>
      <c r="H6" s="9" t="s">
        <v>15</v>
      </c>
      <c r="I6" s="9" t="s">
        <v>15</v>
      </c>
      <c r="J6" s="91"/>
      <c r="K6" s="9" t="s">
        <v>15</v>
      </c>
      <c r="L6" s="91"/>
      <c r="M6" s="9" t="s">
        <v>15</v>
      </c>
      <c r="N6" s="91"/>
      <c r="O6" s="9" t="s">
        <v>15</v>
      </c>
      <c r="P6" s="91"/>
      <c r="Q6" s="9" t="s">
        <v>15</v>
      </c>
      <c r="R6" s="34"/>
    </row>
    <row r="7">
      <c r="A7" s="7">
        <v>5.0</v>
      </c>
      <c r="B7" s="7">
        <v>8103519.0</v>
      </c>
      <c r="C7" s="128">
        <v>44987.0</v>
      </c>
      <c r="D7" s="10">
        <v>2240.0</v>
      </c>
      <c r="E7" s="24"/>
      <c r="F7" s="9" t="s">
        <v>86</v>
      </c>
      <c r="G7" s="91"/>
      <c r="H7" s="9" t="s">
        <v>16</v>
      </c>
      <c r="I7" s="9" t="s">
        <v>15</v>
      </c>
      <c r="J7" s="91"/>
      <c r="K7" s="9" t="s">
        <v>15</v>
      </c>
      <c r="L7" s="91"/>
      <c r="M7" s="9" t="s">
        <v>15</v>
      </c>
      <c r="N7" s="91"/>
      <c r="O7" s="9" t="s">
        <v>16</v>
      </c>
      <c r="P7" s="9">
        <v>2.0</v>
      </c>
      <c r="Q7" s="9" t="s">
        <v>15</v>
      </c>
      <c r="R7" s="34"/>
    </row>
    <row r="8">
      <c r="A8" s="7">
        <v>6.0</v>
      </c>
      <c r="B8" s="7">
        <v>8104397.0</v>
      </c>
      <c r="C8" s="128">
        <v>44928.0</v>
      </c>
      <c r="D8" s="10">
        <v>2320.0</v>
      </c>
      <c r="E8" s="24"/>
      <c r="F8" s="9" t="s">
        <v>86</v>
      </c>
      <c r="G8" s="91"/>
      <c r="H8" s="9" t="s">
        <v>16</v>
      </c>
      <c r="I8" s="9" t="s">
        <v>15</v>
      </c>
      <c r="J8" s="91"/>
      <c r="K8" s="9" t="s">
        <v>15</v>
      </c>
      <c r="L8" s="91"/>
      <c r="M8" s="9" t="s">
        <v>16</v>
      </c>
      <c r="N8" s="9">
        <v>5.0</v>
      </c>
      <c r="O8" s="9" t="s">
        <v>16</v>
      </c>
      <c r="P8" s="9">
        <v>3.0</v>
      </c>
      <c r="Q8" s="9" t="s">
        <v>15</v>
      </c>
      <c r="R8" s="34"/>
    </row>
    <row r="9">
      <c r="A9" s="7">
        <v>7.0</v>
      </c>
      <c r="B9" s="7">
        <v>8104683.0</v>
      </c>
      <c r="C9" s="128" t="s">
        <v>1620</v>
      </c>
      <c r="D9" s="10">
        <v>2205.0</v>
      </c>
      <c r="E9" s="24"/>
      <c r="F9" s="9" t="s">
        <v>86</v>
      </c>
      <c r="G9" s="91"/>
      <c r="H9" s="9" t="s">
        <v>16</v>
      </c>
      <c r="I9" s="9" t="s">
        <v>16</v>
      </c>
      <c r="J9" s="9">
        <v>5.0</v>
      </c>
      <c r="K9" s="9" t="s">
        <v>16</v>
      </c>
      <c r="L9" s="9">
        <v>10.0</v>
      </c>
      <c r="M9" s="9" t="s">
        <v>15</v>
      </c>
      <c r="N9" s="91"/>
      <c r="O9" s="9" t="s">
        <v>16</v>
      </c>
      <c r="P9" s="9">
        <v>23.0</v>
      </c>
      <c r="Q9" s="9" t="s">
        <v>15</v>
      </c>
      <c r="R9" s="34"/>
    </row>
    <row r="10">
      <c r="A10" s="7">
        <v>8.0</v>
      </c>
      <c r="B10" s="7">
        <v>8104515.0</v>
      </c>
      <c r="C10" s="128" t="s">
        <v>1621</v>
      </c>
      <c r="D10" s="10">
        <v>1855.0</v>
      </c>
      <c r="E10" s="24"/>
      <c r="F10" s="9" t="s">
        <v>86</v>
      </c>
      <c r="G10" s="91"/>
      <c r="H10" s="9" t="s">
        <v>16</v>
      </c>
      <c r="I10" s="9" t="s">
        <v>15</v>
      </c>
      <c r="J10" s="91"/>
      <c r="K10" s="9" t="s">
        <v>15</v>
      </c>
      <c r="L10" s="91"/>
      <c r="M10" s="9" t="s">
        <v>15</v>
      </c>
      <c r="N10" s="91"/>
      <c r="O10" s="9" t="s">
        <v>16</v>
      </c>
      <c r="P10" s="9">
        <v>6.0</v>
      </c>
      <c r="Q10" s="9" t="s">
        <v>16</v>
      </c>
      <c r="R10" s="34"/>
    </row>
    <row r="11">
      <c r="A11" s="7">
        <v>9.0</v>
      </c>
      <c r="B11" s="7">
        <v>8105419.0</v>
      </c>
      <c r="C11" s="128">
        <v>45140.0</v>
      </c>
      <c r="D11" s="10">
        <v>2250.0</v>
      </c>
      <c r="E11" s="24"/>
      <c r="F11" s="9" t="s">
        <v>86</v>
      </c>
      <c r="G11" s="91"/>
      <c r="H11" s="9" t="s">
        <v>16</v>
      </c>
      <c r="I11" s="9" t="s">
        <v>15</v>
      </c>
      <c r="J11" s="91"/>
      <c r="K11" s="9" t="s">
        <v>16</v>
      </c>
      <c r="L11" s="9">
        <v>3.0</v>
      </c>
      <c r="M11" s="9" t="s">
        <v>15</v>
      </c>
      <c r="N11" s="91"/>
      <c r="O11" s="9" t="s">
        <v>16</v>
      </c>
      <c r="P11" s="9">
        <v>8.0</v>
      </c>
      <c r="Q11" s="9" t="s">
        <v>16</v>
      </c>
      <c r="R11" s="34"/>
    </row>
    <row r="12">
      <c r="A12" s="7">
        <v>10.0</v>
      </c>
      <c r="B12" s="7">
        <v>8106395.0</v>
      </c>
      <c r="C12" s="128">
        <v>45172.0</v>
      </c>
      <c r="D12" s="10">
        <v>2070.0</v>
      </c>
      <c r="E12" s="24"/>
      <c r="F12" s="9" t="s">
        <v>86</v>
      </c>
      <c r="G12" s="91"/>
      <c r="H12" s="9" t="s">
        <v>16</v>
      </c>
      <c r="I12" s="9" t="s">
        <v>15</v>
      </c>
      <c r="J12" s="91"/>
      <c r="K12" s="9" t="s">
        <v>15</v>
      </c>
      <c r="L12" s="91"/>
      <c r="M12" s="9" t="s">
        <v>15</v>
      </c>
      <c r="N12" s="91"/>
      <c r="O12" s="9" t="s">
        <v>16</v>
      </c>
      <c r="P12" s="9">
        <v>14.0</v>
      </c>
      <c r="Q12" s="9" t="s">
        <v>15</v>
      </c>
      <c r="R12" s="34"/>
    </row>
    <row r="13">
      <c r="A13" s="7">
        <v>11.0</v>
      </c>
      <c r="B13" s="7">
        <v>8107717.0</v>
      </c>
      <c r="C13" s="128">
        <v>45262.0</v>
      </c>
      <c r="D13" s="10">
        <v>2110.0</v>
      </c>
      <c r="E13" s="24"/>
      <c r="F13" s="9" t="s">
        <v>86</v>
      </c>
      <c r="G13" s="91"/>
      <c r="H13" s="9" t="s">
        <v>16</v>
      </c>
      <c r="I13" s="9" t="s">
        <v>15</v>
      </c>
      <c r="J13" s="91"/>
      <c r="K13" s="9" t="s">
        <v>16</v>
      </c>
      <c r="L13" s="9">
        <v>5.0</v>
      </c>
      <c r="M13" s="9" t="s">
        <v>15</v>
      </c>
      <c r="N13" s="91"/>
      <c r="O13" s="9" t="s">
        <v>16</v>
      </c>
      <c r="P13" s="9">
        <v>3.0</v>
      </c>
      <c r="Q13" s="9" t="s">
        <v>15</v>
      </c>
      <c r="R13" s="34"/>
    </row>
    <row r="14">
      <c r="A14" s="7">
        <v>12.0</v>
      </c>
      <c r="B14" s="7">
        <v>8110589.0</v>
      </c>
      <c r="C14" s="128" t="s">
        <v>1622</v>
      </c>
      <c r="D14" s="10">
        <v>1875.0</v>
      </c>
      <c r="E14" s="24"/>
      <c r="F14" s="9" t="s">
        <v>86</v>
      </c>
      <c r="G14" s="91"/>
      <c r="H14" s="9" t="s">
        <v>16</v>
      </c>
      <c r="I14" s="9" t="s">
        <v>15</v>
      </c>
      <c r="J14" s="91"/>
      <c r="K14" s="9" t="s">
        <v>15</v>
      </c>
      <c r="L14" s="91"/>
      <c r="M14" s="9" t="s">
        <v>15</v>
      </c>
      <c r="N14" s="91"/>
      <c r="O14" s="9" t="s">
        <v>16</v>
      </c>
      <c r="P14" s="9">
        <v>16.0</v>
      </c>
      <c r="Q14" s="9" t="s">
        <v>15</v>
      </c>
      <c r="R14" s="34"/>
    </row>
    <row r="15">
      <c r="A15" s="7">
        <v>13.0</v>
      </c>
      <c r="B15" s="7">
        <v>8109913.0</v>
      </c>
      <c r="C15" s="128">
        <v>45078.0</v>
      </c>
      <c r="D15" s="10">
        <v>2170.0</v>
      </c>
      <c r="E15" s="24"/>
      <c r="F15" s="9" t="s">
        <v>86</v>
      </c>
      <c r="G15" s="91"/>
      <c r="H15" s="9" t="s">
        <v>15</v>
      </c>
      <c r="I15" s="9" t="s">
        <v>15</v>
      </c>
      <c r="J15" s="91"/>
      <c r="K15" s="9" t="s">
        <v>15</v>
      </c>
      <c r="L15" s="91"/>
      <c r="M15" s="9" t="s">
        <v>15</v>
      </c>
      <c r="N15" s="91"/>
      <c r="O15" s="9" t="s">
        <v>15</v>
      </c>
      <c r="P15" s="91"/>
      <c r="Q15" s="9" t="s">
        <v>15</v>
      </c>
      <c r="R15" s="34"/>
    </row>
    <row r="16">
      <c r="A16" s="7">
        <v>14.0</v>
      </c>
      <c r="B16" s="7">
        <v>8098313.0</v>
      </c>
      <c r="C16" s="128" t="s">
        <v>1621</v>
      </c>
      <c r="D16" s="10">
        <v>2200.0</v>
      </c>
      <c r="E16" s="24"/>
      <c r="F16" s="9" t="s">
        <v>86</v>
      </c>
      <c r="G16" s="9">
        <v>1.0</v>
      </c>
      <c r="H16" s="9" t="s">
        <v>16</v>
      </c>
      <c r="I16" s="9" t="s">
        <v>16</v>
      </c>
      <c r="J16" s="9">
        <v>16.0</v>
      </c>
      <c r="K16" s="9" t="s">
        <v>15</v>
      </c>
      <c r="L16" s="91"/>
      <c r="M16" s="9" t="s">
        <v>15</v>
      </c>
      <c r="N16" s="91"/>
      <c r="O16" s="9" t="s">
        <v>16</v>
      </c>
      <c r="P16" s="9">
        <v>13.0</v>
      </c>
      <c r="Q16" s="9" t="s">
        <v>15</v>
      </c>
      <c r="R16" s="34"/>
    </row>
    <row r="17">
      <c r="A17" s="7">
        <v>15.0</v>
      </c>
      <c r="B17" s="7">
        <v>8083030.0</v>
      </c>
      <c r="C17" s="128">
        <v>45079.0</v>
      </c>
      <c r="D17" s="10">
        <v>2025.0</v>
      </c>
      <c r="E17" s="24"/>
      <c r="F17" s="9" t="s">
        <v>86</v>
      </c>
      <c r="G17" s="91"/>
      <c r="H17" s="9" t="s">
        <v>16</v>
      </c>
      <c r="I17" s="9" t="s">
        <v>16</v>
      </c>
      <c r="J17" s="9">
        <v>22.0</v>
      </c>
      <c r="K17" s="9" t="s">
        <v>15</v>
      </c>
      <c r="L17" s="91"/>
      <c r="M17" s="9" t="s">
        <v>16</v>
      </c>
      <c r="N17" s="9">
        <v>9.0</v>
      </c>
      <c r="O17" s="9" t="s">
        <v>16</v>
      </c>
      <c r="P17" s="9">
        <v>26.0</v>
      </c>
      <c r="Q17" s="9" t="s">
        <v>16</v>
      </c>
      <c r="R17" s="34"/>
    </row>
    <row r="18">
      <c r="A18" s="7">
        <v>16.0</v>
      </c>
      <c r="B18" s="7">
        <v>8114593.0</v>
      </c>
      <c r="C18" s="128">
        <v>45202.0</v>
      </c>
      <c r="D18" s="10">
        <v>2020.0</v>
      </c>
      <c r="E18" s="24"/>
      <c r="F18" s="9" t="s">
        <v>86</v>
      </c>
      <c r="G18" s="91"/>
      <c r="H18" s="9" t="s">
        <v>16</v>
      </c>
      <c r="I18" s="9" t="s">
        <v>15</v>
      </c>
      <c r="J18" s="91"/>
      <c r="K18" s="9" t="s">
        <v>15</v>
      </c>
      <c r="L18" s="91"/>
      <c r="M18" s="9" t="s">
        <v>15</v>
      </c>
      <c r="N18" s="91"/>
      <c r="O18" s="9" t="s">
        <v>16</v>
      </c>
      <c r="P18" s="9">
        <v>1.0</v>
      </c>
      <c r="Q18" s="9" t="s">
        <v>15</v>
      </c>
      <c r="R18" s="34"/>
    </row>
    <row r="19">
      <c r="A19" s="7">
        <v>17.0</v>
      </c>
      <c r="B19" s="7">
        <v>8113528.0</v>
      </c>
      <c r="C19" s="128" t="s">
        <v>1623</v>
      </c>
      <c r="D19" s="10">
        <v>1875.0</v>
      </c>
      <c r="E19" s="24"/>
      <c r="F19" s="9" t="s">
        <v>16</v>
      </c>
      <c r="G19" s="9">
        <v>1.0</v>
      </c>
      <c r="H19" s="9" t="s">
        <v>16</v>
      </c>
      <c r="I19" s="9" t="s">
        <v>15</v>
      </c>
      <c r="J19" s="91"/>
      <c r="K19" s="9" t="s">
        <v>15</v>
      </c>
      <c r="L19" s="91"/>
      <c r="M19" s="9" t="s">
        <v>15</v>
      </c>
      <c r="N19" s="91"/>
      <c r="O19" s="9" t="s">
        <v>16</v>
      </c>
      <c r="P19" s="9">
        <v>1.0</v>
      </c>
      <c r="Q19" s="9" t="s">
        <v>15</v>
      </c>
      <c r="R19" s="34"/>
    </row>
    <row r="20">
      <c r="A20" s="7">
        <v>18.0</v>
      </c>
      <c r="B20" s="7">
        <v>8111129.0</v>
      </c>
      <c r="C20" s="128" t="s">
        <v>1624</v>
      </c>
      <c r="D20" s="10">
        <v>2265.0</v>
      </c>
      <c r="E20" s="24"/>
      <c r="F20" s="9" t="s">
        <v>86</v>
      </c>
      <c r="G20" s="91"/>
      <c r="H20" s="9" t="s">
        <v>16</v>
      </c>
      <c r="I20" s="9" t="s">
        <v>15</v>
      </c>
      <c r="J20" s="91"/>
      <c r="K20" s="9" t="s">
        <v>15</v>
      </c>
      <c r="L20" s="91"/>
      <c r="M20" s="9" t="s">
        <v>15</v>
      </c>
      <c r="N20" s="91"/>
      <c r="O20" s="9" t="s">
        <v>16</v>
      </c>
      <c r="P20" s="9">
        <v>4.0</v>
      </c>
      <c r="Q20" s="9" t="s">
        <v>15</v>
      </c>
      <c r="R20" s="34"/>
    </row>
    <row r="21">
      <c r="A21" s="7">
        <v>19.0</v>
      </c>
      <c r="B21" s="7">
        <v>8117762.0</v>
      </c>
      <c r="C21" s="128">
        <v>45020.0</v>
      </c>
      <c r="D21" s="10">
        <v>1955.0</v>
      </c>
      <c r="E21" s="24"/>
      <c r="F21" s="9" t="s">
        <v>86</v>
      </c>
      <c r="G21" s="91"/>
      <c r="H21" s="9" t="s">
        <v>16</v>
      </c>
      <c r="I21" s="9" t="s">
        <v>15</v>
      </c>
      <c r="J21" s="91"/>
      <c r="K21" s="9" t="s">
        <v>15</v>
      </c>
      <c r="L21" s="91"/>
      <c r="M21" s="9" t="s">
        <v>15</v>
      </c>
      <c r="N21" s="91"/>
      <c r="O21" s="9" t="s">
        <v>16</v>
      </c>
      <c r="P21" s="9">
        <v>7.0</v>
      </c>
      <c r="Q21" s="9" t="s">
        <v>15</v>
      </c>
      <c r="R21" s="34"/>
    </row>
    <row r="22">
      <c r="A22" s="7">
        <v>20.0</v>
      </c>
      <c r="B22" s="7">
        <v>8118914.0</v>
      </c>
      <c r="C22" s="128">
        <v>44988.0</v>
      </c>
      <c r="D22" s="10">
        <v>1845.0</v>
      </c>
      <c r="E22" s="24"/>
      <c r="F22" s="9" t="s">
        <v>86</v>
      </c>
      <c r="G22" s="91"/>
      <c r="H22" s="9" t="s">
        <v>15</v>
      </c>
      <c r="I22" s="9" t="s">
        <v>15</v>
      </c>
      <c r="J22" s="91"/>
      <c r="K22" s="9" t="s">
        <v>15</v>
      </c>
      <c r="L22" s="91"/>
      <c r="M22" s="9" t="s">
        <v>15</v>
      </c>
      <c r="N22" s="91"/>
      <c r="O22" s="9" t="s">
        <v>15</v>
      </c>
      <c r="P22" s="91"/>
      <c r="Q22" s="9" t="s">
        <v>15</v>
      </c>
      <c r="R22" s="34"/>
    </row>
    <row r="23">
      <c r="A23" s="7">
        <v>21.0</v>
      </c>
      <c r="B23" s="7">
        <v>8119396.0</v>
      </c>
      <c r="C23" s="128" t="s">
        <v>1625</v>
      </c>
      <c r="D23" s="10">
        <v>1815.0</v>
      </c>
      <c r="E23" s="24"/>
      <c r="F23" s="9" t="s">
        <v>86</v>
      </c>
      <c r="G23" s="91"/>
      <c r="H23" s="9" t="s">
        <v>15</v>
      </c>
      <c r="I23" s="9" t="s">
        <v>15</v>
      </c>
      <c r="J23" s="91"/>
      <c r="K23" s="9" t="s">
        <v>15</v>
      </c>
      <c r="L23" s="91"/>
      <c r="M23" s="9" t="s">
        <v>15</v>
      </c>
      <c r="N23" s="91"/>
      <c r="O23" s="9" t="s">
        <v>15</v>
      </c>
      <c r="P23" s="91"/>
      <c r="Q23" s="9" t="s">
        <v>15</v>
      </c>
      <c r="R23" s="34"/>
    </row>
    <row r="24">
      <c r="A24" s="7">
        <v>22.0</v>
      </c>
      <c r="B24" s="7">
        <v>8119518.0</v>
      </c>
      <c r="C24" s="128">
        <v>45263.0</v>
      </c>
      <c r="D24" s="10">
        <v>1820.0</v>
      </c>
      <c r="E24" s="24"/>
      <c r="F24" s="9" t="s">
        <v>86</v>
      </c>
      <c r="G24" s="91"/>
      <c r="H24" s="9" t="s">
        <v>15</v>
      </c>
      <c r="I24" s="9" t="s">
        <v>15</v>
      </c>
      <c r="J24" s="91"/>
      <c r="K24" s="9" t="s">
        <v>15</v>
      </c>
      <c r="L24" s="91"/>
      <c r="M24" s="9" t="s">
        <v>15</v>
      </c>
      <c r="N24" s="91"/>
      <c r="O24" s="9" t="s">
        <v>15</v>
      </c>
      <c r="P24" s="91"/>
      <c r="Q24" s="9" t="s">
        <v>15</v>
      </c>
      <c r="R24" s="34"/>
    </row>
    <row r="25">
      <c r="A25" s="7">
        <v>23.0</v>
      </c>
      <c r="B25" s="7">
        <v>8119272.0</v>
      </c>
      <c r="C25" s="128">
        <v>45019.0</v>
      </c>
      <c r="D25" s="10">
        <v>1835.0</v>
      </c>
      <c r="E25" s="24"/>
      <c r="F25" s="9" t="s">
        <v>86</v>
      </c>
      <c r="G25" s="91"/>
      <c r="H25" s="9" t="s">
        <v>15</v>
      </c>
      <c r="I25" s="9" t="s">
        <v>15</v>
      </c>
      <c r="J25" s="91"/>
      <c r="K25" s="9" t="s">
        <v>15</v>
      </c>
      <c r="L25" s="91"/>
      <c r="M25" s="9" t="s">
        <v>15</v>
      </c>
      <c r="N25" s="91"/>
      <c r="O25" s="9" t="s">
        <v>15</v>
      </c>
      <c r="P25" s="91"/>
      <c r="Q25" s="9" t="s">
        <v>15</v>
      </c>
      <c r="R25" s="34"/>
    </row>
    <row r="26">
      <c r="A26" s="7">
        <v>24.0</v>
      </c>
      <c r="B26" s="7">
        <v>8117038.0</v>
      </c>
      <c r="C26" s="128" t="s">
        <v>1622</v>
      </c>
      <c r="D26" s="10">
        <v>2215.0</v>
      </c>
      <c r="E26" s="24"/>
      <c r="F26" s="9" t="s">
        <v>86</v>
      </c>
      <c r="G26" s="91"/>
      <c r="H26" s="9" t="s">
        <v>15</v>
      </c>
      <c r="I26" s="9" t="s">
        <v>15</v>
      </c>
      <c r="J26" s="91"/>
      <c r="K26" s="9" t="s">
        <v>15</v>
      </c>
      <c r="L26" s="91"/>
      <c r="M26" s="9" t="s">
        <v>15</v>
      </c>
      <c r="N26" s="91"/>
      <c r="O26" s="9" t="s">
        <v>15</v>
      </c>
      <c r="P26" s="91"/>
      <c r="Q26" s="9" t="s">
        <v>16</v>
      </c>
      <c r="R26" s="34"/>
    </row>
    <row r="27">
      <c r="A27" s="7">
        <v>25.0</v>
      </c>
      <c r="B27" s="7">
        <v>8120589.0</v>
      </c>
      <c r="C27" s="128">
        <v>45263.0</v>
      </c>
      <c r="D27" s="10">
        <v>2055.0</v>
      </c>
      <c r="E27" s="24"/>
      <c r="F27" s="9" t="s">
        <v>86</v>
      </c>
      <c r="G27" s="91"/>
      <c r="H27" s="9" t="s">
        <v>16</v>
      </c>
      <c r="I27" s="9" t="s">
        <v>15</v>
      </c>
      <c r="J27" s="91"/>
      <c r="K27" s="9" t="s">
        <v>15</v>
      </c>
      <c r="L27" s="91"/>
      <c r="M27" s="9" t="s">
        <v>15</v>
      </c>
      <c r="N27" s="91"/>
      <c r="O27" s="9" t="s">
        <v>16</v>
      </c>
      <c r="P27" s="9">
        <v>2.0</v>
      </c>
      <c r="Q27" s="9" t="s">
        <v>15</v>
      </c>
      <c r="R27" s="34"/>
    </row>
    <row r="28">
      <c r="A28" s="7">
        <v>26.0</v>
      </c>
      <c r="B28" s="7">
        <v>8121779.0</v>
      </c>
      <c r="C28" s="128" t="s">
        <v>1626</v>
      </c>
      <c r="D28" s="10">
        <v>1830.0</v>
      </c>
      <c r="E28" s="24"/>
      <c r="F28" s="9" t="s">
        <v>86</v>
      </c>
      <c r="G28" s="91"/>
      <c r="H28" s="9" t="s">
        <v>16</v>
      </c>
      <c r="I28" s="9" t="s">
        <v>16</v>
      </c>
      <c r="J28" s="9">
        <v>9.0</v>
      </c>
      <c r="K28" s="9" t="s">
        <v>16</v>
      </c>
      <c r="L28" s="9">
        <v>1.0</v>
      </c>
      <c r="M28" s="9" t="s">
        <v>16</v>
      </c>
      <c r="N28" s="9">
        <v>6.0</v>
      </c>
      <c r="O28" s="9" t="s">
        <v>16</v>
      </c>
      <c r="P28" s="9">
        <v>22.0</v>
      </c>
      <c r="Q28" s="9" t="s">
        <v>16</v>
      </c>
      <c r="R28" s="34"/>
    </row>
    <row r="29">
      <c r="A29" s="7">
        <v>27.0</v>
      </c>
      <c r="B29" s="7">
        <v>8122966.0</v>
      </c>
      <c r="C29" s="128">
        <v>45203.0</v>
      </c>
      <c r="D29" s="10">
        <v>1900.0</v>
      </c>
      <c r="E29" s="24"/>
      <c r="F29" s="9" t="s">
        <v>86</v>
      </c>
      <c r="G29" s="91"/>
      <c r="H29" s="9" t="s">
        <v>16</v>
      </c>
      <c r="I29" s="9" t="s">
        <v>15</v>
      </c>
      <c r="J29" s="91"/>
      <c r="K29" s="9" t="s">
        <v>15</v>
      </c>
      <c r="L29" s="91"/>
      <c r="M29" s="9" t="s">
        <v>16</v>
      </c>
      <c r="N29" s="9">
        <v>5.0</v>
      </c>
      <c r="O29" s="9" t="s">
        <v>16</v>
      </c>
      <c r="P29" s="9">
        <v>6.0</v>
      </c>
      <c r="Q29" s="91"/>
      <c r="R29" s="73"/>
    </row>
    <row r="30">
      <c r="A30" s="7">
        <v>28.0</v>
      </c>
      <c r="B30" s="7">
        <v>8121297.0</v>
      </c>
      <c r="C30" s="128">
        <v>45007.0</v>
      </c>
      <c r="D30" s="10">
        <v>1805.0</v>
      </c>
      <c r="E30" s="24"/>
      <c r="F30" s="9" t="s">
        <v>86</v>
      </c>
      <c r="G30" s="91"/>
      <c r="H30" s="9" t="s">
        <v>16</v>
      </c>
      <c r="I30" s="9" t="s">
        <v>15</v>
      </c>
      <c r="J30" s="91"/>
      <c r="K30" s="9" t="s">
        <v>15</v>
      </c>
      <c r="L30" s="91"/>
      <c r="M30" s="9" t="s">
        <v>15</v>
      </c>
      <c r="N30" s="91"/>
      <c r="O30" s="9" t="s">
        <v>16</v>
      </c>
      <c r="P30" s="9">
        <v>3.0</v>
      </c>
      <c r="Q30" s="9" t="s">
        <v>15</v>
      </c>
      <c r="R30" s="34"/>
    </row>
    <row r="31">
      <c r="A31" s="7">
        <v>29.0</v>
      </c>
      <c r="B31" s="7">
        <v>8123782.0</v>
      </c>
      <c r="C31" s="128">
        <v>45001.0</v>
      </c>
      <c r="D31" s="10">
        <v>1825.0</v>
      </c>
      <c r="E31" s="24"/>
      <c r="F31" s="9" t="s">
        <v>86</v>
      </c>
      <c r="G31" s="91"/>
      <c r="H31" s="9" t="s">
        <v>15</v>
      </c>
      <c r="I31" s="9" t="s">
        <v>15</v>
      </c>
      <c r="J31" s="91"/>
      <c r="K31" s="9" t="s">
        <v>15</v>
      </c>
      <c r="L31" s="91"/>
      <c r="M31" s="9" t="s">
        <v>15</v>
      </c>
      <c r="N31" s="91"/>
      <c r="O31" s="9" t="s">
        <v>16</v>
      </c>
      <c r="P31" s="91"/>
      <c r="Q31" s="9" t="s">
        <v>15</v>
      </c>
      <c r="R31" s="34"/>
    </row>
    <row r="32">
      <c r="A32" s="7">
        <v>30.0</v>
      </c>
      <c r="B32" s="7">
        <v>8125292.0</v>
      </c>
      <c r="C32" s="128">
        <v>45003.0</v>
      </c>
      <c r="D32" s="10">
        <v>1815.0</v>
      </c>
      <c r="E32" s="24"/>
      <c r="F32" s="9" t="s">
        <v>86</v>
      </c>
      <c r="G32" s="91"/>
      <c r="H32" s="9" t="s">
        <v>15</v>
      </c>
      <c r="I32" s="9" t="s">
        <v>15</v>
      </c>
      <c r="J32" s="91"/>
      <c r="K32" s="9" t="s">
        <v>15</v>
      </c>
      <c r="L32" s="91"/>
      <c r="M32" s="9" t="s">
        <v>15</v>
      </c>
      <c r="N32" s="91"/>
      <c r="O32" s="9" t="s">
        <v>16</v>
      </c>
      <c r="P32" s="9" t="s">
        <v>1627</v>
      </c>
      <c r="Q32" s="9" t="s">
        <v>15</v>
      </c>
      <c r="R32" s="34"/>
    </row>
    <row r="33">
      <c r="A33" s="7">
        <v>31.0</v>
      </c>
      <c r="B33" s="7">
        <v>8127949.0</v>
      </c>
      <c r="C33" s="128">
        <v>45016.0</v>
      </c>
      <c r="D33" s="10">
        <v>2080.0</v>
      </c>
      <c r="E33" s="24"/>
      <c r="F33" s="9" t="s">
        <v>86</v>
      </c>
      <c r="G33" s="91"/>
      <c r="H33" s="9" t="s">
        <v>16</v>
      </c>
      <c r="I33" s="9" t="s">
        <v>16</v>
      </c>
      <c r="J33" s="9">
        <v>3.0</v>
      </c>
      <c r="K33" s="9" t="s">
        <v>16</v>
      </c>
      <c r="L33" s="9">
        <v>1.0</v>
      </c>
      <c r="M33" s="9" t="s">
        <v>15</v>
      </c>
      <c r="N33" s="91"/>
      <c r="O33" s="9" t="s">
        <v>16</v>
      </c>
      <c r="P33" s="9">
        <v>2.0</v>
      </c>
      <c r="Q33" s="9" t="s">
        <v>15</v>
      </c>
      <c r="R33" s="34"/>
    </row>
    <row r="34">
      <c r="A34" s="7">
        <v>32.0</v>
      </c>
      <c r="B34" s="7">
        <v>8128176.0</v>
      </c>
      <c r="C34" s="128">
        <v>45012.0</v>
      </c>
      <c r="D34" s="10">
        <v>2070.0</v>
      </c>
      <c r="E34" s="24"/>
      <c r="F34" s="9" t="s">
        <v>86</v>
      </c>
      <c r="G34" s="91"/>
      <c r="H34" s="9" t="s">
        <v>16</v>
      </c>
      <c r="I34" s="9" t="s">
        <v>15</v>
      </c>
      <c r="J34" s="91"/>
      <c r="K34" s="9" t="s">
        <v>15</v>
      </c>
      <c r="L34" s="91"/>
      <c r="M34" s="9" t="s">
        <v>15</v>
      </c>
      <c r="N34" s="91"/>
      <c r="O34" s="9" t="s">
        <v>16</v>
      </c>
      <c r="P34" s="9">
        <v>2.0</v>
      </c>
      <c r="Q34" s="9" t="s">
        <v>15</v>
      </c>
      <c r="R34" s="34"/>
    </row>
    <row r="35">
      <c r="A35" s="7">
        <v>33.0</v>
      </c>
      <c r="B35" s="7">
        <v>8128853.0</v>
      </c>
      <c r="C35" s="128">
        <v>45011.0</v>
      </c>
      <c r="D35" s="10">
        <v>2010.0</v>
      </c>
      <c r="E35" s="24"/>
      <c r="F35" s="9" t="s">
        <v>86</v>
      </c>
      <c r="G35" s="91"/>
      <c r="H35" s="9" t="s">
        <v>15</v>
      </c>
      <c r="I35" s="9" t="s">
        <v>15</v>
      </c>
      <c r="J35" s="91"/>
      <c r="K35" s="9" t="s">
        <v>15</v>
      </c>
      <c r="L35" s="91"/>
      <c r="M35" s="9" t="s">
        <v>15</v>
      </c>
      <c r="N35" s="91"/>
      <c r="O35" s="9" t="s">
        <v>15</v>
      </c>
      <c r="P35" s="91"/>
      <c r="Q35" s="9" t="s">
        <v>15</v>
      </c>
      <c r="R35" s="34"/>
    </row>
    <row r="36">
      <c r="A36" s="7">
        <v>34.0</v>
      </c>
      <c r="B36" s="7">
        <v>8128834.0</v>
      </c>
      <c r="C36" s="128">
        <v>45011.0</v>
      </c>
      <c r="D36" s="10">
        <v>2190.0</v>
      </c>
      <c r="E36" s="24"/>
      <c r="F36" s="9" t="s">
        <v>86</v>
      </c>
      <c r="G36" s="91"/>
      <c r="H36" s="9" t="s">
        <v>15</v>
      </c>
      <c r="I36" s="9" t="s">
        <v>15</v>
      </c>
      <c r="J36" s="91"/>
      <c r="K36" s="9" t="s">
        <v>15</v>
      </c>
      <c r="L36" s="91"/>
      <c r="M36" s="9" t="s">
        <v>15</v>
      </c>
      <c r="N36" s="91"/>
      <c r="O36" s="9" t="s">
        <v>15</v>
      </c>
      <c r="P36" s="91"/>
      <c r="Q36" s="9" t="s">
        <v>15</v>
      </c>
      <c r="R36" s="34"/>
    </row>
    <row r="37">
      <c r="A37" s="7">
        <v>35.0</v>
      </c>
      <c r="B37" s="7">
        <v>8130963.0</v>
      </c>
      <c r="C37" s="128">
        <v>45021.0</v>
      </c>
      <c r="D37" s="10">
        <v>1860.0</v>
      </c>
      <c r="E37" s="24"/>
      <c r="F37" s="9" t="s">
        <v>86</v>
      </c>
      <c r="G37" s="91"/>
      <c r="H37" s="9" t="s">
        <v>16</v>
      </c>
      <c r="I37" s="9" t="s">
        <v>15</v>
      </c>
      <c r="J37" s="91"/>
      <c r="K37" s="9" t="s">
        <v>15</v>
      </c>
      <c r="L37" s="91"/>
      <c r="M37" s="9" t="s">
        <v>15</v>
      </c>
      <c r="N37" s="91"/>
      <c r="O37" s="9" t="s">
        <v>16</v>
      </c>
      <c r="P37" s="9">
        <v>6.0</v>
      </c>
      <c r="Q37" s="9" t="s">
        <v>15</v>
      </c>
      <c r="R37" s="34"/>
    </row>
    <row r="38">
      <c r="A38" s="7">
        <v>36.0</v>
      </c>
      <c r="B38" s="7">
        <v>8134031.0</v>
      </c>
      <c r="C38" s="128">
        <v>45074.0</v>
      </c>
      <c r="D38" s="10">
        <v>1920.0</v>
      </c>
      <c r="E38" s="24"/>
      <c r="F38" s="9" t="s">
        <v>86</v>
      </c>
      <c r="G38" s="91"/>
      <c r="H38" s="9" t="s">
        <v>16</v>
      </c>
      <c r="I38" s="9" t="s">
        <v>16</v>
      </c>
      <c r="J38" s="9">
        <v>1.0</v>
      </c>
      <c r="K38" s="9" t="s">
        <v>15</v>
      </c>
      <c r="L38" s="91"/>
      <c r="M38" s="9" t="s">
        <v>15</v>
      </c>
      <c r="N38" s="91"/>
      <c r="O38" s="9" t="s">
        <v>16</v>
      </c>
      <c r="P38" s="9">
        <v>35.0</v>
      </c>
      <c r="Q38" s="9" t="s">
        <v>16</v>
      </c>
      <c r="R38" s="34"/>
    </row>
    <row r="39">
      <c r="A39" s="7">
        <v>37.0</v>
      </c>
      <c r="B39" s="7">
        <v>8134465.0</v>
      </c>
      <c r="C39" s="128">
        <v>45020.0</v>
      </c>
      <c r="D39" s="10">
        <v>2060.0</v>
      </c>
      <c r="E39" s="24"/>
      <c r="F39" s="9" t="s">
        <v>86</v>
      </c>
      <c r="G39" s="91"/>
      <c r="H39" s="9" t="s">
        <v>16</v>
      </c>
      <c r="I39" s="9" t="s">
        <v>15</v>
      </c>
      <c r="J39" s="91"/>
      <c r="K39" s="9" t="s">
        <v>15</v>
      </c>
      <c r="L39" s="91"/>
      <c r="M39" s="9" t="s">
        <v>15</v>
      </c>
      <c r="N39" s="91"/>
      <c r="O39" s="9" t="s">
        <v>16</v>
      </c>
      <c r="P39" s="9">
        <v>2.0</v>
      </c>
      <c r="Q39" s="9" t="s">
        <v>15</v>
      </c>
      <c r="R39" s="34"/>
    </row>
    <row r="40">
      <c r="A40" s="7">
        <v>38.0</v>
      </c>
      <c r="B40" s="7">
        <v>8135329.0</v>
      </c>
      <c r="C40" s="128">
        <v>45048.0</v>
      </c>
      <c r="D40" s="10">
        <v>1805.0</v>
      </c>
      <c r="E40" s="24"/>
      <c r="F40" s="9" t="s">
        <v>86</v>
      </c>
      <c r="G40" s="91"/>
      <c r="H40" s="9" t="s">
        <v>16</v>
      </c>
      <c r="I40" s="9" t="s">
        <v>15</v>
      </c>
      <c r="J40" s="91"/>
      <c r="K40" s="9" t="s">
        <v>15</v>
      </c>
      <c r="L40" s="91"/>
      <c r="M40" s="9" t="s">
        <v>15</v>
      </c>
      <c r="N40" s="91"/>
      <c r="O40" s="9" t="s">
        <v>16</v>
      </c>
      <c r="P40" s="9">
        <v>13.0</v>
      </c>
      <c r="Q40" s="9" t="s">
        <v>15</v>
      </c>
      <c r="R40" s="34"/>
    </row>
    <row r="41">
      <c r="A41" s="7">
        <v>39.0</v>
      </c>
      <c r="B41" s="7">
        <v>8137033.0</v>
      </c>
      <c r="C41" s="128">
        <v>45025.0</v>
      </c>
      <c r="D41" s="10">
        <v>2200.0</v>
      </c>
      <c r="E41" s="24"/>
      <c r="F41" s="9" t="s">
        <v>86</v>
      </c>
      <c r="G41" s="91"/>
      <c r="H41" s="9" t="s">
        <v>16</v>
      </c>
      <c r="I41" s="9" t="s">
        <v>15</v>
      </c>
      <c r="J41" s="91"/>
      <c r="K41" s="9" t="s">
        <v>15</v>
      </c>
      <c r="L41" s="91"/>
      <c r="M41" s="9" t="s">
        <v>15</v>
      </c>
      <c r="N41" s="91"/>
      <c r="O41" s="9" t="s">
        <v>16</v>
      </c>
      <c r="P41" s="9">
        <v>4.0</v>
      </c>
      <c r="Q41" s="9" t="s">
        <v>15</v>
      </c>
      <c r="R41" s="34"/>
    </row>
    <row r="42">
      <c r="A42" s="7">
        <v>40.0</v>
      </c>
      <c r="B42" s="7">
        <v>8121296.0</v>
      </c>
      <c r="C42" s="128">
        <v>45007.0</v>
      </c>
      <c r="D42" s="10">
        <v>1610.0</v>
      </c>
      <c r="E42" s="24"/>
      <c r="F42" s="9" t="s">
        <v>86</v>
      </c>
      <c r="G42" s="91"/>
      <c r="H42" s="9" t="s">
        <v>15</v>
      </c>
      <c r="I42" s="9" t="s">
        <v>15</v>
      </c>
      <c r="J42" s="91"/>
      <c r="K42" s="9" t="s">
        <v>15</v>
      </c>
      <c r="L42" s="91"/>
      <c r="M42" s="9" t="s">
        <v>15</v>
      </c>
      <c r="N42" s="91"/>
      <c r="O42" s="9" t="s">
        <v>15</v>
      </c>
      <c r="P42" s="91"/>
      <c r="Q42" s="9" t="s">
        <v>15</v>
      </c>
      <c r="R42" s="34"/>
    </row>
    <row r="43">
      <c r="A43" s="7">
        <v>41.0</v>
      </c>
      <c r="B43" s="7">
        <v>8119396.0</v>
      </c>
      <c r="C43" s="128">
        <v>45006.0</v>
      </c>
      <c r="D43" s="10">
        <v>1815.0</v>
      </c>
      <c r="E43" s="24"/>
      <c r="F43" s="9" t="s">
        <v>86</v>
      </c>
      <c r="G43" s="91"/>
      <c r="H43" s="9" t="s">
        <v>15</v>
      </c>
      <c r="I43" s="9" t="s">
        <v>15</v>
      </c>
      <c r="J43" s="91"/>
      <c r="K43" s="9" t="s">
        <v>15</v>
      </c>
      <c r="L43" s="91"/>
      <c r="M43" s="9" t="s">
        <v>15</v>
      </c>
      <c r="N43" s="91"/>
      <c r="O43" s="9" t="s">
        <v>15</v>
      </c>
      <c r="P43" s="91"/>
      <c r="Q43" s="9" t="s">
        <v>15</v>
      </c>
      <c r="R43" s="34"/>
    </row>
    <row r="44">
      <c r="A44" s="7">
        <v>42.0</v>
      </c>
      <c r="B44" s="7">
        <v>8139801.0</v>
      </c>
      <c r="C44" s="128">
        <v>45039.0</v>
      </c>
      <c r="D44" s="10">
        <v>2030.0</v>
      </c>
      <c r="E44" s="24"/>
      <c r="F44" s="9" t="s">
        <v>86</v>
      </c>
      <c r="G44" s="91"/>
      <c r="H44" s="9" t="s">
        <v>16</v>
      </c>
      <c r="I44" s="9" t="s">
        <v>15</v>
      </c>
      <c r="J44" s="91"/>
      <c r="K44" s="9" t="s">
        <v>15</v>
      </c>
      <c r="L44" s="91"/>
      <c r="M44" s="9" t="s">
        <v>15</v>
      </c>
      <c r="N44" s="91"/>
      <c r="O44" s="9" t="s">
        <v>16</v>
      </c>
      <c r="P44" s="9">
        <v>7.0</v>
      </c>
      <c r="Q44" s="9" t="s">
        <v>15</v>
      </c>
      <c r="R44" s="34"/>
    </row>
    <row r="45">
      <c r="A45" s="7">
        <v>43.0</v>
      </c>
      <c r="B45" s="7">
        <v>8139886.0</v>
      </c>
      <c r="C45" s="128">
        <v>45028.0</v>
      </c>
      <c r="D45" s="10">
        <v>1860.0</v>
      </c>
      <c r="E45" s="24"/>
      <c r="F45" s="9" t="s">
        <v>86</v>
      </c>
      <c r="G45" s="91"/>
      <c r="H45" s="9" t="s">
        <v>15</v>
      </c>
      <c r="I45" s="9" t="s">
        <v>15</v>
      </c>
      <c r="J45" s="91"/>
      <c r="K45" s="9" t="s">
        <v>15</v>
      </c>
      <c r="L45" s="91"/>
      <c r="M45" s="9" t="s">
        <v>15</v>
      </c>
      <c r="N45" s="91"/>
      <c r="O45" s="9" t="s">
        <v>15</v>
      </c>
      <c r="P45" s="91"/>
      <c r="Q45" s="9" t="s">
        <v>15</v>
      </c>
      <c r="R45" s="34"/>
    </row>
    <row r="46">
      <c r="A46" s="7">
        <v>44.0</v>
      </c>
      <c r="B46" s="7">
        <v>8140604.0</v>
      </c>
      <c r="C46" s="128">
        <v>45037.0</v>
      </c>
      <c r="D46" s="10">
        <v>1840.0</v>
      </c>
      <c r="E46" s="24"/>
      <c r="F46" s="9" t="s">
        <v>86</v>
      </c>
      <c r="G46" s="91"/>
      <c r="H46" s="9" t="s">
        <v>15</v>
      </c>
      <c r="I46" s="9" t="s">
        <v>15</v>
      </c>
      <c r="J46" s="91"/>
      <c r="K46" s="9" t="s">
        <v>15</v>
      </c>
      <c r="L46" s="91"/>
      <c r="M46" s="9" t="s">
        <v>15</v>
      </c>
      <c r="N46" s="91"/>
      <c r="O46" s="9" t="s">
        <v>15</v>
      </c>
      <c r="P46" s="91"/>
      <c r="Q46" s="9" t="s">
        <v>15</v>
      </c>
      <c r="R46" s="34"/>
    </row>
    <row r="47">
      <c r="A47" s="7">
        <v>45.0</v>
      </c>
      <c r="B47" s="7">
        <v>8139917.0</v>
      </c>
      <c r="C47" s="128">
        <v>45045.0</v>
      </c>
      <c r="D47" s="10">
        <v>2375.0</v>
      </c>
      <c r="E47" s="24"/>
      <c r="F47" s="9" t="s">
        <v>86</v>
      </c>
      <c r="G47" s="91"/>
      <c r="H47" s="9" t="s">
        <v>16</v>
      </c>
      <c r="I47" s="9" t="s">
        <v>15</v>
      </c>
      <c r="J47" s="91"/>
      <c r="K47" s="9" t="s">
        <v>15</v>
      </c>
      <c r="L47" s="91"/>
      <c r="M47" s="9" t="s">
        <v>15</v>
      </c>
      <c r="N47" s="91"/>
      <c r="O47" s="9" t="s">
        <v>16</v>
      </c>
      <c r="P47" s="9">
        <v>6.0</v>
      </c>
      <c r="Q47" s="9" t="s">
        <v>15</v>
      </c>
      <c r="R47" s="34"/>
    </row>
    <row r="48">
      <c r="A48" s="7">
        <v>46.0</v>
      </c>
      <c r="B48" s="7">
        <v>8139898.0</v>
      </c>
      <c r="C48" s="128">
        <v>45029.0</v>
      </c>
      <c r="D48" s="10">
        <v>1820.0</v>
      </c>
      <c r="E48" s="24"/>
      <c r="F48" s="9" t="s">
        <v>86</v>
      </c>
      <c r="G48" s="91"/>
      <c r="H48" s="9" t="s">
        <v>15</v>
      </c>
      <c r="I48" s="9" t="s">
        <v>15</v>
      </c>
      <c r="J48" s="91"/>
      <c r="K48" s="9" t="s">
        <v>15</v>
      </c>
      <c r="L48" s="91"/>
      <c r="M48" s="9" t="s">
        <v>15</v>
      </c>
      <c r="N48" s="91"/>
      <c r="O48" s="9" t="s">
        <v>15</v>
      </c>
      <c r="P48" s="91"/>
      <c r="Q48" s="9" t="s">
        <v>15</v>
      </c>
      <c r="R48" s="34"/>
    </row>
    <row r="49">
      <c r="A49" s="7">
        <v>47.0</v>
      </c>
      <c r="B49" s="7">
        <v>8141968.0</v>
      </c>
      <c r="C49" s="128">
        <v>45043.0</v>
      </c>
      <c r="D49" s="10">
        <v>1785.0</v>
      </c>
      <c r="E49" s="24"/>
      <c r="F49" s="9" t="s">
        <v>86</v>
      </c>
      <c r="G49" s="91"/>
      <c r="H49" s="9" t="s">
        <v>15</v>
      </c>
      <c r="I49" s="9" t="s">
        <v>15</v>
      </c>
      <c r="J49" s="91"/>
      <c r="K49" s="9" t="s">
        <v>15</v>
      </c>
      <c r="L49" s="91"/>
      <c r="M49" s="9" t="s">
        <v>15</v>
      </c>
      <c r="N49" s="91"/>
      <c r="O49" s="9" t="s">
        <v>15</v>
      </c>
      <c r="P49" s="91"/>
      <c r="Q49" s="9" t="s">
        <v>15</v>
      </c>
      <c r="R49" s="34"/>
    </row>
    <row r="50">
      <c r="A50" s="7">
        <v>48.0</v>
      </c>
      <c r="B50" s="7">
        <v>8142765.0</v>
      </c>
      <c r="C50" s="128">
        <v>45055.0</v>
      </c>
      <c r="D50" s="10">
        <v>2360.0</v>
      </c>
      <c r="E50" s="24"/>
      <c r="F50" s="9" t="s">
        <v>86</v>
      </c>
      <c r="G50" s="91"/>
      <c r="H50" s="9" t="s">
        <v>16</v>
      </c>
      <c r="I50" s="9" t="s">
        <v>15</v>
      </c>
      <c r="J50" s="91"/>
      <c r="K50" s="9" t="s">
        <v>16</v>
      </c>
      <c r="L50" s="9">
        <v>3.0</v>
      </c>
      <c r="M50" s="9" t="s">
        <v>15</v>
      </c>
      <c r="N50" s="91"/>
      <c r="O50" s="9" t="s">
        <v>16</v>
      </c>
      <c r="P50" s="9">
        <v>3.0</v>
      </c>
      <c r="Q50" s="9" t="s">
        <v>15</v>
      </c>
      <c r="R50" s="34"/>
    </row>
    <row r="51">
      <c r="A51" s="7">
        <v>49.0</v>
      </c>
      <c r="B51" s="7">
        <v>8140649.0</v>
      </c>
      <c r="C51" s="128">
        <v>45035.0</v>
      </c>
      <c r="D51" s="10">
        <v>2285.0</v>
      </c>
      <c r="E51" s="24"/>
      <c r="F51" s="9" t="s">
        <v>86</v>
      </c>
      <c r="G51" s="91"/>
      <c r="H51" s="9" t="s">
        <v>15</v>
      </c>
      <c r="I51" s="9" t="s">
        <v>15</v>
      </c>
      <c r="J51" s="91"/>
      <c r="K51" s="9" t="s">
        <v>15</v>
      </c>
      <c r="L51" s="91"/>
      <c r="M51" s="9" t="s">
        <v>15</v>
      </c>
      <c r="N51" s="91"/>
      <c r="O51" s="9" t="s">
        <v>15</v>
      </c>
      <c r="P51" s="91"/>
      <c r="Q51" s="9" t="s">
        <v>15</v>
      </c>
      <c r="R51" s="34"/>
    </row>
    <row r="52">
      <c r="A52" s="7">
        <v>50.0</v>
      </c>
      <c r="B52" s="7">
        <v>8143562.0</v>
      </c>
      <c r="C52" s="128">
        <v>45084.0</v>
      </c>
      <c r="D52" s="10">
        <v>2250.0</v>
      </c>
      <c r="E52" s="24"/>
      <c r="F52" s="9" t="s">
        <v>86</v>
      </c>
      <c r="G52" s="91"/>
      <c r="H52" s="9" t="s">
        <v>16</v>
      </c>
      <c r="I52" s="9" t="s">
        <v>15</v>
      </c>
      <c r="J52" s="91"/>
      <c r="K52" s="9" t="s">
        <v>15</v>
      </c>
      <c r="L52" s="91"/>
      <c r="M52" s="9" t="s">
        <v>15</v>
      </c>
      <c r="N52" s="91"/>
      <c r="O52" s="9" t="s">
        <v>16</v>
      </c>
      <c r="P52" s="9">
        <v>9.0</v>
      </c>
      <c r="Q52" s="9" t="s">
        <v>15</v>
      </c>
      <c r="R52" s="34"/>
    </row>
    <row r="53">
      <c r="A53" s="7">
        <v>51.0</v>
      </c>
      <c r="B53" s="7">
        <v>8144793.0</v>
      </c>
      <c r="C53" s="128">
        <v>45051.0</v>
      </c>
      <c r="D53" s="10">
        <v>2010.0</v>
      </c>
      <c r="E53" s="24"/>
      <c r="F53" s="9" t="s">
        <v>86</v>
      </c>
      <c r="G53" s="91"/>
      <c r="H53" s="9" t="s">
        <v>16</v>
      </c>
      <c r="I53" s="9" t="s">
        <v>15</v>
      </c>
      <c r="J53" s="91"/>
      <c r="K53" s="9" t="s">
        <v>15</v>
      </c>
      <c r="L53" s="91"/>
      <c r="M53" s="9" t="s">
        <v>15</v>
      </c>
      <c r="N53" s="91"/>
      <c r="O53" s="9" t="s">
        <v>16</v>
      </c>
      <c r="P53" s="9">
        <v>2.0</v>
      </c>
      <c r="Q53" s="9" t="s">
        <v>15</v>
      </c>
      <c r="R53" s="34"/>
    </row>
    <row r="54">
      <c r="A54" s="7">
        <v>52.0</v>
      </c>
      <c r="B54" s="7">
        <v>8145807.0</v>
      </c>
      <c r="C54" s="128">
        <v>45096.0</v>
      </c>
      <c r="D54" s="10">
        <v>1945.0</v>
      </c>
      <c r="E54" s="24"/>
      <c r="F54" s="9" t="s">
        <v>86</v>
      </c>
      <c r="G54" s="91"/>
      <c r="H54" s="9" t="s">
        <v>16</v>
      </c>
      <c r="I54" s="9" t="s">
        <v>16</v>
      </c>
      <c r="J54" s="9">
        <v>8.0</v>
      </c>
      <c r="K54" s="9" t="s">
        <v>16</v>
      </c>
      <c r="L54" s="9">
        <v>14.0</v>
      </c>
      <c r="M54" s="9" t="s">
        <v>16</v>
      </c>
      <c r="N54" s="9">
        <v>5.0</v>
      </c>
      <c r="O54" s="9" t="s">
        <v>16</v>
      </c>
      <c r="P54" s="91"/>
      <c r="Q54" s="9" t="s">
        <v>16</v>
      </c>
      <c r="R54" s="34"/>
    </row>
    <row r="55">
      <c r="A55" s="7">
        <v>53.0</v>
      </c>
      <c r="B55" s="7">
        <v>8145272.0</v>
      </c>
      <c r="C55" s="128">
        <v>45058.0</v>
      </c>
      <c r="D55" s="10">
        <v>2215.0</v>
      </c>
      <c r="E55" s="24"/>
      <c r="F55" s="9" t="s">
        <v>86</v>
      </c>
      <c r="G55" s="91"/>
      <c r="H55" s="9" t="s">
        <v>15</v>
      </c>
      <c r="I55" s="9" t="s">
        <v>15</v>
      </c>
      <c r="J55" s="91"/>
      <c r="K55" s="9" t="s">
        <v>15</v>
      </c>
      <c r="L55" s="91"/>
      <c r="M55" s="9" t="s">
        <v>15</v>
      </c>
      <c r="N55" s="91"/>
      <c r="O55" s="9" t="s">
        <v>15</v>
      </c>
      <c r="P55" s="91"/>
      <c r="Q55" s="9" t="s">
        <v>15</v>
      </c>
      <c r="R55" s="34"/>
    </row>
    <row r="56">
      <c r="A56" s="7">
        <v>54.0</v>
      </c>
      <c r="B56" s="7">
        <v>8146713.0</v>
      </c>
      <c r="C56" s="128">
        <v>45051.0</v>
      </c>
      <c r="D56" s="10">
        <v>1845.0</v>
      </c>
      <c r="E56" s="24"/>
      <c r="F56" s="9" t="s">
        <v>86</v>
      </c>
      <c r="G56" s="91"/>
      <c r="H56" s="9" t="s">
        <v>15</v>
      </c>
      <c r="I56" s="9" t="s">
        <v>15</v>
      </c>
      <c r="J56" s="91"/>
      <c r="K56" s="9" t="s">
        <v>15</v>
      </c>
      <c r="L56" s="91"/>
      <c r="M56" s="9" t="s">
        <v>15</v>
      </c>
      <c r="N56" s="91"/>
      <c r="O56" s="9" t="s">
        <v>16</v>
      </c>
      <c r="P56" s="91"/>
      <c r="Q56" s="9" t="s">
        <v>15</v>
      </c>
      <c r="R56" s="34"/>
    </row>
    <row r="57">
      <c r="A57" s="7">
        <v>55.0</v>
      </c>
      <c r="B57" s="7">
        <v>8148639.0</v>
      </c>
      <c r="C57" s="128">
        <v>45136.0</v>
      </c>
      <c r="D57" s="10">
        <v>1785.0</v>
      </c>
      <c r="E57" s="24"/>
      <c r="F57" s="9" t="s">
        <v>86</v>
      </c>
      <c r="G57" s="91"/>
      <c r="H57" s="9" t="s">
        <v>16</v>
      </c>
      <c r="I57" s="9" t="s">
        <v>15</v>
      </c>
      <c r="J57" s="91"/>
      <c r="K57" s="9" t="s">
        <v>15</v>
      </c>
      <c r="L57" s="91"/>
      <c r="M57" s="9" t="s">
        <v>16</v>
      </c>
      <c r="N57" s="9">
        <v>6.0</v>
      </c>
      <c r="O57" s="9" t="s">
        <v>16</v>
      </c>
      <c r="P57" s="9">
        <v>11.0</v>
      </c>
      <c r="Q57" s="9" t="s">
        <v>15</v>
      </c>
      <c r="R57" s="34"/>
    </row>
    <row r="58">
      <c r="A58" s="7">
        <v>56.0</v>
      </c>
      <c r="B58" s="7">
        <v>8148652.0</v>
      </c>
      <c r="C58" s="128">
        <v>45061.0</v>
      </c>
      <c r="D58" s="10">
        <v>1810.0</v>
      </c>
      <c r="E58" s="24"/>
      <c r="F58" s="9" t="s">
        <v>86</v>
      </c>
      <c r="G58" s="91"/>
      <c r="H58" s="9" t="s">
        <v>16</v>
      </c>
      <c r="I58" s="9" t="s">
        <v>15</v>
      </c>
      <c r="J58" s="91"/>
      <c r="K58" s="9" t="s">
        <v>15</v>
      </c>
      <c r="L58" s="91"/>
      <c r="M58" s="9" t="s">
        <v>15</v>
      </c>
      <c r="N58" s="91"/>
      <c r="O58" s="9" t="s">
        <v>16</v>
      </c>
      <c r="P58" s="9">
        <v>5.0</v>
      </c>
      <c r="Q58" s="9" t="s">
        <v>15</v>
      </c>
      <c r="R58" s="34"/>
    </row>
    <row r="59">
      <c r="A59" s="7">
        <v>57.0</v>
      </c>
      <c r="B59" s="7">
        <v>8148653.0</v>
      </c>
      <c r="C59" s="128">
        <v>45061.0</v>
      </c>
      <c r="D59" s="10">
        <v>1875.0</v>
      </c>
      <c r="E59" s="24"/>
      <c r="F59" s="9" t="s">
        <v>86</v>
      </c>
      <c r="G59" s="91"/>
      <c r="H59" s="9" t="s">
        <v>16</v>
      </c>
      <c r="I59" s="9" t="s">
        <v>15</v>
      </c>
      <c r="J59" s="91"/>
      <c r="K59" s="9" t="s">
        <v>15</v>
      </c>
      <c r="L59" s="91"/>
      <c r="M59" s="9" t="s">
        <v>15</v>
      </c>
      <c r="N59" s="91"/>
      <c r="O59" s="9" t="s">
        <v>16</v>
      </c>
      <c r="P59" s="9">
        <v>3.0</v>
      </c>
      <c r="Q59" s="9" t="s">
        <v>15</v>
      </c>
      <c r="R59" s="34"/>
    </row>
    <row r="60">
      <c r="A60" s="7">
        <v>58.0</v>
      </c>
      <c r="B60" s="7">
        <v>8150026.0</v>
      </c>
      <c r="C60" s="128">
        <v>45096.0</v>
      </c>
      <c r="D60" s="10">
        <v>2285.0</v>
      </c>
      <c r="E60" s="24"/>
      <c r="F60" s="9" t="s">
        <v>86</v>
      </c>
      <c r="G60" s="91"/>
      <c r="H60" s="9" t="s">
        <v>16</v>
      </c>
      <c r="I60" s="9" t="s">
        <v>15</v>
      </c>
      <c r="J60" s="91"/>
      <c r="K60" s="9" t="s">
        <v>15</v>
      </c>
      <c r="L60" s="91"/>
      <c r="M60" s="9" t="s">
        <v>15</v>
      </c>
      <c r="N60" s="91"/>
      <c r="O60" s="9" t="s">
        <v>16</v>
      </c>
      <c r="P60" s="9">
        <v>17.0</v>
      </c>
      <c r="Q60" s="9" t="s">
        <v>16</v>
      </c>
      <c r="R60" s="34"/>
    </row>
    <row r="61">
      <c r="A61" s="7">
        <v>59.0</v>
      </c>
      <c r="B61" s="7">
        <v>8151658.0</v>
      </c>
      <c r="C61" s="128">
        <v>45066.0</v>
      </c>
      <c r="D61" s="10">
        <v>1900.0</v>
      </c>
      <c r="E61" s="24"/>
      <c r="F61" s="9" t="s">
        <v>16</v>
      </c>
      <c r="G61" s="91"/>
      <c r="H61" s="9" t="s">
        <v>15</v>
      </c>
      <c r="I61" s="9" t="s">
        <v>15</v>
      </c>
      <c r="J61" s="91"/>
      <c r="K61" s="9" t="s">
        <v>15</v>
      </c>
      <c r="L61" s="91"/>
      <c r="M61" s="9" t="s">
        <v>15</v>
      </c>
      <c r="N61" s="91"/>
      <c r="O61" s="9" t="s">
        <v>16</v>
      </c>
      <c r="P61" s="91"/>
      <c r="Q61" s="9" t="s">
        <v>16</v>
      </c>
      <c r="R61" s="34"/>
    </row>
    <row r="62">
      <c r="A62" s="7">
        <v>60.0</v>
      </c>
      <c r="B62" s="7">
        <v>8143562.0</v>
      </c>
      <c r="C62" s="128">
        <v>45084.0</v>
      </c>
      <c r="D62" s="10">
        <v>2280.0</v>
      </c>
      <c r="E62" s="24"/>
      <c r="F62" s="9" t="s">
        <v>86</v>
      </c>
      <c r="G62" s="91"/>
      <c r="H62" s="9" t="s">
        <v>16</v>
      </c>
      <c r="I62" s="9" t="s">
        <v>15</v>
      </c>
      <c r="J62" s="91"/>
      <c r="K62" s="9" t="s">
        <v>16</v>
      </c>
      <c r="L62" s="91"/>
      <c r="M62" s="9" t="s">
        <v>15</v>
      </c>
      <c r="N62" s="91"/>
      <c r="O62" s="9" t="s">
        <v>16</v>
      </c>
      <c r="P62" s="9">
        <v>16.0</v>
      </c>
      <c r="Q62" s="9" t="s">
        <v>15</v>
      </c>
      <c r="R62" s="34"/>
    </row>
    <row r="63">
      <c r="A63" s="7">
        <v>61.0</v>
      </c>
      <c r="B63" s="7">
        <v>8155642.0</v>
      </c>
      <c r="C63" s="128">
        <v>45070.0</v>
      </c>
      <c r="D63" s="10">
        <v>1780.0</v>
      </c>
      <c r="E63" s="24"/>
      <c r="F63" s="9" t="s">
        <v>16</v>
      </c>
      <c r="G63" s="91"/>
      <c r="H63" s="9" t="s">
        <v>16</v>
      </c>
      <c r="I63" s="9" t="s">
        <v>15</v>
      </c>
      <c r="J63" s="91"/>
      <c r="K63" s="9" t="s">
        <v>15</v>
      </c>
      <c r="L63" s="91"/>
      <c r="M63" s="9" t="s">
        <v>15</v>
      </c>
      <c r="N63" s="91"/>
      <c r="O63" s="9" t="s">
        <v>16</v>
      </c>
      <c r="P63" s="9">
        <v>1.0</v>
      </c>
      <c r="Q63" s="9" t="s">
        <v>15</v>
      </c>
      <c r="R63" s="34"/>
    </row>
    <row r="64">
      <c r="A64" s="7">
        <v>62.0</v>
      </c>
      <c r="B64" s="12">
        <v>8155921.0</v>
      </c>
      <c r="C64" s="128">
        <v>45066.0</v>
      </c>
      <c r="D64" s="10">
        <v>2005.0</v>
      </c>
      <c r="E64" s="24"/>
      <c r="F64" s="9" t="s">
        <v>86</v>
      </c>
      <c r="G64" s="91"/>
      <c r="H64" s="9" t="s">
        <v>16</v>
      </c>
      <c r="I64" s="9" t="s">
        <v>15</v>
      </c>
      <c r="J64" s="91"/>
      <c r="K64" s="9" t="s">
        <v>15</v>
      </c>
      <c r="L64" s="91"/>
      <c r="M64" s="9" t="s">
        <v>15</v>
      </c>
      <c r="N64" s="91"/>
      <c r="O64" s="9" t="s">
        <v>16</v>
      </c>
      <c r="P64" s="9">
        <v>1.0</v>
      </c>
      <c r="Q64" s="9" t="s">
        <v>15</v>
      </c>
      <c r="R64" s="34"/>
    </row>
    <row r="65">
      <c r="A65" s="7">
        <v>63.0</v>
      </c>
      <c r="B65" s="12">
        <v>8159480.0</v>
      </c>
      <c r="C65" s="128">
        <v>45090.0</v>
      </c>
      <c r="D65" s="10">
        <v>1905.0</v>
      </c>
      <c r="E65" s="24"/>
      <c r="F65" s="9" t="s">
        <v>86</v>
      </c>
      <c r="G65" s="91"/>
      <c r="H65" s="9" t="s">
        <v>16</v>
      </c>
      <c r="I65" s="9" t="s">
        <v>15</v>
      </c>
      <c r="J65" s="91"/>
      <c r="K65" s="9" t="s">
        <v>15</v>
      </c>
      <c r="L65" s="91"/>
      <c r="M65" s="9" t="s">
        <v>15</v>
      </c>
      <c r="N65" s="91"/>
      <c r="O65" s="9" t="s">
        <v>16</v>
      </c>
      <c r="P65" s="9">
        <v>2.0</v>
      </c>
      <c r="Q65" s="9" t="s">
        <v>15</v>
      </c>
      <c r="R65" s="34"/>
    </row>
    <row r="66">
      <c r="A66" s="7">
        <v>64.0</v>
      </c>
      <c r="B66" s="7">
        <v>8145807.0</v>
      </c>
      <c r="C66" s="128">
        <v>45096.0</v>
      </c>
      <c r="D66" s="10">
        <v>1945.0</v>
      </c>
      <c r="E66" s="24"/>
      <c r="F66" s="9" t="s">
        <v>86</v>
      </c>
      <c r="G66" s="91"/>
      <c r="H66" s="9" t="s">
        <v>16</v>
      </c>
      <c r="I66" s="9" t="s">
        <v>16</v>
      </c>
      <c r="J66" s="9">
        <v>8.0</v>
      </c>
      <c r="K66" s="9" t="s">
        <v>16</v>
      </c>
      <c r="L66" s="9">
        <v>12.0</v>
      </c>
      <c r="M66" s="9" t="s">
        <v>16</v>
      </c>
      <c r="N66" s="9">
        <v>6.0</v>
      </c>
      <c r="O66" s="9" t="s">
        <v>16</v>
      </c>
      <c r="P66" s="91"/>
      <c r="Q66" s="9" t="s">
        <v>16</v>
      </c>
      <c r="R66" s="34"/>
    </row>
    <row r="67">
      <c r="A67" s="7">
        <v>65.0</v>
      </c>
      <c r="B67" s="13">
        <v>8159206.0</v>
      </c>
      <c r="C67" s="128">
        <v>45093.0</v>
      </c>
      <c r="D67" s="10">
        <v>2070.0</v>
      </c>
      <c r="E67" s="24"/>
      <c r="F67" s="9" t="s">
        <v>86</v>
      </c>
      <c r="G67" s="91"/>
      <c r="H67" s="9" t="s">
        <v>15</v>
      </c>
      <c r="I67" s="9" t="s">
        <v>15</v>
      </c>
      <c r="J67" s="91"/>
      <c r="K67" s="9" t="s">
        <v>15</v>
      </c>
      <c r="L67" s="91"/>
      <c r="M67" s="9" t="s">
        <v>15</v>
      </c>
      <c r="N67" s="91"/>
      <c r="O67" s="9" t="s">
        <v>15</v>
      </c>
      <c r="P67" s="91"/>
      <c r="Q67" s="9" t="s">
        <v>15</v>
      </c>
      <c r="R67" s="34"/>
    </row>
    <row r="68">
      <c r="A68" s="7">
        <v>66.0</v>
      </c>
      <c r="B68" s="7">
        <v>8159996.0</v>
      </c>
      <c r="C68" s="128">
        <v>45098.0</v>
      </c>
      <c r="D68" s="10">
        <v>1895.0</v>
      </c>
      <c r="E68" s="24"/>
      <c r="F68" s="9" t="s">
        <v>86</v>
      </c>
      <c r="G68" s="91"/>
      <c r="H68" s="9" t="s">
        <v>16</v>
      </c>
      <c r="I68" s="9" t="s">
        <v>15</v>
      </c>
      <c r="J68" s="91"/>
      <c r="K68" s="9" t="s">
        <v>15</v>
      </c>
      <c r="L68" s="91"/>
      <c r="M68" s="9" t="s">
        <v>15</v>
      </c>
      <c r="N68" s="91"/>
      <c r="O68" s="9" t="s">
        <v>16</v>
      </c>
      <c r="P68" s="9">
        <v>2.0</v>
      </c>
      <c r="Q68" s="9" t="s">
        <v>15</v>
      </c>
      <c r="R68" s="34"/>
    </row>
    <row r="69">
      <c r="A69" s="7">
        <v>67.0</v>
      </c>
      <c r="B69" s="13">
        <v>8160259.0</v>
      </c>
      <c r="C69" s="128">
        <v>45090.0</v>
      </c>
      <c r="D69" s="10">
        <v>1820.0</v>
      </c>
      <c r="E69" s="24"/>
      <c r="F69" s="9" t="s">
        <v>16</v>
      </c>
      <c r="G69" s="91"/>
      <c r="H69" s="9" t="s">
        <v>15</v>
      </c>
      <c r="I69" s="9" t="s">
        <v>15</v>
      </c>
      <c r="J69" s="91"/>
      <c r="K69" s="9" t="s">
        <v>15</v>
      </c>
      <c r="L69" s="91"/>
      <c r="M69" s="9" t="s">
        <v>15</v>
      </c>
      <c r="N69" s="91"/>
      <c r="O69" s="9" t="s">
        <v>15</v>
      </c>
      <c r="P69" s="91"/>
      <c r="Q69" s="9" t="s">
        <v>15</v>
      </c>
      <c r="R69" s="34"/>
    </row>
    <row r="70">
      <c r="A70" s="7">
        <v>68.0</v>
      </c>
      <c r="B70" s="13">
        <v>8160415.0</v>
      </c>
      <c r="C70" s="128">
        <v>45082.0</v>
      </c>
      <c r="D70" s="10">
        <v>1845.0</v>
      </c>
      <c r="E70" s="24"/>
      <c r="F70" s="9" t="s">
        <v>86</v>
      </c>
      <c r="G70" s="91"/>
      <c r="H70" s="9" t="s">
        <v>16</v>
      </c>
      <c r="I70" s="9" t="s">
        <v>15</v>
      </c>
      <c r="J70" s="91"/>
      <c r="K70" s="9" t="s">
        <v>15</v>
      </c>
      <c r="L70" s="91"/>
      <c r="M70" s="9" t="s">
        <v>15</v>
      </c>
      <c r="N70" s="91"/>
      <c r="O70" s="9" t="s">
        <v>16</v>
      </c>
      <c r="P70" s="9">
        <v>1.0</v>
      </c>
      <c r="Q70" s="9" t="s">
        <v>15</v>
      </c>
      <c r="R70" s="34"/>
    </row>
    <row r="71">
      <c r="A71" s="7">
        <v>69.0</v>
      </c>
      <c r="B71" s="7">
        <v>8162573.0</v>
      </c>
      <c r="C71" s="128">
        <v>45164.0</v>
      </c>
      <c r="D71" s="10">
        <v>3205.0</v>
      </c>
      <c r="E71" s="24"/>
      <c r="F71" s="9" t="s">
        <v>86</v>
      </c>
      <c r="G71" s="91"/>
      <c r="H71" s="9" t="s">
        <v>16</v>
      </c>
      <c r="I71" s="9" t="s">
        <v>16</v>
      </c>
      <c r="J71" s="9">
        <v>43.0</v>
      </c>
      <c r="K71" s="9" t="s">
        <v>16</v>
      </c>
      <c r="L71" s="91"/>
      <c r="M71" s="9" t="s">
        <v>16</v>
      </c>
      <c r="N71" s="91"/>
      <c r="O71" s="9" t="s">
        <v>16</v>
      </c>
      <c r="P71" s="9">
        <v>30.0</v>
      </c>
      <c r="Q71" s="9" t="s">
        <v>16</v>
      </c>
      <c r="R71" s="34"/>
    </row>
    <row r="72">
      <c r="A72" s="7">
        <v>70.0</v>
      </c>
      <c r="B72" s="12">
        <v>8188021.0</v>
      </c>
      <c r="C72" s="128">
        <v>45184.0</v>
      </c>
      <c r="D72" s="10">
        <v>1995.0</v>
      </c>
      <c r="E72" s="24"/>
      <c r="F72" s="9" t="s">
        <v>86</v>
      </c>
      <c r="G72" s="91"/>
      <c r="H72" s="9" t="s">
        <v>16</v>
      </c>
      <c r="I72" s="9" t="s">
        <v>16</v>
      </c>
      <c r="J72" s="9">
        <v>13.0</v>
      </c>
      <c r="K72" s="9" t="s">
        <v>16</v>
      </c>
      <c r="L72" s="9">
        <v>5.0</v>
      </c>
      <c r="M72" s="9" t="s">
        <v>15</v>
      </c>
      <c r="N72" s="91"/>
      <c r="O72" s="9" t="s">
        <v>16</v>
      </c>
      <c r="P72" s="9">
        <v>4.0</v>
      </c>
      <c r="Q72" s="9" t="s">
        <v>16</v>
      </c>
      <c r="R72" s="34"/>
    </row>
    <row r="73">
      <c r="A73" s="7">
        <v>71.0</v>
      </c>
      <c r="B73" s="12">
        <v>8188967.0</v>
      </c>
      <c r="C73" s="128">
        <v>45158.0</v>
      </c>
      <c r="D73" s="10">
        <v>1880.0</v>
      </c>
      <c r="E73" s="24"/>
      <c r="F73" s="9" t="s">
        <v>86</v>
      </c>
      <c r="G73" s="91"/>
      <c r="H73" s="9" t="s">
        <v>16</v>
      </c>
      <c r="I73" s="9" t="s">
        <v>15</v>
      </c>
      <c r="J73" s="91"/>
      <c r="K73" s="9" t="s">
        <v>15</v>
      </c>
      <c r="L73" s="91"/>
      <c r="M73" s="9" t="s">
        <v>15</v>
      </c>
      <c r="N73" s="91"/>
      <c r="O73" s="9" t="s">
        <v>16</v>
      </c>
      <c r="P73" s="9">
        <v>1.0</v>
      </c>
      <c r="Q73" s="9" t="s">
        <v>15</v>
      </c>
      <c r="R73" s="34"/>
    </row>
    <row r="74">
      <c r="A74" s="7">
        <v>72.0</v>
      </c>
      <c r="B74" s="12">
        <v>8191221.0</v>
      </c>
      <c r="C74" s="128">
        <v>45160.0</v>
      </c>
      <c r="D74" s="10">
        <v>2245.0</v>
      </c>
      <c r="E74" s="24"/>
      <c r="F74" s="9" t="s">
        <v>86</v>
      </c>
      <c r="G74" s="91"/>
      <c r="H74" s="9" t="s">
        <v>16</v>
      </c>
      <c r="I74" s="9" t="s">
        <v>15</v>
      </c>
      <c r="J74" s="91"/>
      <c r="K74" s="9" t="s">
        <v>15</v>
      </c>
      <c r="L74" s="91"/>
      <c r="M74" s="9" t="s">
        <v>15</v>
      </c>
      <c r="N74" s="91"/>
      <c r="O74" s="9" t="s">
        <v>16</v>
      </c>
      <c r="P74" s="9">
        <v>12.0</v>
      </c>
      <c r="Q74" s="9" t="s">
        <v>15</v>
      </c>
      <c r="R74" s="34"/>
    </row>
    <row r="75">
      <c r="A75" s="7">
        <v>73.0</v>
      </c>
      <c r="B75" s="12">
        <v>8191341.0</v>
      </c>
      <c r="C75" s="128">
        <v>45203.0</v>
      </c>
      <c r="D75" s="10">
        <v>1795.0</v>
      </c>
      <c r="E75" s="24"/>
      <c r="F75" s="9" t="s">
        <v>86</v>
      </c>
      <c r="G75" s="91"/>
      <c r="H75" s="9" t="s">
        <v>16</v>
      </c>
      <c r="I75" s="9" t="s">
        <v>16</v>
      </c>
      <c r="J75" s="9">
        <v>3.0</v>
      </c>
      <c r="K75" s="9" t="s">
        <v>15</v>
      </c>
      <c r="L75" s="91"/>
      <c r="M75" s="9" t="s">
        <v>15</v>
      </c>
      <c r="N75" s="91"/>
      <c r="O75" s="9" t="s">
        <v>16</v>
      </c>
      <c r="P75" s="9">
        <v>20.0</v>
      </c>
      <c r="Q75" s="9" t="s">
        <v>15</v>
      </c>
      <c r="R75" s="34"/>
    </row>
    <row r="76">
      <c r="A76" s="7">
        <v>74.0</v>
      </c>
      <c r="B76" s="7">
        <v>8191707.0</v>
      </c>
      <c r="C76" s="128">
        <v>45166.0</v>
      </c>
      <c r="D76" s="10">
        <v>1805.0</v>
      </c>
      <c r="E76" s="24"/>
      <c r="F76" s="9" t="s">
        <v>86</v>
      </c>
      <c r="G76" s="91"/>
      <c r="H76" s="9" t="s">
        <v>15</v>
      </c>
      <c r="I76" s="9" t="s">
        <v>15</v>
      </c>
      <c r="J76" s="91"/>
      <c r="K76" s="9" t="s">
        <v>15</v>
      </c>
      <c r="L76" s="91"/>
      <c r="M76" s="9" t="s">
        <v>15</v>
      </c>
      <c r="N76" s="91"/>
      <c r="O76" s="9" t="s">
        <v>15</v>
      </c>
      <c r="P76" s="91"/>
      <c r="Q76" s="9" t="s">
        <v>15</v>
      </c>
      <c r="R76" s="34"/>
    </row>
    <row r="77">
      <c r="A77" s="7">
        <v>75.0</v>
      </c>
      <c r="B77" s="12">
        <v>8193029.0</v>
      </c>
      <c r="C77" s="128">
        <v>45180.0</v>
      </c>
      <c r="D77" s="10">
        <v>1805.0</v>
      </c>
      <c r="E77" s="24"/>
      <c r="F77" s="9" t="s">
        <v>86</v>
      </c>
      <c r="G77" s="91"/>
      <c r="H77" s="9" t="s">
        <v>16</v>
      </c>
      <c r="I77" s="9" t="s">
        <v>15</v>
      </c>
      <c r="J77" s="91"/>
      <c r="K77" s="9" t="s">
        <v>16</v>
      </c>
      <c r="L77" s="9">
        <v>2.0</v>
      </c>
      <c r="M77" s="9" t="s">
        <v>15</v>
      </c>
      <c r="N77" s="91"/>
      <c r="O77" s="9" t="s">
        <v>16</v>
      </c>
      <c r="P77" s="9">
        <v>6.0</v>
      </c>
      <c r="Q77" s="9" t="s">
        <v>15</v>
      </c>
      <c r="R77" s="34"/>
    </row>
    <row r="78">
      <c r="A78" s="7">
        <v>76.0</v>
      </c>
      <c r="B78" s="18">
        <v>8172949.0</v>
      </c>
      <c r="C78" s="128">
        <v>45138.0</v>
      </c>
      <c r="D78" s="10">
        <v>1985.0</v>
      </c>
      <c r="E78" s="24"/>
      <c r="F78" s="9" t="s">
        <v>86</v>
      </c>
      <c r="G78" s="91"/>
      <c r="H78" s="9" t="s">
        <v>16</v>
      </c>
      <c r="I78" s="9" t="s">
        <v>15</v>
      </c>
      <c r="J78" s="91"/>
      <c r="K78" s="9" t="s">
        <v>16</v>
      </c>
      <c r="L78" s="9">
        <v>6.0</v>
      </c>
      <c r="M78" s="9" t="s">
        <v>15</v>
      </c>
      <c r="N78" s="91"/>
      <c r="O78" s="9" t="s">
        <v>16</v>
      </c>
      <c r="P78" s="9">
        <v>10.0</v>
      </c>
      <c r="Q78" s="9" t="s">
        <v>15</v>
      </c>
      <c r="R78" s="34"/>
    </row>
    <row r="79">
      <c r="A79" s="7">
        <v>77.0</v>
      </c>
      <c r="B79" s="12">
        <v>8193119.0</v>
      </c>
      <c r="C79" s="128">
        <v>45166.0</v>
      </c>
      <c r="D79" s="10">
        <v>2460.0</v>
      </c>
      <c r="E79" s="24"/>
      <c r="F79" s="9" t="s">
        <v>86</v>
      </c>
      <c r="G79" s="91"/>
      <c r="H79" s="9" t="s">
        <v>16</v>
      </c>
      <c r="I79" s="9" t="s">
        <v>16</v>
      </c>
      <c r="J79" s="9">
        <v>1.0</v>
      </c>
      <c r="K79" s="9" t="s">
        <v>15</v>
      </c>
      <c r="L79" s="91"/>
      <c r="M79" s="9" t="s">
        <v>15</v>
      </c>
      <c r="N79" s="91"/>
      <c r="O79" s="9" t="s">
        <v>15</v>
      </c>
      <c r="P79" s="91"/>
      <c r="Q79" s="9" t="s">
        <v>16</v>
      </c>
      <c r="R79" s="34"/>
    </row>
    <row r="80">
      <c r="A80" s="7">
        <v>78.0</v>
      </c>
      <c r="B80" s="12">
        <v>8195429.0</v>
      </c>
      <c r="C80" s="128">
        <v>45175.0</v>
      </c>
      <c r="D80" s="10">
        <v>1895.0</v>
      </c>
      <c r="E80" s="24"/>
      <c r="F80" s="9" t="s">
        <v>86</v>
      </c>
      <c r="G80" s="91"/>
      <c r="H80" s="9" t="s">
        <v>16</v>
      </c>
      <c r="I80" s="9" t="s">
        <v>15</v>
      </c>
      <c r="J80" s="91"/>
      <c r="K80" s="9" t="s">
        <v>15</v>
      </c>
      <c r="L80" s="91"/>
      <c r="M80" s="9" t="s">
        <v>15</v>
      </c>
      <c r="N80" s="91"/>
      <c r="O80" s="9" t="s">
        <v>16</v>
      </c>
      <c r="P80" s="9">
        <v>7.0</v>
      </c>
      <c r="Q80" s="9" t="s">
        <v>15</v>
      </c>
      <c r="R80" s="34"/>
    </row>
    <row r="81">
      <c r="A81" s="7">
        <v>79.0</v>
      </c>
      <c r="B81" s="7">
        <v>8195430.0</v>
      </c>
      <c r="C81" s="128">
        <v>45175.0</v>
      </c>
      <c r="D81" s="10">
        <v>2230.0</v>
      </c>
      <c r="E81" s="24"/>
      <c r="F81" s="9" t="s">
        <v>86</v>
      </c>
      <c r="G81" s="91"/>
      <c r="H81" s="9" t="s">
        <v>16</v>
      </c>
      <c r="I81" s="9" t="s">
        <v>15</v>
      </c>
      <c r="J81" s="91"/>
      <c r="K81" s="9" t="s">
        <v>15</v>
      </c>
      <c r="L81" s="91"/>
      <c r="M81" s="9" t="s">
        <v>15</v>
      </c>
      <c r="N81" s="91"/>
      <c r="O81" s="9" t="s">
        <v>16</v>
      </c>
      <c r="P81" s="9">
        <v>5.0</v>
      </c>
      <c r="Q81" s="9" t="s">
        <v>15</v>
      </c>
      <c r="R81" s="34"/>
    </row>
    <row r="82">
      <c r="A82" s="7">
        <v>80.0</v>
      </c>
      <c r="B82" s="7">
        <v>8196099.0</v>
      </c>
      <c r="C82" s="128">
        <v>45178.0</v>
      </c>
      <c r="D82" s="10">
        <v>1810.0</v>
      </c>
      <c r="E82" s="24"/>
      <c r="F82" s="9" t="s">
        <v>86</v>
      </c>
      <c r="G82" s="91"/>
      <c r="H82" s="9" t="s">
        <v>16</v>
      </c>
      <c r="I82" s="9" t="s">
        <v>15</v>
      </c>
      <c r="J82" s="91"/>
      <c r="K82" s="9" t="s">
        <v>16</v>
      </c>
      <c r="L82" s="9">
        <v>1.0</v>
      </c>
      <c r="M82" s="9" t="s">
        <v>15</v>
      </c>
      <c r="N82" s="91"/>
      <c r="O82" s="9" t="s">
        <v>16</v>
      </c>
      <c r="P82" s="9">
        <v>3.0</v>
      </c>
      <c r="Q82" s="9" t="s">
        <v>15</v>
      </c>
      <c r="R82" s="34"/>
    </row>
    <row r="83">
      <c r="A83" s="7">
        <v>81.0</v>
      </c>
      <c r="B83" s="7">
        <v>8196430.0</v>
      </c>
      <c r="C83" s="128">
        <v>45184.0</v>
      </c>
      <c r="D83" s="10">
        <v>1990.0</v>
      </c>
      <c r="E83" s="24"/>
      <c r="F83" s="9" t="s">
        <v>86</v>
      </c>
      <c r="G83" s="91"/>
      <c r="H83" s="9" t="s">
        <v>16</v>
      </c>
      <c r="I83" s="9" t="s">
        <v>15</v>
      </c>
      <c r="J83" s="91"/>
      <c r="K83" s="9" t="s">
        <v>16</v>
      </c>
      <c r="L83" s="9">
        <v>4.0</v>
      </c>
      <c r="M83" s="9" t="s">
        <v>15</v>
      </c>
      <c r="N83" s="91"/>
      <c r="O83" s="9" t="s">
        <v>16</v>
      </c>
      <c r="P83" s="9">
        <v>2.0</v>
      </c>
      <c r="Q83" s="9" t="s">
        <v>15</v>
      </c>
      <c r="R83" s="34"/>
    </row>
    <row r="84">
      <c r="A84" s="7">
        <v>82.0</v>
      </c>
      <c r="B84" s="14">
        <v>8164466.0</v>
      </c>
      <c r="C84" s="128">
        <v>45103.0</v>
      </c>
      <c r="D84" s="10">
        <v>1800.0</v>
      </c>
      <c r="E84" s="24"/>
      <c r="F84" s="9" t="s">
        <v>86</v>
      </c>
      <c r="G84" s="91"/>
      <c r="H84" s="9" t="s">
        <v>16</v>
      </c>
      <c r="I84" s="9" t="s">
        <v>15</v>
      </c>
      <c r="J84" s="91"/>
      <c r="K84" s="9" t="s">
        <v>15</v>
      </c>
      <c r="L84" s="91"/>
      <c r="M84" s="9" t="s">
        <v>15</v>
      </c>
      <c r="N84" s="91"/>
      <c r="O84" s="9" t="s">
        <v>16</v>
      </c>
      <c r="P84" s="9">
        <v>7.0</v>
      </c>
      <c r="Q84" s="9" t="s">
        <v>15</v>
      </c>
      <c r="R84" s="34"/>
    </row>
    <row r="85">
      <c r="A85" s="7">
        <v>83.0</v>
      </c>
      <c r="B85" s="7">
        <v>8162432.0</v>
      </c>
      <c r="C85" s="128">
        <v>45110.0</v>
      </c>
      <c r="D85" s="10">
        <v>1880.0</v>
      </c>
      <c r="E85" s="24"/>
      <c r="F85" s="9" t="s">
        <v>16</v>
      </c>
      <c r="G85" s="91"/>
      <c r="H85" s="9" t="s">
        <v>16</v>
      </c>
      <c r="I85" s="9" t="s">
        <v>15</v>
      </c>
      <c r="J85" s="91"/>
      <c r="K85" s="9" t="s">
        <v>15</v>
      </c>
      <c r="L85" s="91"/>
      <c r="M85" s="9" t="s">
        <v>15</v>
      </c>
      <c r="N85" s="91"/>
      <c r="O85" s="9" t="s">
        <v>16</v>
      </c>
      <c r="P85" s="9">
        <v>1.0</v>
      </c>
      <c r="Q85" s="9" t="s">
        <v>15</v>
      </c>
      <c r="R85" s="34"/>
    </row>
    <row r="86">
      <c r="A86" s="7">
        <v>84.0</v>
      </c>
      <c r="B86" s="7">
        <v>8162640.0</v>
      </c>
      <c r="C86" s="128">
        <v>45100.0</v>
      </c>
      <c r="D86" s="10">
        <v>2230.0</v>
      </c>
      <c r="E86" s="24"/>
      <c r="F86" s="9" t="s">
        <v>86</v>
      </c>
      <c r="G86" s="91"/>
      <c r="H86" s="9" t="s">
        <v>15</v>
      </c>
      <c r="I86" s="9" t="s">
        <v>15</v>
      </c>
      <c r="J86" s="91"/>
      <c r="K86" s="9" t="s">
        <v>15</v>
      </c>
      <c r="L86" s="91"/>
      <c r="M86" s="9" t="s">
        <v>15</v>
      </c>
      <c r="N86" s="91"/>
      <c r="O86" s="9" t="s">
        <v>15</v>
      </c>
      <c r="P86" s="91"/>
      <c r="Q86" s="9" t="s">
        <v>15</v>
      </c>
      <c r="R86" s="34"/>
    </row>
    <row r="87">
      <c r="A87" s="7">
        <v>85.0</v>
      </c>
      <c r="B87" s="7">
        <v>8165542.0</v>
      </c>
      <c r="C87" s="128">
        <v>45099.0</v>
      </c>
      <c r="D87" s="10">
        <v>2275.0</v>
      </c>
      <c r="E87" s="24"/>
      <c r="F87" s="9" t="s">
        <v>86</v>
      </c>
      <c r="G87" s="91"/>
      <c r="H87" s="9" t="s">
        <v>16</v>
      </c>
      <c r="I87" s="9" t="s">
        <v>16</v>
      </c>
      <c r="J87" s="9">
        <v>8.0</v>
      </c>
      <c r="K87" s="9" t="s">
        <v>15</v>
      </c>
      <c r="L87" s="91"/>
      <c r="M87" s="9" t="s">
        <v>15</v>
      </c>
      <c r="N87" s="91"/>
      <c r="O87" s="9" t="s">
        <v>16</v>
      </c>
      <c r="P87" s="9">
        <v>6.0</v>
      </c>
      <c r="Q87" s="9" t="s">
        <v>15</v>
      </c>
      <c r="R87" s="34"/>
    </row>
    <row r="88">
      <c r="A88" s="7">
        <v>86.0</v>
      </c>
      <c r="B88" s="7">
        <v>8166720.0</v>
      </c>
      <c r="C88" s="129"/>
      <c r="D88" s="24"/>
      <c r="E88" s="130">
        <v>45087.0</v>
      </c>
      <c r="F88" s="9" t="s">
        <v>86</v>
      </c>
      <c r="G88" s="91"/>
      <c r="H88" s="9" t="s">
        <v>16</v>
      </c>
      <c r="I88" s="9" t="s">
        <v>16</v>
      </c>
      <c r="J88" s="9">
        <v>3.0</v>
      </c>
      <c r="K88" s="9" t="s">
        <v>15</v>
      </c>
      <c r="L88" s="91"/>
      <c r="M88" s="9" t="s">
        <v>15</v>
      </c>
      <c r="N88" s="91"/>
      <c r="O88" s="9" t="s">
        <v>15</v>
      </c>
      <c r="P88" s="91"/>
      <c r="Q88" s="9" t="s">
        <v>15</v>
      </c>
      <c r="R88" s="34"/>
    </row>
    <row r="89">
      <c r="A89" s="7">
        <v>87.0</v>
      </c>
      <c r="B89" s="7">
        <v>8167204.0</v>
      </c>
      <c r="C89" s="128">
        <v>45112.0</v>
      </c>
      <c r="D89" s="10">
        <v>1830.0</v>
      </c>
      <c r="E89" s="24"/>
      <c r="F89" s="9" t="s">
        <v>86</v>
      </c>
      <c r="G89" s="91"/>
      <c r="H89" s="9" t="s">
        <v>16</v>
      </c>
      <c r="I89" s="9" t="s">
        <v>15</v>
      </c>
      <c r="J89" s="91"/>
      <c r="K89" s="9" t="s">
        <v>15</v>
      </c>
      <c r="L89" s="91"/>
      <c r="M89" s="9" t="s">
        <v>15</v>
      </c>
      <c r="N89" s="91"/>
      <c r="O89" s="9" t="s">
        <v>16</v>
      </c>
      <c r="P89" s="9">
        <v>3.0</v>
      </c>
      <c r="Q89" s="9" t="s">
        <v>15</v>
      </c>
      <c r="R89" s="34"/>
    </row>
    <row r="90">
      <c r="A90" s="7">
        <v>88.0</v>
      </c>
      <c r="B90" s="7">
        <v>8168147.0</v>
      </c>
      <c r="C90" s="128">
        <v>45107.0</v>
      </c>
      <c r="D90" s="10">
        <v>2485.0</v>
      </c>
      <c r="E90" s="24"/>
      <c r="F90" s="9" t="s">
        <v>86</v>
      </c>
      <c r="G90" s="91"/>
      <c r="H90" s="9" t="s">
        <v>16</v>
      </c>
      <c r="I90" s="9" t="s">
        <v>15</v>
      </c>
      <c r="J90" s="91"/>
      <c r="K90" s="9" t="s">
        <v>15</v>
      </c>
      <c r="L90" s="91"/>
      <c r="M90" s="9" t="s">
        <v>15</v>
      </c>
      <c r="N90" s="91"/>
      <c r="O90" s="9" t="s">
        <v>16</v>
      </c>
      <c r="P90" s="9">
        <v>1.0</v>
      </c>
      <c r="Q90" s="9" t="s">
        <v>15</v>
      </c>
      <c r="R90" s="34"/>
    </row>
    <row r="91">
      <c r="A91" s="7">
        <v>89.0</v>
      </c>
      <c r="B91" s="7">
        <v>8168149.0</v>
      </c>
      <c r="C91" s="128">
        <v>45107.0</v>
      </c>
      <c r="D91" s="10">
        <v>2120.0</v>
      </c>
      <c r="E91" s="24"/>
      <c r="F91" s="9" t="s">
        <v>86</v>
      </c>
      <c r="G91" s="91"/>
      <c r="H91" s="9" t="s">
        <v>15</v>
      </c>
      <c r="I91" s="9" t="s">
        <v>15</v>
      </c>
      <c r="J91" s="91"/>
      <c r="K91" s="9" t="s">
        <v>15</v>
      </c>
      <c r="L91" s="91"/>
      <c r="M91" s="9" t="s">
        <v>15</v>
      </c>
      <c r="N91" s="91"/>
      <c r="O91" s="9" t="s">
        <v>15</v>
      </c>
      <c r="P91" s="91"/>
      <c r="Q91" s="9" t="s">
        <v>15</v>
      </c>
      <c r="R91" s="34"/>
    </row>
    <row r="92">
      <c r="A92" s="7">
        <v>90.0</v>
      </c>
      <c r="B92" s="12">
        <v>8187640.0</v>
      </c>
      <c r="C92" s="128">
        <v>45174.0</v>
      </c>
      <c r="D92" s="10">
        <v>2140.0</v>
      </c>
      <c r="E92" s="24"/>
      <c r="F92" s="9" t="s">
        <v>16</v>
      </c>
      <c r="G92" s="91"/>
      <c r="H92" s="9" t="s">
        <v>16</v>
      </c>
      <c r="I92" s="9" t="s">
        <v>15</v>
      </c>
      <c r="J92" s="91"/>
      <c r="K92" s="9" t="s">
        <v>15</v>
      </c>
      <c r="L92" s="91"/>
      <c r="M92" s="9" t="s">
        <v>15</v>
      </c>
      <c r="N92" s="91"/>
      <c r="O92" s="9" t="s">
        <v>16</v>
      </c>
      <c r="P92" s="9">
        <v>6.0</v>
      </c>
      <c r="Q92" s="9" t="s">
        <v>15</v>
      </c>
      <c r="R92" s="34"/>
    </row>
    <row r="93">
      <c r="A93" s="7">
        <v>91.0</v>
      </c>
      <c r="B93" s="12">
        <v>8190771.0</v>
      </c>
      <c r="C93" s="131">
        <v>45168.0</v>
      </c>
      <c r="D93" s="12">
        <v>1920.0</v>
      </c>
      <c r="E93" s="24"/>
      <c r="F93" s="9" t="s">
        <v>86</v>
      </c>
      <c r="G93" s="91"/>
      <c r="H93" s="9" t="s">
        <v>16</v>
      </c>
      <c r="I93" s="9" t="s">
        <v>16</v>
      </c>
      <c r="J93" s="9">
        <v>2.0</v>
      </c>
      <c r="K93" s="9" t="s">
        <v>15</v>
      </c>
      <c r="L93" s="91"/>
      <c r="M93" s="9" t="s">
        <v>15</v>
      </c>
      <c r="N93" s="91"/>
      <c r="O93" s="9" t="s">
        <v>16</v>
      </c>
      <c r="P93" s="9">
        <v>2.0</v>
      </c>
      <c r="Q93" s="9" t="s">
        <v>15</v>
      </c>
      <c r="R93" s="34"/>
    </row>
    <row r="94">
      <c r="A94" s="7">
        <v>92.0</v>
      </c>
      <c r="B94" s="12">
        <v>8188050.0</v>
      </c>
      <c r="C94" s="128">
        <v>45146.0</v>
      </c>
      <c r="D94" s="10">
        <v>2190.0</v>
      </c>
      <c r="E94" s="24"/>
      <c r="F94" s="9" t="s">
        <v>86</v>
      </c>
      <c r="G94" s="91"/>
      <c r="H94" s="9" t="s">
        <v>16</v>
      </c>
      <c r="I94" s="9" t="s">
        <v>15</v>
      </c>
      <c r="J94" s="91"/>
      <c r="K94" s="9" t="s">
        <v>15</v>
      </c>
      <c r="L94" s="91"/>
      <c r="M94" s="9" t="s">
        <v>15</v>
      </c>
      <c r="N94" s="91"/>
      <c r="O94" s="9" t="s">
        <v>16</v>
      </c>
      <c r="P94" s="9">
        <v>1.0</v>
      </c>
      <c r="Q94" s="9" t="s">
        <v>15</v>
      </c>
      <c r="R94" s="34"/>
    </row>
    <row r="95">
      <c r="A95" s="7">
        <v>93.0</v>
      </c>
      <c r="B95" s="12">
        <v>8194037.0</v>
      </c>
      <c r="C95" s="128">
        <v>45160.0</v>
      </c>
      <c r="D95" s="10">
        <v>2355.0</v>
      </c>
      <c r="E95" s="24"/>
      <c r="F95" s="9" t="s">
        <v>86</v>
      </c>
      <c r="G95" s="91"/>
      <c r="H95" s="9" t="s">
        <v>15</v>
      </c>
      <c r="I95" s="9" t="s">
        <v>15</v>
      </c>
      <c r="J95" s="91"/>
      <c r="K95" s="9" t="s">
        <v>15</v>
      </c>
      <c r="L95" s="91"/>
      <c r="M95" s="9" t="s">
        <v>15</v>
      </c>
      <c r="N95" s="91"/>
      <c r="O95" s="9" t="s">
        <v>15</v>
      </c>
      <c r="P95" s="91"/>
      <c r="Q95" s="9" t="s">
        <v>16</v>
      </c>
      <c r="R95" s="34"/>
    </row>
    <row r="96">
      <c r="A96" s="7">
        <v>94.0</v>
      </c>
      <c r="B96" s="12">
        <v>8194504.0</v>
      </c>
      <c r="C96" s="128">
        <v>45166.0</v>
      </c>
      <c r="D96" s="10">
        <v>2135.0</v>
      </c>
      <c r="E96" s="24"/>
      <c r="F96" s="9" t="s">
        <v>86</v>
      </c>
      <c r="G96" s="91"/>
      <c r="H96" s="9" t="s">
        <v>16</v>
      </c>
      <c r="I96" s="9" t="s">
        <v>15</v>
      </c>
      <c r="J96" s="91"/>
      <c r="K96" s="9" t="s">
        <v>15</v>
      </c>
      <c r="L96" s="91"/>
      <c r="M96" s="9" t="s">
        <v>15</v>
      </c>
      <c r="N96" s="91"/>
      <c r="O96" s="9" t="s">
        <v>16</v>
      </c>
      <c r="P96" s="9">
        <v>2.0</v>
      </c>
      <c r="Q96" s="9" t="s">
        <v>15</v>
      </c>
      <c r="R96" s="34"/>
    </row>
    <row r="97">
      <c r="A97" s="7">
        <v>95.0</v>
      </c>
      <c r="B97" s="12">
        <v>8196964.0</v>
      </c>
      <c r="C97" s="129"/>
      <c r="D97" s="24"/>
      <c r="E97" s="132">
        <v>45168.0</v>
      </c>
      <c r="F97" s="9" t="s">
        <v>86</v>
      </c>
      <c r="G97" s="91"/>
      <c r="H97" s="9" t="s">
        <v>16</v>
      </c>
      <c r="I97" s="9" t="s">
        <v>16</v>
      </c>
      <c r="J97" s="9">
        <v>5.0</v>
      </c>
      <c r="K97" s="9" t="s">
        <v>15</v>
      </c>
      <c r="L97" s="91"/>
      <c r="M97" s="9" t="s">
        <v>15</v>
      </c>
      <c r="N97" s="91"/>
      <c r="O97" s="9" t="s">
        <v>15</v>
      </c>
      <c r="P97" s="91"/>
      <c r="Q97" s="9" t="s">
        <v>15</v>
      </c>
      <c r="R97" s="34"/>
    </row>
    <row r="98">
      <c r="A98" s="7">
        <v>96.0</v>
      </c>
      <c r="B98" s="12">
        <v>8202108.0</v>
      </c>
      <c r="C98" s="129"/>
      <c r="D98" s="24"/>
      <c r="E98" s="132">
        <v>45180.0</v>
      </c>
      <c r="F98" s="9" t="s">
        <v>86</v>
      </c>
      <c r="G98" s="91"/>
      <c r="H98" s="9" t="s">
        <v>16</v>
      </c>
      <c r="I98" s="9" t="s">
        <v>16</v>
      </c>
      <c r="J98" s="9">
        <v>4.0</v>
      </c>
      <c r="K98" s="9" t="s">
        <v>15</v>
      </c>
      <c r="L98" s="91"/>
      <c r="M98" s="9" t="s">
        <v>15</v>
      </c>
      <c r="N98" s="91"/>
      <c r="O98" s="9" t="s">
        <v>15</v>
      </c>
      <c r="P98" s="91"/>
      <c r="Q98" s="9" t="s">
        <v>15</v>
      </c>
      <c r="R98" s="34"/>
    </row>
    <row r="99">
      <c r="A99" s="7">
        <v>97.0</v>
      </c>
      <c r="B99" s="12">
        <v>8198308.0</v>
      </c>
      <c r="C99" s="128">
        <v>45191.0</v>
      </c>
      <c r="D99" s="10">
        <v>1985.0</v>
      </c>
      <c r="E99" s="24"/>
      <c r="F99" s="9" t="s">
        <v>86</v>
      </c>
      <c r="G99" s="91"/>
      <c r="H99" s="9" t="s">
        <v>16</v>
      </c>
      <c r="I99" s="9" t="s">
        <v>16</v>
      </c>
      <c r="J99" s="9">
        <v>6.0</v>
      </c>
      <c r="K99" s="9" t="s">
        <v>16</v>
      </c>
      <c r="L99" s="9">
        <v>2.0</v>
      </c>
      <c r="M99" s="9" t="s">
        <v>15</v>
      </c>
      <c r="N99" s="91"/>
      <c r="O99" s="9" t="s">
        <v>16</v>
      </c>
      <c r="P99" s="9">
        <v>7.0</v>
      </c>
      <c r="Q99" s="9" t="s">
        <v>15</v>
      </c>
      <c r="R99" s="34"/>
    </row>
    <row r="100">
      <c r="A100" s="7">
        <v>98.0</v>
      </c>
      <c r="B100" s="12">
        <v>8198888.0</v>
      </c>
      <c r="C100" s="128">
        <v>45192.0</v>
      </c>
      <c r="D100" s="10">
        <v>1970.0</v>
      </c>
      <c r="E100" s="24"/>
      <c r="F100" s="9" t="s">
        <v>86</v>
      </c>
      <c r="G100" s="91"/>
      <c r="H100" s="9" t="s">
        <v>15</v>
      </c>
      <c r="I100" s="9" t="s">
        <v>15</v>
      </c>
      <c r="J100" s="91"/>
      <c r="K100" s="9" t="s">
        <v>15</v>
      </c>
      <c r="L100" s="91"/>
      <c r="M100" s="9" t="s">
        <v>15</v>
      </c>
      <c r="N100" s="91"/>
      <c r="O100" s="9" t="s">
        <v>16</v>
      </c>
      <c r="P100" s="9">
        <v>2.0</v>
      </c>
      <c r="Q100" s="9" t="s">
        <v>15</v>
      </c>
      <c r="R100" s="34"/>
    </row>
    <row r="101">
      <c r="A101" s="7">
        <v>99.0</v>
      </c>
      <c r="B101" s="12">
        <v>8198889.0</v>
      </c>
      <c r="C101" s="128">
        <v>45192.0</v>
      </c>
      <c r="D101" s="10">
        <v>2145.0</v>
      </c>
      <c r="E101" s="24"/>
      <c r="F101" s="9" t="s">
        <v>86</v>
      </c>
      <c r="G101" s="91"/>
      <c r="H101" s="9" t="s">
        <v>16</v>
      </c>
      <c r="I101" s="9" t="s">
        <v>15</v>
      </c>
      <c r="J101" s="91"/>
      <c r="K101" s="9" t="s">
        <v>16</v>
      </c>
      <c r="L101" s="9">
        <v>2.0</v>
      </c>
      <c r="M101" s="9" t="s">
        <v>15</v>
      </c>
      <c r="N101" s="91"/>
      <c r="O101" s="9" t="s">
        <v>16</v>
      </c>
      <c r="P101" s="9">
        <v>9.0</v>
      </c>
      <c r="Q101" s="9" t="s">
        <v>15</v>
      </c>
      <c r="R101" s="34"/>
    </row>
    <row r="102">
      <c r="A102" s="7">
        <v>100.0</v>
      </c>
      <c r="B102" s="12">
        <v>8201338.0</v>
      </c>
      <c r="C102" s="128">
        <v>45211.0</v>
      </c>
      <c r="D102" s="10">
        <v>1835.0</v>
      </c>
      <c r="E102" s="24"/>
      <c r="F102" s="9" t="s">
        <v>86</v>
      </c>
      <c r="G102" s="91"/>
      <c r="H102" s="9" t="s">
        <v>15</v>
      </c>
      <c r="I102" s="9" t="s">
        <v>15</v>
      </c>
      <c r="J102" s="91"/>
      <c r="K102" s="9" t="s">
        <v>15</v>
      </c>
      <c r="L102" s="91"/>
      <c r="M102" s="9" t="s">
        <v>15</v>
      </c>
      <c r="N102" s="91"/>
      <c r="O102" s="9" t="s">
        <v>15</v>
      </c>
      <c r="P102" s="91"/>
      <c r="Q102" s="9" t="s">
        <v>15</v>
      </c>
      <c r="R102" s="34"/>
    </row>
    <row r="103">
      <c r="A103" s="7">
        <v>101.0</v>
      </c>
      <c r="B103" s="12">
        <v>8202174.0</v>
      </c>
      <c r="C103" s="128">
        <v>45214.0</v>
      </c>
      <c r="D103" s="10">
        <v>2070.0</v>
      </c>
      <c r="E103" s="24"/>
      <c r="F103" s="9" t="s">
        <v>86</v>
      </c>
      <c r="G103" s="91"/>
      <c r="H103" s="9" t="s">
        <v>16</v>
      </c>
      <c r="I103" s="9" t="s">
        <v>15</v>
      </c>
      <c r="J103" s="91"/>
      <c r="K103" s="9" t="s">
        <v>15</v>
      </c>
      <c r="L103" s="91"/>
      <c r="M103" s="9" t="s">
        <v>15</v>
      </c>
      <c r="N103" s="91"/>
      <c r="O103" s="9" t="s">
        <v>16</v>
      </c>
      <c r="P103" s="9">
        <v>6.0</v>
      </c>
      <c r="Q103" s="9" t="s">
        <v>15</v>
      </c>
      <c r="R103" s="34"/>
    </row>
    <row r="104">
      <c r="A104" s="7">
        <v>102.0</v>
      </c>
      <c r="B104" s="12">
        <v>8202175.0</v>
      </c>
      <c r="C104" s="128">
        <v>45214.0</v>
      </c>
      <c r="D104" s="10">
        <v>2115.0</v>
      </c>
      <c r="E104" s="24"/>
      <c r="F104" s="9" t="s">
        <v>86</v>
      </c>
      <c r="G104" s="91"/>
      <c r="H104" s="9" t="s">
        <v>16</v>
      </c>
      <c r="I104" s="9" t="s">
        <v>16</v>
      </c>
      <c r="J104" s="9">
        <v>9.0</v>
      </c>
      <c r="K104" s="9" t="s">
        <v>15</v>
      </c>
      <c r="L104" s="91"/>
      <c r="M104" s="9" t="s">
        <v>15</v>
      </c>
      <c r="N104" s="91"/>
      <c r="O104" s="9" t="s">
        <v>16</v>
      </c>
      <c r="P104" s="9">
        <v>4.0</v>
      </c>
      <c r="Q104" s="9" t="s">
        <v>15</v>
      </c>
      <c r="R104" s="34"/>
    </row>
    <row r="105">
      <c r="A105" s="7">
        <v>103.0</v>
      </c>
      <c r="B105" s="12">
        <v>8202452.0</v>
      </c>
      <c r="C105" s="128">
        <v>45214.0</v>
      </c>
      <c r="D105" s="10">
        <v>2855.0</v>
      </c>
      <c r="E105" s="24"/>
      <c r="F105" s="9" t="s">
        <v>86</v>
      </c>
      <c r="G105" s="91"/>
      <c r="H105" s="9" t="s">
        <v>16</v>
      </c>
      <c r="I105" s="9" t="s">
        <v>16</v>
      </c>
      <c r="J105" s="9">
        <v>5.0</v>
      </c>
      <c r="K105" s="9" t="s">
        <v>16</v>
      </c>
      <c r="L105" s="9">
        <v>12.0</v>
      </c>
      <c r="M105" s="9" t="s">
        <v>16</v>
      </c>
      <c r="N105" s="9">
        <v>3.0</v>
      </c>
      <c r="O105" s="9" t="s">
        <v>16</v>
      </c>
      <c r="P105" s="9">
        <v>4.0</v>
      </c>
      <c r="Q105" s="9" t="s">
        <v>16</v>
      </c>
      <c r="R105" s="34"/>
    </row>
    <row r="106">
      <c r="A106" s="7">
        <v>104.0</v>
      </c>
      <c r="B106" s="12">
        <v>8202808.0</v>
      </c>
      <c r="C106" s="131">
        <v>45183.0</v>
      </c>
      <c r="D106" s="12">
        <v>2280.0</v>
      </c>
      <c r="E106" s="24"/>
      <c r="F106" s="9" t="s">
        <v>86</v>
      </c>
      <c r="G106" s="91"/>
      <c r="H106" s="9" t="s">
        <v>16</v>
      </c>
      <c r="I106" s="9" t="s">
        <v>15</v>
      </c>
      <c r="J106" s="91"/>
      <c r="K106" s="9" t="s">
        <v>15</v>
      </c>
      <c r="L106" s="91"/>
      <c r="M106" s="9" t="s">
        <v>15</v>
      </c>
      <c r="N106" s="91"/>
      <c r="O106" s="9" t="s">
        <v>16</v>
      </c>
      <c r="P106" s="9">
        <v>3.0</v>
      </c>
      <c r="Q106" s="9" t="s">
        <v>15</v>
      </c>
      <c r="R106" s="34"/>
    </row>
    <row r="107">
      <c r="A107" s="7">
        <v>105.0</v>
      </c>
      <c r="B107" s="12">
        <v>8198078.0</v>
      </c>
      <c r="C107" s="128">
        <v>45205.0</v>
      </c>
      <c r="D107" s="10">
        <v>2036.0</v>
      </c>
      <c r="E107" s="24"/>
      <c r="F107" s="9" t="s">
        <v>86</v>
      </c>
      <c r="G107" s="91"/>
      <c r="H107" s="9" t="s">
        <v>16</v>
      </c>
      <c r="I107" s="9" t="s">
        <v>15</v>
      </c>
      <c r="J107" s="91"/>
      <c r="K107" s="9" t="s">
        <v>15</v>
      </c>
      <c r="L107" s="91"/>
      <c r="M107" s="9" t="s">
        <v>15</v>
      </c>
      <c r="N107" s="91"/>
      <c r="O107" s="9" t="s">
        <v>16</v>
      </c>
      <c r="P107" s="9">
        <v>7.0</v>
      </c>
      <c r="Q107" s="9" t="s">
        <v>15</v>
      </c>
      <c r="R107" s="34"/>
    </row>
    <row r="108">
      <c r="A108" s="7">
        <v>106.0</v>
      </c>
      <c r="B108" s="12">
        <v>8205671.0</v>
      </c>
      <c r="C108" s="128">
        <v>45194.0</v>
      </c>
      <c r="D108" s="10">
        <v>2055.0</v>
      </c>
      <c r="E108" s="24"/>
      <c r="F108" s="9" t="s">
        <v>86</v>
      </c>
      <c r="G108" s="91"/>
      <c r="H108" s="9" t="s">
        <v>16</v>
      </c>
      <c r="I108" s="9" t="s">
        <v>15</v>
      </c>
      <c r="J108" s="91"/>
      <c r="K108" s="9" t="s">
        <v>15</v>
      </c>
      <c r="L108" s="91"/>
      <c r="M108" s="9" t="s">
        <v>15</v>
      </c>
      <c r="N108" s="91"/>
      <c r="O108" s="9" t="s">
        <v>16</v>
      </c>
      <c r="P108" s="9">
        <v>2.0</v>
      </c>
      <c r="Q108" s="9" t="s">
        <v>15</v>
      </c>
      <c r="R108" s="34"/>
    </row>
    <row r="109">
      <c r="A109" s="7">
        <v>107.0</v>
      </c>
      <c r="B109" s="12">
        <v>8205674.0</v>
      </c>
      <c r="C109" s="128">
        <v>45194.0</v>
      </c>
      <c r="D109" s="10">
        <v>2080.0</v>
      </c>
      <c r="E109" s="24"/>
      <c r="F109" s="9" t="s">
        <v>86</v>
      </c>
      <c r="G109" s="91"/>
      <c r="H109" s="9" t="s">
        <v>16</v>
      </c>
      <c r="I109" s="9" t="s">
        <v>15</v>
      </c>
      <c r="J109" s="91"/>
      <c r="K109" s="9" t="s">
        <v>15</v>
      </c>
      <c r="L109" s="91"/>
      <c r="M109" s="9" t="s">
        <v>15</v>
      </c>
      <c r="N109" s="91"/>
      <c r="O109" s="9" t="s">
        <v>16</v>
      </c>
      <c r="P109" s="9">
        <v>3.0</v>
      </c>
      <c r="Q109" s="9" t="s">
        <v>15</v>
      </c>
      <c r="R109" s="34"/>
    </row>
    <row r="110">
      <c r="A110" s="7">
        <v>108.0</v>
      </c>
      <c r="B110" s="12">
        <v>8211008.0</v>
      </c>
      <c r="C110" s="128">
        <v>45211.0</v>
      </c>
      <c r="D110" s="10">
        <v>2220.0</v>
      </c>
      <c r="E110" s="24"/>
      <c r="F110" s="9" t="s">
        <v>86</v>
      </c>
      <c r="G110" s="91"/>
      <c r="H110" s="9" t="s">
        <v>16</v>
      </c>
      <c r="I110" s="9" t="s">
        <v>15</v>
      </c>
      <c r="J110" s="91"/>
      <c r="K110" s="9" t="s">
        <v>16</v>
      </c>
      <c r="L110" s="9">
        <v>3.0</v>
      </c>
      <c r="M110" s="9" t="s">
        <v>15</v>
      </c>
      <c r="N110" s="91"/>
      <c r="O110" s="9" t="s">
        <v>16</v>
      </c>
      <c r="P110" s="9">
        <v>5.0</v>
      </c>
      <c r="Q110" s="9" t="s">
        <v>15</v>
      </c>
      <c r="R110" s="34"/>
    </row>
    <row r="111">
      <c r="A111" s="7">
        <v>109.0</v>
      </c>
      <c r="B111" s="12">
        <v>8211009.0</v>
      </c>
      <c r="C111" s="128">
        <v>45211.0</v>
      </c>
      <c r="D111" s="10">
        <v>1935.0</v>
      </c>
      <c r="E111" s="24"/>
      <c r="F111" s="9" t="s">
        <v>86</v>
      </c>
      <c r="G111" s="91"/>
      <c r="H111" s="9" t="s">
        <v>15</v>
      </c>
      <c r="I111" s="9" t="s">
        <v>15</v>
      </c>
      <c r="J111" s="91"/>
      <c r="K111" s="9" t="s">
        <v>15</v>
      </c>
      <c r="L111" s="91"/>
      <c r="M111" s="9" t="s">
        <v>15</v>
      </c>
      <c r="N111" s="91"/>
      <c r="O111" s="9" t="s">
        <v>15</v>
      </c>
      <c r="P111" s="91"/>
      <c r="Q111" s="9" t="s">
        <v>15</v>
      </c>
      <c r="R111" s="34"/>
    </row>
    <row r="112">
      <c r="A112" s="7">
        <v>110.0</v>
      </c>
      <c r="B112" s="12">
        <v>8203574.0</v>
      </c>
      <c r="C112" s="129"/>
      <c r="D112" s="24"/>
      <c r="E112" s="132">
        <v>45183.0</v>
      </c>
      <c r="F112" s="9" t="s">
        <v>86</v>
      </c>
      <c r="G112" s="91"/>
      <c r="H112" s="9" t="s">
        <v>16</v>
      </c>
      <c r="I112" s="9" t="s">
        <v>16</v>
      </c>
      <c r="J112" s="9">
        <v>2.0</v>
      </c>
      <c r="K112" s="9" t="s">
        <v>15</v>
      </c>
      <c r="L112" s="91"/>
      <c r="M112" s="9" t="s">
        <v>15</v>
      </c>
      <c r="N112" s="91"/>
      <c r="O112" s="9" t="s">
        <v>15</v>
      </c>
      <c r="P112" s="91"/>
      <c r="Q112" s="9" t="s">
        <v>15</v>
      </c>
      <c r="R112" s="34"/>
    </row>
    <row r="113">
      <c r="A113" s="7">
        <v>111.0</v>
      </c>
      <c r="B113" s="12">
        <v>8208666.0</v>
      </c>
      <c r="C113" s="129"/>
      <c r="D113" s="24"/>
      <c r="E113" s="132">
        <v>45199.0</v>
      </c>
      <c r="F113" s="9" t="s">
        <v>86</v>
      </c>
      <c r="G113" s="91"/>
      <c r="H113" s="9" t="s">
        <v>16</v>
      </c>
      <c r="I113" s="9" t="s">
        <v>16</v>
      </c>
      <c r="J113" s="9">
        <v>5.0</v>
      </c>
      <c r="K113" s="9" t="s">
        <v>15</v>
      </c>
      <c r="L113" s="91"/>
      <c r="M113" s="9" t="s">
        <v>15</v>
      </c>
      <c r="N113" s="91"/>
      <c r="O113" s="9" t="s">
        <v>15</v>
      </c>
      <c r="P113" s="91"/>
      <c r="Q113" s="9" t="s">
        <v>15</v>
      </c>
      <c r="R113" s="34"/>
    </row>
    <row r="114">
      <c r="A114" s="7">
        <v>112.0</v>
      </c>
      <c r="B114" s="12">
        <v>8210294.0</v>
      </c>
      <c r="C114" s="129"/>
      <c r="D114" s="24"/>
      <c r="E114" s="132">
        <v>45205.0</v>
      </c>
      <c r="F114" s="9" t="s">
        <v>86</v>
      </c>
      <c r="G114" s="91"/>
      <c r="H114" s="9" t="s">
        <v>16</v>
      </c>
      <c r="I114" s="9" t="s">
        <v>16</v>
      </c>
      <c r="J114" s="9">
        <v>8.0</v>
      </c>
      <c r="K114" s="9" t="s">
        <v>15</v>
      </c>
      <c r="L114" s="91"/>
      <c r="M114" s="9" t="s">
        <v>15</v>
      </c>
      <c r="N114" s="91"/>
      <c r="O114" s="9" t="s">
        <v>15</v>
      </c>
      <c r="P114" s="91"/>
      <c r="Q114" s="9" t="s">
        <v>15</v>
      </c>
      <c r="R114" s="34"/>
    </row>
    <row r="115">
      <c r="A115" s="7">
        <v>113.0</v>
      </c>
      <c r="B115" s="7">
        <v>8168149.0</v>
      </c>
      <c r="C115" s="128">
        <v>45107.0</v>
      </c>
      <c r="D115" s="24"/>
      <c r="E115" s="130"/>
      <c r="F115" s="9" t="s">
        <v>86</v>
      </c>
      <c r="G115" s="91"/>
      <c r="H115" s="9" t="s">
        <v>15</v>
      </c>
      <c r="I115" s="9" t="s">
        <v>15</v>
      </c>
      <c r="J115" s="91"/>
      <c r="K115" s="9" t="s">
        <v>15</v>
      </c>
      <c r="L115" s="91"/>
      <c r="M115" s="9" t="s">
        <v>15</v>
      </c>
      <c r="N115" s="91"/>
      <c r="O115" s="9" t="s">
        <v>15</v>
      </c>
      <c r="P115" s="91"/>
      <c r="Q115" s="9" t="s">
        <v>15</v>
      </c>
      <c r="R115" s="34"/>
    </row>
    <row r="116">
      <c r="A116" s="7">
        <v>114.0</v>
      </c>
      <c r="B116" s="7">
        <v>8170449.0</v>
      </c>
      <c r="C116" s="128">
        <v>45106.0</v>
      </c>
      <c r="D116" s="10">
        <v>1985.0</v>
      </c>
      <c r="E116" s="24"/>
      <c r="F116" s="9" t="s">
        <v>86</v>
      </c>
      <c r="G116" s="91"/>
      <c r="H116" s="9" t="s">
        <v>16</v>
      </c>
      <c r="I116" s="9" t="s">
        <v>15</v>
      </c>
      <c r="J116" s="91"/>
      <c r="K116" s="9" t="s">
        <v>16</v>
      </c>
      <c r="L116" s="91"/>
      <c r="M116" s="9" t="s">
        <v>16</v>
      </c>
      <c r="N116" s="9">
        <v>1.0</v>
      </c>
      <c r="O116" s="9" t="s">
        <v>16</v>
      </c>
      <c r="P116" s="9">
        <v>7.0</v>
      </c>
      <c r="Q116" s="9" t="s">
        <v>15</v>
      </c>
      <c r="R116" s="34"/>
    </row>
    <row r="117">
      <c r="A117" s="7">
        <v>115.0</v>
      </c>
      <c r="B117" s="7">
        <v>8171561.0</v>
      </c>
      <c r="C117" s="129"/>
      <c r="D117" s="24"/>
      <c r="E117" s="130">
        <v>45104.0</v>
      </c>
      <c r="F117" s="9" t="s">
        <v>86</v>
      </c>
      <c r="G117" s="91"/>
      <c r="H117" s="9" t="s">
        <v>16</v>
      </c>
      <c r="I117" s="9" t="s">
        <v>16</v>
      </c>
      <c r="J117" s="9">
        <v>4.0</v>
      </c>
      <c r="K117" s="9" t="s">
        <v>16</v>
      </c>
      <c r="L117" s="9">
        <v>2.0</v>
      </c>
      <c r="M117" s="9" t="s">
        <v>15</v>
      </c>
      <c r="N117" s="91"/>
      <c r="O117" s="9" t="s">
        <v>16</v>
      </c>
      <c r="P117" s="9">
        <v>2.0</v>
      </c>
      <c r="Q117" s="9" t="s">
        <v>15</v>
      </c>
      <c r="R117" s="34"/>
    </row>
    <row r="118">
      <c r="A118" s="7">
        <v>116.0</v>
      </c>
      <c r="B118" s="7">
        <v>8171962.0</v>
      </c>
      <c r="C118" s="128">
        <v>45103.0</v>
      </c>
      <c r="D118" s="10">
        <v>3020.0</v>
      </c>
      <c r="E118" s="24"/>
      <c r="F118" s="9" t="s">
        <v>86</v>
      </c>
      <c r="G118" s="91"/>
      <c r="H118" s="9" t="s">
        <v>16</v>
      </c>
      <c r="I118" s="9" t="s">
        <v>15</v>
      </c>
      <c r="J118" s="91"/>
      <c r="K118" s="9" t="s">
        <v>15</v>
      </c>
      <c r="L118" s="91"/>
      <c r="M118" s="9" t="s">
        <v>15</v>
      </c>
      <c r="N118" s="91"/>
      <c r="O118" s="9" t="s">
        <v>16</v>
      </c>
      <c r="P118" s="9">
        <v>2.0</v>
      </c>
      <c r="Q118" s="9" t="s">
        <v>15</v>
      </c>
      <c r="R118" s="34"/>
    </row>
    <row r="119">
      <c r="A119" s="7">
        <v>117.0</v>
      </c>
      <c r="B119" s="7">
        <v>8172510.0</v>
      </c>
      <c r="C119" s="128">
        <v>45160.0</v>
      </c>
      <c r="D119" s="10">
        <v>1820.0</v>
      </c>
      <c r="E119" s="24"/>
      <c r="F119" s="9" t="s">
        <v>86</v>
      </c>
      <c r="G119" s="91"/>
      <c r="H119" s="9" t="s">
        <v>16</v>
      </c>
      <c r="I119" s="9" t="s">
        <v>15</v>
      </c>
      <c r="J119" s="91"/>
      <c r="K119" s="9" t="s">
        <v>15</v>
      </c>
      <c r="L119" s="91"/>
      <c r="M119" s="9" t="s">
        <v>15</v>
      </c>
      <c r="N119" s="91"/>
      <c r="O119" s="9" t="s">
        <v>16</v>
      </c>
      <c r="P119" s="9">
        <v>14.0</v>
      </c>
      <c r="Q119" s="9" t="s">
        <v>15</v>
      </c>
      <c r="R119" s="34"/>
    </row>
    <row r="120">
      <c r="A120" s="7">
        <v>118.0</v>
      </c>
      <c r="B120" s="7">
        <v>8172886.0</v>
      </c>
      <c r="C120" s="128">
        <v>45132.0</v>
      </c>
      <c r="D120" s="10">
        <v>1850.0</v>
      </c>
      <c r="E120" s="24"/>
      <c r="F120" s="9" t="s">
        <v>86</v>
      </c>
      <c r="G120" s="91"/>
      <c r="H120" s="9" t="s">
        <v>16</v>
      </c>
      <c r="I120" s="9" t="s">
        <v>15</v>
      </c>
      <c r="J120" s="91"/>
      <c r="K120" s="9" t="s">
        <v>15</v>
      </c>
      <c r="L120" s="91"/>
      <c r="M120" s="9" t="s">
        <v>15</v>
      </c>
      <c r="N120" s="91"/>
      <c r="O120" s="9" t="s">
        <v>16</v>
      </c>
      <c r="P120" s="9">
        <v>2.0</v>
      </c>
      <c r="Q120" s="9" t="s">
        <v>15</v>
      </c>
      <c r="R120" s="34"/>
    </row>
    <row r="121">
      <c r="A121" s="7">
        <v>119.0</v>
      </c>
      <c r="B121" s="7">
        <v>8173852.0</v>
      </c>
      <c r="C121" s="128">
        <v>45178.0</v>
      </c>
      <c r="D121" s="10">
        <v>1845.0</v>
      </c>
      <c r="E121" s="24"/>
      <c r="F121" s="9" t="s">
        <v>86</v>
      </c>
      <c r="G121" s="91"/>
      <c r="H121" s="9" t="s">
        <v>16</v>
      </c>
      <c r="I121" s="9" t="s">
        <v>16</v>
      </c>
      <c r="J121" s="9">
        <v>4.0</v>
      </c>
      <c r="K121" s="9" t="s">
        <v>16</v>
      </c>
      <c r="L121" s="9">
        <v>4.0</v>
      </c>
      <c r="M121" s="9" t="s">
        <v>15</v>
      </c>
      <c r="N121" s="91"/>
      <c r="O121" s="9" t="s">
        <v>16</v>
      </c>
      <c r="P121" s="9">
        <v>33.0</v>
      </c>
      <c r="Q121" s="9" t="s">
        <v>15</v>
      </c>
      <c r="R121" s="34"/>
    </row>
    <row r="122">
      <c r="A122" s="7">
        <v>120.0</v>
      </c>
      <c r="B122" s="7">
        <v>8174826.0</v>
      </c>
      <c r="C122" s="128">
        <v>45124.0</v>
      </c>
      <c r="D122" s="10">
        <v>1905.0</v>
      </c>
      <c r="E122" s="24"/>
      <c r="F122" s="9" t="s">
        <v>86</v>
      </c>
      <c r="G122" s="91"/>
      <c r="H122" s="9" t="s">
        <v>16</v>
      </c>
      <c r="I122" s="9" t="s">
        <v>15</v>
      </c>
      <c r="J122" s="91"/>
      <c r="K122" s="9" t="s">
        <v>15</v>
      </c>
      <c r="L122" s="91"/>
      <c r="M122" s="9" t="s">
        <v>15</v>
      </c>
      <c r="N122" s="91"/>
      <c r="O122" s="9" t="s">
        <v>16</v>
      </c>
      <c r="P122" s="9">
        <v>5.0</v>
      </c>
      <c r="Q122" s="9" t="s">
        <v>15</v>
      </c>
      <c r="R122" s="34"/>
    </row>
    <row r="123">
      <c r="A123" s="7">
        <v>121.0</v>
      </c>
      <c r="B123" s="7">
        <v>8171850.0</v>
      </c>
      <c r="C123" s="128">
        <v>45101.0</v>
      </c>
      <c r="D123" s="10">
        <v>1785.0</v>
      </c>
      <c r="E123" s="24"/>
      <c r="F123" s="9" t="s">
        <v>86</v>
      </c>
      <c r="G123" s="91"/>
      <c r="H123" s="9" t="s">
        <v>15</v>
      </c>
      <c r="I123" s="9" t="s">
        <v>15</v>
      </c>
      <c r="J123" s="91"/>
      <c r="K123" s="9" t="s">
        <v>15</v>
      </c>
      <c r="L123" s="91"/>
      <c r="M123" s="9" t="s">
        <v>15</v>
      </c>
      <c r="N123" s="91"/>
      <c r="O123" s="9" t="s">
        <v>15</v>
      </c>
      <c r="P123" s="91"/>
      <c r="Q123" s="9" t="s">
        <v>15</v>
      </c>
      <c r="R123" s="34"/>
    </row>
    <row r="124">
      <c r="A124" s="7">
        <v>122.0</v>
      </c>
      <c r="B124" s="7">
        <v>8176349.0</v>
      </c>
      <c r="C124" s="129"/>
      <c r="D124" s="24"/>
      <c r="E124" s="130">
        <v>45117.0</v>
      </c>
      <c r="F124" s="9" t="s">
        <v>86</v>
      </c>
      <c r="G124" s="91"/>
      <c r="H124" s="9" t="s">
        <v>16</v>
      </c>
      <c r="I124" s="9" t="s">
        <v>16</v>
      </c>
      <c r="J124" s="9">
        <v>6.0</v>
      </c>
      <c r="K124" s="9" t="s">
        <v>16</v>
      </c>
      <c r="L124" s="9">
        <v>1.0</v>
      </c>
      <c r="M124" s="9" t="s">
        <v>15</v>
      </c>
      <c r="N124" s="91"/>
      <c r="O124" s="9" t="s">
        <v>16</v>
      </c>
      <c r="P124" s="9">
        <v>3.0</v>
      </c>
      <c r="Q124" s="9" t="s">
        <v>15</v>
      </c>
      <c r="R124" s="34"/>
    </row>
    <row r="125">
      <c r="A125" s="7">
        <v>123.0</v>
      </c>
      <c r="B125" s="7">
        <v>8179441.0</v>
      </c>
      <c r="C125" s="128">
        <v>45149.0</v>
      </c>
      <c r="D125" s="10">
        <v>1920.0</v>
      </c>
      <c r="E125" s="24"/>
      <c r="F125" s="9" t="s">
        <v>86</v>
      </c>
      <c r="G125" s="91"/>
      <c r="H125" s="9" t="s">
        <v>16</v>
      </c>
      <c r="I125" s="9" t="s">
        <v>16</v>
      </c>
      <c r="J125" s="9">
        <v>10.0</v>
      </c>
      <c r="K125" s="9" t="s">
        <v>16</v>
      </c>
      <c r="L125" s="9">
        <v>2.0</v>
      </c>
      <c r="M125" s="9" t="s">
        <v>15</v>
      </c>
      <c r="N125" s="91"/>
      <c r="O125" s="9" t="s">
        <v>16</v>
      </c>
      <c r="P125" s="91"/>
      <c r="Q125" s="9" t="s">
        <v>16</v>
      </c>
      <c r="R125" s="34"/>
    </row>
    <row r="126">
      <c r="A126" s="7">
        <v>124.0</v>
      </c>
      <c r="B126" s="7">
        <v>8181257.0</v>
      </c>
      <c r="C126" s="128">
        <v>45136.0</v>
      </c>
      <c r="D126" s="10">
        <v>1880.0</v>
      </c>
      <c r="E126" s="24"/>
      <c r="F126" s="9" t="s">
        <v>86</v>
      </c>
      <c r="G126" s="91"/>
      <c r="H126" s="9" t="s">
        <v>15</v>
      </c>
      <c r="I126" s="9" t="s">
        <v>15</v>
      </c>
      <c r="J126" s="91"/>
      <c r="K126" s="9" t="s">
        <v>15</v>
      </c>
      <c r="L126" s="91"/>
      <c r="M126" s="9" t="s">
        <v>15</v>
      </c>
      <c r="N126" s="91"/>
      <c r="O126" s="9" t="s">
        <v>15</v>
      </c>
      <c r="P126" s="91"/>
      <c r="Q126" s="9" t="s">
        <v>15</v>
      </c>
      <c r="R126" s="34"/>
    </row>
    <row r="127">
      <c r="A127" s="7">
        <v>125.0</v>
      </c>
      <c r="B127" s="7">
        <v>8181238.0</v>
      </c>
      <c r="C127" s="128">
        <v>45132.0</v>
      </c>
      <c r="D127" s="10">
        <v>1935.0</v>
      </c>
      <c r="E127" s="24"/>
      <c r="F127" s="9" t="s">
        <v>86</v>
      </c>
      <c r="G127" s="91"/>
      <c r="H127" s="9" t="s">
        <v>15</v>
      </c>
      <c r="I127" s="9" t="s">
        <v>15</v>
      </c>
      <c r="J127" s="91"/>
      <c r="K127" s="9" t="s">
        <v>15</v>
      </c>
      <c r="L127" s="91"/>
      <c r="M127" s="9" t="s">
        <v>15</v>
      </c>
      <c r="N127" s="91"/>
      <c r="O127" s="9" t="s">
        <v>15</v>
      </c>
      <c r="P127" s="91"/>
      <c r="Q127" s="9" t="s">
        <v>15</v>
      </c>
      <c r="R127" s="34"/>
    </row>
    <row r="128">
      <c r="A128" s="7">
        <v>126.0</v>
      </c>
      <c r="B128" s="7">
        <v>8182883.0</v>
      </c>
      <c r="C128" s="128">
        <v>45149.0</v>
      </c>
      <c r="D128" s="10">
        <v>1925.0</v>
      </c>
      <c r="E128" s="24"/>
      <c r="F128" s="9" t="s">
        <v>86</v>
      </c>
      <c r="G128" s="91"/>
      <c r="H128" s="9" t="s">
        <v>16</v>
      </c>
      <c r="I128" s="9" t="s">
        <v>15</v>
      </c>
      <c r="J128" s="91"/>
      <c r="K128" s="9" t="s">
        <v>15</v>
      </c>
      <c r="L128" s="91"/>
      <c r="M128" s="9" t="s">
        <v>15</v>
      </c>
      <c r="N128" s="91"/>
      <c r="O128" s="9" t="s">
        <v>16</v>
      </c>
      <c r="P128" s="9">
        <v>2.0</v>
      </c>
      <c r="Q128" s="9" t="s">
        <v>15</v>
      </c>
      <c r="R128" s="34"/>
    </row>
    <row r="129">
      <c r="A129" s="7">
        <v>127.0</v>
      </c>
      <c r="B129" s="7">
        <v>8183484.0</v>
      </c>
      <c r="C129" s="128">
        <v>45148.0</v>
      </c>
      <c r="D129" s="10">
        <v>2220.0</v>
      </c>
      <c r="E129" s="24"/>
      <c r="F129" s="9" t="s">
        <v>86</v>
      </c>
      <c r="G129" s="91"/>
      <c r="H129" s="9" t="s">
        <v>16</v>
      </c>
      <c r="I129" s="9" t="s">
        <v>15</v>
      </c>
      <c r="J129" s="91"/>
      <c r="K129" s="9" t="s">
        <v>15</v>
      </c>
      <c r="L129" s="91"/>
      <c r="M129" s="9" t="s">
        <v>15</v>
      </c>
      <c r="N129" s="91"/>
      <c r="O129" s="9" t="s">
        <v>16</v>
      </c>
      <c r="P129" s="9">
        <v>3.0</v>
      </c>
      <c r="Q129" s="9" t="s">
        <v>15</v>
      </c>
      <c r="R129" s="34"/>
    </row>
    <row r="130">
      <c r="A130" s="7">
        <v>128.0</v>
      </c>
      <c r="B130" s="7">
        <v>8183375.0</v>
      </c>
      <c r="C130" s="128">
        <v>45140.0</v>
      </c>
      <c r="D130" s="10">
        <v>2400.0</v>
      </c>
      <c r="E130" s="24"/>
      <c r="F130" s="9" t="s">
        <v>86</v>
      </c>
      <c r="G130" s="91"/>
      <c r="H130" s="9" t="s">
        <v>16</v>
      </c>
      <c r="I130" s="9" t="s">
        <v>16</v>
      </c>
      <c r="J130" s="9">
        <v>7.0</v>
      </c>
      <c r="K130" s="9" t="s">
        <v>15</v>
      </c>
      <c r="L130" s="91"/>
      <c r="M130" s="9" t="s">
        <v>15</v>
      </c>
      <c r="N130" s="91"/>
      <c r="O130" s="9" t="s">
        <v>16</v>
      </c>
      <c r="P130" s="9">
        <v>2.0</v>
      </c>
      <c r="Q130" s="9" t="s">
        <v>16</v>
      </c>
      <c r="R130" s="34"/>
    </row>
    <row r="131">
      <c r="A131" s="7">
        <v>129.0</v>
      </c>
      <c r="B131" s="7">
        <v>8183485.0</v>
      </c>
      <c r="C131" s="128">
        <v>45148.0</v>
      </c>
      <c r="D131" s="10">
        <v>2035.0</v>
      </c>
      <c r="E131" s="24"/>
      <c r="F131" s="9" t="s">
        <v>86</v>
      </c>
      <c r="G131" s="91"/>
      <c r="H131" s="9" t="s">
        <v>16</v>
      </c>
      <c r="I131" s="9" t="s">
        <v>15</v>
      </c>
      <c r="J131" s="91"/>
      <c r="K131" s="9" t="s">
        <v>15</v>
      </c>
      <c r="L131" s="91"/>
      <c r="M131" s="9" t="s">
        <v>15</v>
      </c>
      <c r="N131" s="91"/>
      <c r="O131" s="9" t="s">
        <v>16</v>
      </c>
      <c r="P131" s="91"/>
      <c r="Q131" s="9" t="s">
        <v>16</v>
      </c>
      <c r="R131" s="34"/>
    </row>
    <row r="132">
      <c r="A132" s="7">
        <v>130.0</v>
      </c>
      <c r="B132" s="12">
        <v>8209632.0</v>
      </c>
      <c r="C132" s="128">
        <v>45210.0</v>
      </c>
      <c r="D132" s="10">
        <v>2095.0</v>
      </c>
      <c r="E132" s="24"/>
      <c r="F132" s="9" t="s">
        <v>86</v>
      </c>
      <c r="G132" s="91"/>
      <c r="H132" s="9" t="s">
        <v>15</v>
      </c>
      <c r="I132" s="9" t="s">
        <v>15</v>
      </c>
      <c r="J132" s="91"/>
      <c r="K132" s="9" t="s">
        <v>15</v>
      </c>
      <c r="L132" s="91"/>
      <c r="M132" s="9" t="s">
        <v>15</v>
      </c>
      <c r="N132" s="91"/>
      <c r="O132" s="9" t="s">
        <v>15</v>
      </c>
      <c r="P132" s="91"/>
      <c r="Q132" s="9" t="s">
        <v>15</v>
      </c>
      <c r="R132" s="34"/>
    </row>
    <row r="133">
      <c r="A133" s="7">
        <v>131.0</v>
      </c>
      <c r="B133" s="12">
        <v>8207871.0</v>
      </c>
      <c r="C133" s="128">
        <v>45202.0</v>
      </c>
      <c r="D133" s="10">
        <v>2265.0</v>
      </c>
      <c r="E133" s="24"/>
      <c r="F133" s="9" t="s">
        <v>86</v>
      </c>
      <c r="G133" s="91"/>
      <c r="H133" s="9" t="s">
        <v>15</v>
      </c>
      <c r="I133" s="9" t="s">
        <v>15</v>
      </c>
      <c r="J133" s="91"/>
      <c r="K133" s="9" t="s">
        <v>15</v>
      </c>
      <c r="L133" s="91"/>
      <c r="M133" s="9" t="s">
        <v>15</v>
      </c>
      <c r="N133" s="91"/>
      <c r="O133" s="9" t="s">
        <v>15</v>
      </c>
      <c r="P133" s="91"/>
      <c r="Q133" s="9" t="s">
        <v>15</v>
      </c>
      <c r="R133" s="34"/>
    </row>
    <row r="134">
      <c r="A134" s="7">
        <v>132.0</v>
      </c>
      <c r="B134" s="12">
        <v>8204558.0</v>
      </c>
      <c r="C134" s="128">
        <v>45190.0</v>
      </c>
      <c r="D134" s="10">
        <v>2505.0</v>
      </c>
      <c r="E134" s="24"/>
      <c r="F134" s="9" t="s">
        <v>86</v>
      </c>
      <c r="G134" s="91"/>
      <c r="H134" s="9" t="s">
        <v>16</v>
      </c>
      <c r="I134" s="9" t="s">
        <v>15</v>
      </c>
      <c r="J134" s="91"/>
      <c r="K134" s="9" t="s">
        <v>15</v>
      </c>
      <c r="L134" s="91"/>
      <c r="M134" s="9" t="s">
        <v>15</v>
      </c>
      <c r="N134" s="91"/>
      <c r="O134" s="9" t="s">
        <v>16</v>
      </c>
      <c r="P134" s="9">
        <v>1.0</v>
      </c>
      <c r="Q134" s="9" t="s">
        <v>15</v>
      </c>
      <c r="R134" s="34"/>
    </row>
    <row r="135">
      <c r="A135" s="7">
        <v>133.0</v>
      </c>
      <c r="B135" s="12">
        <v>8203062.0</v>
      </c>
      <c r="C135" s="128">
        <v>45196.0</v>
      </c>
      <c r="D135" s="10">
        <v>2295.0</v>
      </c>
      <c r="E135" s="24"/>
      <c r="F135" s="9" t="s">
        <v>86</v>
      </c>
      <c r="G135" s="91"/>
      <c r="H135" s="9" t="s">
        <v>15</v>
      </c>
      <c r="I135" s="9" t="s">
        <v>15</v>
      </c>
      <c r="J135" s="91"/>
      <c r="K135" s="9" t="s">
        <v>15</v>
      </c>
      <c r="L135" s="91"/>
      <c r="M135" s="9" t="s">
        <v>15</v>
      </c>
      <c r="N135" s="91"/>
      <c r="O135" s="9" t="s">
        <v>15</v>
      </c>
      <c r="P135" s="91"/>
      <c r="Q135" s="9" t="s">
        <v>15</v>
      </c>
      <c r="R135" s="34"/>
    </row>
    <row r="136">
      <c r="A136" s="7">
        <v>134.0</v>
      </c>
      <c r="B136" s="7">
        <v>8183845.0</v>
      </c>
      <c r="C136" s="128">
        <v>45216.0</v>
      </c>
      <c r="D136" s="10">
        <v>1980.0</v>
      </c>
      <c r="E136" s="24"/>
      <c r="F136" s="9" t="s">
        <v>86</v>
      </c>
      <c r="G136" s="91"/>
      <c r="H136" s="9" t="s">
        <v>16</v>
      </c>
      <c r="I136" s="9" t="s">
        <v>16</v>
      </c>
      <c r="J136" s="9">
        <v>30.0</v>
      </c>
      <c r="K136" s="9" t="s">
        <v>16</v>
      </c>
      <c r="L136" s="9">
        <v>6.0</v>
      </c>
      <c r="M136" s="9" t="s">
        <v>15</v>
      </c>
      <c r="N136" s="91"/>
      <c r="O136" s="9" t="s">
        <v>16</v>
      </c>
      <c r="P136" s="9">
        <v>1.0</v>
      </c>
      <c r="Q136" s="9" t="s">
        <v>16</v>
      </c>
      <c r="R136" s="34"/>
    </row>
    <row r="137">
      <c r="A137" s="7">
        <v>135.0</v>
      </c>
      <c r="B137" s="7">
        <v>8184024.0</v>
      </c>
      <c r="C137" s="128">
        <v>45144.0</v>
      </c>
      <c r="D137" s="10">
        <v>2030.0</v>
      </c>
      <c r="E137" s="24"/>
      <c r="F137" s="9" t="s">
        <v>86</v>
      </c>
      <c r="G137" s="91"/>
      <c r="H137" s="9" t="s">
        <v>16</v>
      </c>
      <c r="I137" s="9" t="s">
        <v>15</v>
      </c>
      <c r="J137" s="91"/>
      <c r="K137" s="9" t="s">
        <v>15</v>
      </c>
      <c r="L137" s="91"/>
      <c r="M137" s="9" t="s">
        <v>15</v>
      </c>
      <c r="N137" s="91"/>
      <c r="O137" s="9" t="s">
        <v>16</v>
      </c>
      <c r="P137" s="9">
        <v>2.0</v>
      </c>
      <c r="Q137" s="9" t="s">
        <v>15</v>
      </c>
      <c r="R137" s="34"/>
    </row>
    <row r="138">
      <c r="A138" s="7">
        <v>136.0</v>
      </c>
      <c r="B138" s="7">
        <v>8184003.0</v>
      </c>
      <c r="C138" s="128">
        <v>45166.0</v>
      </c>
      <c r="D138" s="10">
        <v>2075.0</v>
      </c>
      <c r="E138" s="24"/>
      <c r="F138" s="9" t="s">
        <v>16</v>
      </c>
      <c r="G138" s="91"/>
      <c r="H138" s="9" t="s">
        <v>15</v>
      </c>
      <c r="I138" s="9" t="s">
        <v>15</v>
      </c>
      <c r="J138" s="91"/>
      <c r="K138" s="9" t="s">
        <v>15</v>
      </c>
      <c r="L138" s="91"/>
      <c r="M138" s="9" t="s">
        <v>15</v>
      </c>
      <c r="N138" s="91"/>
      <c r="O138" s="9" t="s">
        <v>15</v>
      </c>
      <c r="P138" s="91"/>
      <c r="Q138" s="9" t="s">
        <v>15</v>
      </c>
      <c r="R138" s="34"/>
    </row>
    <row r="139">
      <c r="A139" s="7">
        <v>137.0</v>
      </c>
      <c r="B139" s="7">
        <v>8184309.0</v>
      </c>
      <c r="C139" s="128">
        <v>45144.0</v>
      </c>
      <c r="D139" s="10">
        <v>2210.0</v>
      </c>
      <c r="E139" s="24"/>
      <c r="F139" s="9" t="s">
        <v>86</v>
      </c>
      <c r="G139" s="91"/>
      <c r="H139" s="9" t="s">
        <v>16</v>
      </c>
      <c r="I139" s="9" t="s">
        <v>15</v>
      </c>
      <c r="J139" s="91"/>
      <c r="K139" s="9" t="s">
        <v>15</v>
      </c>
      <c r="L139" s="91"/>
      <c r="M139" s="9" t="s">
        <v>15</v>
      </c>
      <c r="N139" s="91"/>
      <c r="O139" s="9" t="s">
        <v>16</v>
      </c>
      <c r="P139" s="9">
        <v>3.0</v>
      </c>
      <c r="Q139" s="9" t="s">
        <v>15</v>
      </c>
      <c r="R139" s="34"/>
    </row>
    <row r="140">
      <c r="A140" s="7">
        <v>138.0</v>
      </c>
      <c r="B140" s="7">
        <v>8185189.0</v>
      </c>
      <c r="C140" s="128">
        <v>45168.0</v>
      </c>
      <c r="D140" s="10">
        <v>2245.0</v>
      </c>
      <c r="E140" s="24"/>
      <c r="F140" s="9" t="s">
        <v>86</v>
      </c>
      <c r="G140" s="91"/>
      <c r="H140" s="9" t="s">
        <v>16</v>
      </c>
      <c r="I140" s="9" t="s">
        <v>16</v>
      </c>
      <c r="J140" s="9">
        <v>13.0</v>
      </c>
      <c r="K140" s="9" t="s">
        <v>16</v>
      </c>
      <c r="L140" s="9">
        <v>1.0</v>
      </c>
      <c r="M140" s="9" t="s">
        <v>15</v>
      </c>
      <c r="N140" s="91"/>
      <c r="O140" s="9" t="s">
        <v>16</v>
      </c>
      <c r="P140" s="9">
        <v>15.0</v>
      </c>
      <c r="Q140" s="9" t="s">
        <v>15</v>
      </c>
      <c r="R140" s="34"/>
    </row>
    <row r="141">
      <c r="A141" s="7">
        <v>139.0</v>
      </c>
      <c r="B141" s="7">
        <v>8185363.0</v>
      </c>
      <c r="C141" s="128">
        <v>45158.0</v>
      </c>
      <c r="D141" s="10">
        <v>2305.0</v>
      </c>
      <c r="E141" s="24"/>
      <c r="F141" s="9" t="s">
        <v>86</v>
      </c>
      <c r="G141" s="91"/>
      <c r="H141" s="9" t="s">
        <v>16</v>
      </c>
      <c r="I141" s="9" t="s">
        <v>16</v>
      </c>
      <c r="J141" s="9">
        <v>4.0</v>
      </c>
      <c r="K141" s="9" t="s">
        <v>15</v>
      </c>
      <c r="L141" s="91"/>
      <c r="M141" s="9" t="s">
        <v>15</v>
      </c>
      <c r="N141" s="91"/>
      <c r="O141" s="9" t="s">
        <v>16</v>
      </c>
      <c r="P141" s="9">
        <v>6.0</v>
      </c>
      <c r="Q141" s="9" t="s">
        <v>15</v>
      </c>
      <c r="R141" s="34"/>
    </row>
    <row r="142">
      <c r="A142" s="7">
        <v>140.0</v>
      </c>
      <c r="B142" s="7">
        <v>8186218.0</v>
      </c>
      <c r="C142" s="128">
        <v>45150.0</v>
      </c>
      <c r="D142" s="10">
        <v>1835.0</v>
      </c>
      <c r="E142" s="24"/>
      <c r="F142" s="9" t="s">
        <v>86</v>
      </c>
      <c r="G142" s="91"/>
      <c r="H142" s="9" t="s">
        <v>15</v>
      </c>
      <c r="I142" s="9" t="s">
        <v>15</v>
      </c>
      <c r="J142" s="91"/>
      <c r="K142" s="9" t="s">
        <v>15</v>
      </c>
      <c r="L142" s="91"/>
      <c r="M142" s="9" t="s">
        <v>15</v>
      </c>
      <c r="N142" s="91"/>
      <c r="O142" s="9" t="s">
        <v>15</v>
      </c>
      <c r="P142" s="91"/>
      <c r="Q142" s="9" t="s">
        <v>15</v>
      </c>
      <c r="R142" s="34"/>
    </row>
    <row r="143">
      <c r="A143" s="7">
        <v>141.0</v>
      </c>
      <c r="B143" s="7">
        <v>8099524.0</v>
      </c>
      <c r="C143" s="128">
        <v>44939.0</v>
      </c>
      <c r="D143" s="10">
        <v>1930.0</v>
      </c>
      <c r="E143" s="24"/>
      <c r="F143" s="9" t="s">
        <v>86</v>
      </c>
      <c r="G143" s="91"/>
      <c r="H143" s="9" t="s">
        <v>16</v>
      </c>
      <c r="I143" s="9" t="s">
        <v>15</v>
      </c>
      <c r="J143" s="91"/>
      <c r="K143" s="9" t="s">
        <v>16</v>
      </c>
      <c r="L143" s="9">
        <v>7.0</v>
      </c>
      <c r="M143" s="9" t="s">
        <v>15</v>
      </c>
      <c r="N143" s="91"/>
      <c r="O143" s="9" t="s">
        <v>16</v>
      </c>
      <c r="P143" s="9">
        <v>2.0</v>
      </c>
      <c r="Q143" s="9" t="s">
        <v>15</v>
      </c>
      <c r="R143" s="34"/>
    </row>
    <row r="144">
      <c r="A144" s="7">
        <v>142.0</v>
      </c>
      <c r="B144" s="7">
        <v>8223647.0</v>
      </c>
      <c r="C144" s="133">
        <v>45245.0</v>
      </c>
      <c r="D144" s="10">
        <v>2155.0</v>
      </c>
      <c r="E144" s="24"/>
      <c r="F144" s="9" t="s">
        <v>86</v>
      </c>
      <c r="G144" s="91"/>
      <c r="H144" s="9" t="s">
        <v>16</v>
      </c>
      <c r="I144" s="9" t="s">
        <v>15</v>
      </c>
      <c r="J144" s="91"/>
      <c r="K144" s="9" t="s">
        <v>15</v>
      </c>
      <c r="L144" s="91"/>
      <c r="M144" s="9" t="s">
        <v>16</v>
      </c>
      <c r="N144" s="91"/>
      <c r="O144" s="9" t="s">
        <v>16</v>
      </c>
      <c r="P144" s="9">
        <v>4.0</v>
      </c>
      <c r="Q144" s="9" t="s">
        <v>15</v>
      </c>
      <c r="R144" s="34"/>
    </row>
    <row r="145">
      <c r="A145" s="7">
        <v>143.0</v>
      </c>
      <c r="B145" s="7">
        <v>8222634.0</v>
      </c>
      <c r="C145" s="128">
        <v>45265.0</v>
      </c>
      <c r="D145" s="10">
        <v>1815.0</v>
      </c>
      <c r="E145" s="24"/>
      <c r="F145" s="9" t="s">
        <v>86</v>
      </c>
      <c r="G145" s="91"/>
      <c r="H145" s="9" t="s">
        <v>16</v>
      </c>
      <c r="I145" s="9" t="s">
        <v>15</v>
      </c>
      <c r="J145" s="91"/>
      <c r="K145" s="9" t="s">
        <v>15</v>
      </c>
      <c r="L145" s="91"/>
      <c r="M145" s="9" t="s">
        <v>15</v>
      </c>
      <c r="N145" s="91"/>
      <c r="O145" s="9" t="s">
        <v>16</v>
      </c>
      <c r="P145" s="9">
        <v>5.0</v>
      </c>
      <c r="Q145" s="9" t="s">
        <v>15</v>
      </c>
      <c r="R145" s="34"/>
    </row>
    <row r="146">
      <c r="A146" s="7">
        <v>144.0</v>
      </c>
      <c r="B146" s="7">
        <v>8224167.0</v>
      </c>
      <c r="C146" s="128" t="s">
        <v>1628</v>
      </c>
      <c r="D146" s="10">
        <v>2105.0</v>
      </c>
      <c r="E146" s="24"/>
      <c r="F146" s="9" t="s">
        <v>86</v>
      </c>
      <c r="G146" s="91"/>
      <c r="H146" s="9" t="s">
        <v>16</v>
      </c>
      <c r="I146" s="9" t="s">
        <v>15</v>
      </c>
      <c r="J146" s="91"/>
      <c r="K146" s="9" t="s">
        <v>15</v>
      </c>
      <c r="L146" s="91"/>
      <c r="M146" s="9" t="s">
        <v>15</v>
      </c>
      <c r="N146" s="91"/>
      <c r="O146" s="9" t="s">
        <v>15</v>
      </c>
      <c r="P146" s="91"/>
      <c r="Q146" s="9" t="s">
        <v>16</v>
      </c>
      <c r="R146" s="34"/>
    </row>
    <row r="147">
      <c r="A147" s="7">
        <v>145.0</v>
      </c>
      <c r="B147" s="7">
        <v>8225839.0</v>
      </c>
      <c r="C147" s="128">
        <v>45058.0</v>
      </c>
      <c r="D147" s="10">
        <v>2530.0</v>
      </c>
      <c r="E147" s="24"/>
      <c r="F147" s="9" t="s">
        <v>86</v>
      </c>
      <c r="G147" s="91"/>
      <c r="H147" s="9" t="s">
        <v>16</v>
      </c>
      <c r="I147" s="9" t="s">
        <v>15</v>
      </c>
      <c r="J147" s="91"/>
      <c r="K147" s="9" t="s">
        <v>15</v>
      </c>
      <c r="L147" s="91"/>
      <c r="M147" s="9" t="s">
        <v>15</v>
      </c>
      <c r="N147" s="91"/>
      <c r="O147" s="9" t="s">
        <v>16</v>
      </c>
      <c r="P147" s="9">
        <v>6.0</v>
      </c>
      <c r="Q147" s="9" t="s">
        <v>16</v>
      </c>
      <c r="R147" s="34"/>
    </row>
    <row r="148">
      <c r="A148" s="7">
        <v>146.0</v>
      </c>
      <c r="B148" s="7">
        <v>8226258.0</v>
      </c>
      <c r="C148" s="129"/>
      <c r="D148" s="24"/>
      <c r="E148" s="10" t="s">
        <v>1629</v>
      </c>
      <c r="F148" s="9" t="s">
        <v>86</v>
      </c>
      <c r="G148" s="91"/>
      <c r="H148" s="9" t="s">
        <v>16</v>
      </c>
      <c r="I148" s="9" t="s">
        <v>16</v>
      </c>
      <c r="J148" s="9">
        <v>4.0</v>
      </c>
      <c r="K148" s="9" t="s">
        <v>15</v>
      </c>
      <c r="L148" s="91"/>
      <c r="M148" s="9" t="s">
        <v>15</v>
      </c>
      <c r="N148" s="91"/>
      <c r="O148" s="9" t="s">
        <v>15</v>
      </c>
      <c r="P148" s="91"/>
      <c r="Q148" s="9" t="s">
        <v>15</v>
      </c>
      <c r="R148" s="34"/>
    </row>
    <row r="149">
      <c r="A149" s="7">
        <v>147.0</v>
      </c>
      <c r="B149" s="7">
        <v>8211392.0</v>
      </c>
      <c r="C149" s="128" t="s">
        <v>1630</v>
      </c>
      <c r="D149" s="10">
        <v>2360.0</v>
      </c>
      <c r="E149" s="24"/>
      <c r="F149" s="9" t="s">
        <v>86</v>
      </c>
      <c r="G149" s="91"/>
      <c r="H149" s="9" t="s">
        <v>16</v>
      </c>
      <c r="I149" s="9" t="s">
        <v>16</v>
      </c>
      <c r="J149" s="9">
        <v>1.0</v>
      </c>
      <c r="K149" s="9" t="s">
        <v>15</v>
      </c>
      <c r="L149" s="91"/>
      <c r="M149" s="9" t="s">
        <v>16</v>
      </c>
      <c r="N149" s="9">
        <v>5.0</v>
      </c>
      <c r="O149" s="9" t="s">
        <v>16</v>
      </c>
      <c r="P149" s="9">
        <v>1.0</v>
      </c>
      <c r="Q149" s="9" t="s">
        <v>16</v>
      </c>
      <c r="R149" s="34"/>
    </row>
    <row r="150">
      <c r="A150" s="7">
        <v>148.0</v>
      </c>
      <c r="B150" s="7">
        <v>8234727.0</v>
      </c>
      <c r="C150" s="128" t="s">
        <v>1631</v>
      </c>
      <c r="D150" s="10">
        <v>1855.0</v>
      </c>
      <c r="E150" s="24"/>
      <c r="F150" s="9" t="s">
        <v>86</v>
      </c>
      <c r="G150" s="91"/>
      <c r="H150" s="9" t="s">
        <v>15</v>
      </c>
      <c r="I150" s="9" t="s">
        <v>15</v>
      </c>
      <c r="J150" s="91"/>
      <c r="K150" s="9" t="s">
        <v>15</v>
      </c>
      <c r="L150" s="91"/>
      <c r="M150" s="9" t="s">
        <v>15</v>
      </c>
      <c r="N150" s="91"/>
      <c r="O150" s="9" t="s">
        <v>15</v>
      </c>
      <c r="P150" s="91"/>
      <c r="Q150" s="9" t="s">
        <v>15</v>
      </c>
      <c r="R150" s="34"/>
    </row>
    <row r="151">
      <c r="A151" s="7">
        <v>149.0</v>
      </c>
      <c r="B151" s="7">
        <v>8234421.0</v>
      </c>
      <c r="C151" s="128" t="s">
        <v>1632</v>
      </c>
      <c r="D151" s="10">
        <v>2170.0</v>
      </c>
      <c r="E151" s="24"/>
      <c r="F151" s="9" t="s">
        <v>86</v>
      </c>
      <c r="G151" s="91"/>
      <c r="H151" s="9" t="s">
        <v>16</v>
      </c>
      <c r="I151" s="9" t="s">
        <v>15</v>
      </c>
      <c r="J151" s="91"/>
      <c r="K151" s="9" t="s">
        <v>16</v>
      </c>
      <c r="L151" s="9">
        <v>2.0</v>
      </c>
      <c r="M151" s="9" t="s">
        <v>15</v>
      </c>
      <c r="N151" s="91"/>
      <c r="O151" s="9" t="s">
        <v>16</v>
      </c>
      <c r="P151" s="9">
        <v>12.0</v>
      </c>
      <c r="Q151" s="9" t="s">
        <v>15</v>
      </c>
      <c r="R151" s="34"/>
    </row>
    <row r="152">
      <c r="A152" s="7">
        <v>150.0</v>
      </c>
      <c r="B152" s="7">
        <v>8211441.0</v>
      </c>
      <c r="C152" s="128">
        <v>45148.0</v>
      </c>
      <c r="D152" s="10">
        <v>2065.0</v>
      </c>
      <c r="E152" s="24"/>
      <c r="F152" s="9" t="s">
        <v>86</v>
      </c>
      <c r="G152" s="91"/>
      <c r="H152" s="9" t="s">
        <v>16</v>
      </c>
      <c r="I152" s="9" t="s">
        <v>15</v>
      </c>
      <c r="J152" s="91"/>
      <c r="K152" s="9" t="s">
        <v>15</v>
      </c>
      <c r="L152" s="91"/>
      <c r="M152" s="9" t="s">
        <v>15</v>
      </c>
      <c r="N152" s="91"/>
      <c r="O152" s="9" t="s">
        <v>16</v>
      </c>
      <c r="P152" s="9">
        <v>1.0</v>
      </c>
      <c r="Q152" s="9" t="s">
        <v>15</v>
      </c>
      <c r="R152" s="34"/>
    </row>
    <row r="153">
      <c r="A153" s="7">
        <v>151.0</v>
      </c>
      <c r="B153" s="7">
        <v>8212401.0</v>
      </c>
      <c r="C153" s="128">
        <v>45271.0</v>
      </c>
      <c r="D153" s="10">
        <v>2010.0</v>
      </c>
      <c r="E153" s="24"/>
      <c r="F153" s="9" t="s">
        <v>86</v>
      </c>
      <c r="G153" s="91"/>
      <c r="H153" s="9" t="s">
        <v>16</v>
      </c>
      <c r="I153" s="9" t="s">
        <v>16</v>
      </c>
      <c r="J153" s="9">
        <v>2.0</v>
      </c>
      <c r="K153" s="9" t="s">
        <v>16</v>
      </c>
      <c r="L153" s="9">
        <v>3.0</v>
      </c>
      <c r="M153" s="9" t="s">
        <v>16</v>
      </c>
      <c r="N153" s="9">
        <v>1.0</v>
      </c>
      <c r="O153" s="9" t="s">
        <v>16</v>
      </c>
      <c r="P153" s="9">
        <v>12.0</v>
      </c>
      <c r="Q153" s="9" t="s">
        <v>15</v>
      </c>
      <c r="R153" s="34"/>
    </row>
    <row r="154">
      <c r="A154" s="7">
        <v>152.0</v>
      </c>
      <c r="B154" s="7">
        <v>8212715.0</v>
      </c>
      <c r="C154" s="129"/>
      <c r="D154" s="24"/>
      <c r="E154" s="10" t="s">
        <v>1633</v>
      </c>
      <c r="F154" s="9" t="s">
        <v>16</v>
      </c>
      <c r="G154" s="9" t="s">
        <v>86</v>
      </c>
      <c r="H154" s="9" t="s">
        <v>16</v>
      </c>
      <c r="I154" s="9" t="s">
        <v>16</v>
      </c>
      <c r="J154" s="9">
        <v>26.0</v>
      </c>
      <c r="K154" s="9" t="s">
        <v>15</v>
      </c>
      <c r="L154" s="91"/>
      <c r="M154" s="9" t="s">
        <v>15</v>
      </c>
      <c r="N154" s="91"/>
      <c r="O154" s="9" t="s">
        <v>16</v>
      </c>
      <c r="P154" s="9">
        <v>1.0</v>
      </c>
      <c r="Q154" s="9" t="s">
        <v>15</v>
      </c>
      <c r="R154" s="34"/>
    </row>
    <row r="155">
      <c r="A155" s="7">
        <v>153.0</v>
      </c>
      <c r="B155" s="7">
        <v>8215659.0</v>
      </c>
      <c r="C155" s="128" t="s">
        <v>1634</v>
      </c>
      <c r="D155" s="10">
        <v>2000.0</v>
      </c>
      <c r="E155" s="24"/>
      <c r="F155" s="9" t="s">
        <v>86</v>
      </c>
      <c r="G155" s="91"/>
      <c r="H155" s="9" t="s">
        <v>16</v>
      </c>
      <c r="I155" s="9" t="s">
        <v>15</v>
      </c>
      <c r="J155" s="91"/>
      <c r="K155" s="9" t="s">
        <v>15</v>
      </c>
      <c r="L155" s="91"/>
      <c r="M155" s="9" t="s">
        <v>15</v>
      </c>
      <c r="N155" s="91"/>
      <c r="O155" s="9" t="s">
        <v>16</v>
      </c>
      <c r="P155" s="9">
        <v>2.0</v>
      </c>
      <c r="Q155" s="9" t="s">
        <v>15</v>
      </c>
      <c r="R155" s="34"/>
    </row>
    <row r="156">
      <c r="A156" s="7">
        <v>154.0</v>
      </c>
      <c r="B156" s="7">
        <v>8215623.0</v>
      </c>
      <c r="C156" s="128" t="s">
        <v>1635</v>
      </c>
      <c r="D156" s="10">
        <v>2735.0</v>
      </c>
      <c r="E156" s="24"/>
      <c r="F156" s="9" t="s">
        <v>86</v>
      </c>
      <c r="G156" s="91"/>
      <c r="H156" s="9" t="s">
        <v>16</v>
      </c>
      <c r="I156" s="9" t="s">
        <v>15</v>
      </c>
      <c r="J156" s="91"/>
      <c r="K156" s="9" t="s">
        <v>16</v>
      </c>
      <c r="L156" s="9">
        <v>3.0</v>
      </c>
      <c r="M156" s="9" t="s">
        <v>15</v>
      </c>
      <c r="N156" s="91"/>
      <c r="O156" s="9" t="s">
        <v>16</v>
      </c>
      <c r="P156" s="9">
        <v>6.0</v>
      </c>
      <c r="Q156" s="9" t="s">
        <v>15</v>
      </c>
      <c r="R156" s="34"/>
    </row>
    <row r="157">
      <c r="A157" s="7">
        <v>155.0</v>
      </c>
      <c r="B157" s="7">
        <v>8216851.0</v>
      </c>
      <c r="C157" s="128">
        <v>45271.0</v>
      </c>
      <c r="D157" s="10">
        <v>2250.0</v>
      </c>
      <c r="E157" s="24"/>
      <c r="F157" s="9" t="s">
        <v>16</v>
      </c>
      <c r="G157" s="9" t="s">
        <v>86</v>
      </c>
      <c r="H157" s="9" t="s">
        <v>16</v>
      </c>
      <c r="I157" s="9" t="s">
        <v>16</v>
      </c>
      <c r="J157" s="9">
        <v>8.0</v>
      </c>
      <c r="K157" s="9" t="s">
        <v>15</v>
      </c>
      <c r="L157" s="91"/>
      <c r="M157" s="9" t="s">
        <v>16</v>
      </c>
      <c r="N157" s="9">
        <v>4.0</v>
      </c>
      <c r="O157" s="9" t="s">
        <v>16</v>
      </c>
      <c r="P157" s="9">
        <v>3.0</v>
      </c>
      <c r="Q157" s="9" t="s">
        <v>16</v>
      </c>
      <c r="R157" s="34"/>
    </row>
    <row r="158">
      <c r="A158" s="7">
        <v>156.0</v>
      </c>
      <c r="B158" s="7">
        <v>8217165.0</v>
      </c>
      <c r="C158" s="128">
        <v>45118.0</v>
      </c>
      <c r="D158" s="10">
        <v>1850.0</v>
      </c>
      <c r="E158" s="24"/>
      <c r="F158" s="9" t="s">
        <v>86</v>
      </c>
      <c r="G158" s="91"/>
      <c r="H158" s="9" t="s">
        <v>16</v>
      </c>
      <c r="I158" s="9" t="s">
        <v>15</v>
      </c>
      <c r="J158" s="91"/>
      <c r="K158" s="9" t="s">
        <v>15</v>
      </c>
      <c r="L158" s="91"/>
      <c r="M158" s="9" t="s">
        <v>16</v>
      </c>
      <c r="N158" s="91"/>
      <c r="O158" s="9" t="s">
        <v>16</v>
      </c>
      <c r="P158" s="9">
        <v>2.0</v>
      </c>
      <c r="Q158" s="9" t="s">
        <v>15</v>
      </c>
      <c r="R158" s="34"/>
    </row>
    <row r="159">
      <c r="A159" s="7">
        <v>157.0</v>
      </c>
      <c r="B159" s="7">
        <v>8217378.0</v>
      </c>
      <c r="C159" s="128" t="s">
        <v>1635</v>
      </c>
      <c r="D159" s="10">
        <v>2305.0</v>
      </c>
      <c r="E159" s="24"/>
      <c r="F159" s="9" t="s">
        <v>16</v>
      </c>
      <c r="G159" s="9" t="s">
        <v>86</v>
      </c>
      <c r="H159" s="9" t="s">
        <v>16</v>
      </c>
      <c r="I159" s="9" t="s">
        <v>16</v>
      </c>
      <c r="J159" s="91"/>
      <c r="K159" s="9" t="s">
        <v>16</v>
      </c>
      <c r="L159" s="91"/>
      <c r="M159" s="9" t="s">
        <v>15</v>
      </c>
      <c r="N159" s="91"/>
      <c r="O159" s="9" t="s">
        <v>16</v>
      </c>
      <c r="P159" s="9">
        <v>3.0</v>
      </c>
      <c r="Q159" s="9" t="s">
        <v>15</v>
      </c>
      <c r="R159" s="34"/>
    </row>
    <row r="160">
      <c r="A160" s="7">
        <v>158.0</v>
      </c>
      <c r="B160" s="7">
        <v>8216418.0</v>
      </c>
      <c r="C160" s="128" t="s">
        <v>1634</v>
      </c>
      <c r="D160" s="10">
        <v>2670.0</v>
      </c>
      <c r="E160" s="24"/>
      <c r="F160" s="9" t="s">
        <v>86</v>
      </c>
      <c r="G160" s="91"/>
      <c r="H160" s="9" t="s">
        <v>16</v>
      </c>
      <c r="I160" s="9" t="s">
        <v>15</v>
      </c>
      <c r="J160" s="91"/>
      <c r="K160" s="9" t="s">
        <v>15</v>
      </c>
      <c r="L160" s="91"/>
      <c r="M160" s="9" t="s">
        <v>15</v>
      </c>
      <c r="N160" s="91"/>
      <c r="O160" s="9" t="s">
        <v>16</v>
      </c>
      <c r="P160" s="9">
        <v>1.0</v>
      </c>
      <c r="Q160" s="9" t="s">
        <v>15</v>
      </c>
      <c r="R160" s="34"/>
    </row>
    <row r="161">
      <c r="A161" s="7">
        <v>159.0</v>
      </c>
      <c r="B161" s="7">
        <v>8218531.0</v>
      </c>
      <c r="C161" s="128" t="s">
        <v>1636</v>
      </c>
      <c r="D161" s="10">
        <v>1850.0</v>
      </c>
      <c r="E161" s="24"/>
      <c r="F161" s="9" t="s">
        <v>16</v>
      </c>
      <c r="G161" s="9" t="s">
        <v>86</v>
      </c>
      <c r="H161" s="9" t="s">
        <v>16</v>
      </c>
      <c r="I161" s="9" t="s">
        <v>15</v>
      </c>
      <c r="J161" s="91"/>
      <c r="K161" s="9" t="s">
        <v>16</v>
      </c>
      <c r="L161" s="9">
        <v>3.0</v>
      </c>
      <c r="M161" s="9" t="s">
        <v>15</v>
      </c>
      <c r="N161" s="91"/>
      <c r="O161" s="9" t="s">
        <v>16</v>
      </c>
      <c r="P161" s="9">
        <v>12.0</v>
      </c>
      <c r="Q161" s="9" t="s">
        <v>15</v>
      </c>
      <c r="R161" s="34"/>
    </row>
    <row r="162">
      <c r="A162" s="7">
        <v>160.0</v>
      </c>
      <c r="B162" s="7">
        <v>8218975.0</v>
      </c>
      <c r="C162" s="129"/>
      <c r="D162" s="24"/>
      <c r="E162" s="10" t="s">
        <v>1637</v>
      </c>
      <c r="F162" s="9" t="s">
        <v>86</v>
      </c>
      <c r="G162" s="91"/>
      <c r="H162" s="9" t="s">
        <v>16</v>
      </c>
      <c r="I162" s="9" t="s">
        <v>16</v>
      </c>
      <c r="J162" s="9">
        <v>3.0</v>
      </c>
      <c r="K162" s="9" t="s">
        <v>15</v>
      </c>
      <c r="L162" s="91"/>
      <c r="M162" s="9" t="s">
        <v>15</v>
      </c>
      <c r="N162" s="91"/>
      <c r="O162" s="9" t="s">
        <v>15</v>
      </c>
      <c r="P162" s="91"/>
      <c r="Q162" s="9" t="s">
        <v>15</v>
      </c>
      <c r="R162" s="34"/>
    </row>
    <row r="163">
      <c r="A163" s="7">
        <v>161.0</v>
      </c>
      <c r="B163" s="7">
        <v>8218996.0</v>
      </c>
      <c r="C163" s="128">
        <v>44968.0</v>
      </c>
      <c r="D163" s="10">
        <v>1855.0</v>
      </c>
      <c r="E163" s="24"/>
      <c r="F163" s="9" t="s">
        <v>86</v>
      </c>
      <c r="G163" s="91"/>
      <c r="H163" s="9" t="s">
        <v>15</v>
      </c>
      <c r="I163" s="9" t="s">
        <v>15</v>
      </c>
      <c r="J163" s="91"/>
      <c r="K163" s="9" t="s">
        <v>15</v>
      </c>
      <c r="L163" s="91"/>
      <c r="M163" s="9" t="s">
        <v>15</v>
      </c>
      <c r="N163" s="91"/>
      <c r="O163" s="9" t="s">
        <v>15</v>
      </c>
      <c r="P163" s="91"/>
      <c r="Q163" s="9" t="s">
        <v>15</v>
      </c>
      <c r="R163" s="34"/>
    </row>
    <row r="164">
      <c r="A164" s="7">
        <v>162.0</v>
      </c>
      <c r="B164" s="7">
        <v>8220067.0</v>
      </c>
      <c r="C164" s="128">
        <v>45057.0</v>
      </c>
      <c r="D164" s="10">
        <v>2075.0</v>
      </c>
      <c r="E164" s="24"/>
      <c r="F164" s="9" t="s">
        <v>86</v>
      </c>
      <c r="G164" s="91"/>
      <c r="H164" s="9" t="s">
        <v>16</v>
      </c>
      <c r="I164" s="9" t="s">
        <v>15</v>
      </c>
      <c r="J164" s="91"/>
      <c r="K164" s="9" t="s">
        <v>15</v>
      </c>
      <c r="L164" s="91"/>
      <c r="M164" s="9" t="s">
        <v>15</v>
      </c>
      <c r="N164" s="91"/>
      <c r="O164" s="9" t="s">
        <v>16</v>
      </c>
      <c r="P164" s="9">
        <v>2.0</v>
      </c>
      <c r="Q164" s="9" t="s">
        <v>15</v>
      </c>
      <c r="R164" s="34"/>
    </row>
    <row r="165">
      <c r="A165" s="7">
        <v>163.0</v>
      </c>
      <c r="B165" s="7">
        <v>8221904.0</v>
      </c>
      <c r="C165" s="128" t="s">
        <v>1638</v>
      </c>
      <c r="D165" s="10">
        <v>2145.0</v>
      </c>
      <c r="E165" s="24"/>
      <c r="F165" s="9" t="s">
        <v>16</v>
      </c>
      <c r="G165" s="9" t="s">
        <v>86</v>
      </c>
      <c r="H165" s="9" t="s">
        <v>16</v>
      </c>
      <c r="I165" s="9" t="s">
        <v>15</v>
      </c>
      <c r="J165" s="91"/>
      <c r="K165" s="9" t="s">
        <v>15</v>
      </c>
      <c r="L165" s="91"/>
      <c r="M165" s="9" t="s">
        <v>16</v>
      </c>
      <c r="N165" s="9">
        <v>1.0</v>
      </c>
      <c r="O165" s="9" t="s">
        <v>16</v>
      </c>
      <c r="P165" s="9">
        <v>3.0</v>
      </c>
      <c r="Q165" s="9" t="s">
        <v>16</v>
      </c>
      <c r="R165" s="34"/>
    </row>
    <row r="166">
      <c r="A166" s="7">
        <v>164.0</v>
      </c>
      <c r="B166" s="12">
        <v>8210129.0</v>
      </c>
      <c r="C166" s="128" t="s">
        <v>1639</v>
      </c>
      <c r="D166" s="10">
        <v>1985.0</v>
      </c>
      <c r="E166" s="24"/>
      <c r="F166" s="9" t="s">
        <v>86</v>
      </c>
      <c r="G166" s="91"/>
      <c r="H166" s="9" t="s">
        <v>16</v>
      </c>
      <c r="I166" s="9" t="s">
        <v>16</v>
      </c>
      <c r="J166" s="9">
        <v>5.0</v>
      </c>
      <c r="K166" s="9" t="s">
        <v>16</v>
      </c>
      <c r="L166" s="9">
        <v>1.0</v>
      </c>
      <c r="M166" s="9" t="s">
        <v>15</v>
      </c>
      <c r="N166" s="91"/>
      <c r="O166" s="9" t="s">
        <v>16</v>
      </c>
      <c r="P166" s="9">
        <v>1.0</v>
      </c>
      <c r="Q166" s="9" t="s">
        <v>15</v>
      </c>
      <c r="R166" s="34"/>
    </row>
    <row r="167">
      <c r="A167" s="7">
        <v>165.0</v>
      </c>
      <c r="B167" s="7">
        <v>8236723.0</v>
      </c>
      <c r="C167" s="128" t="s">
        <v>1640</v>
      </c>
      <c r="D167" s="10">
        <v>2520.0</v>
      </c>
      <c r="E167" s="24"/>
      <c r="F167" s="9" t="s">
        <v>86</v>
      </c>
      <c r="G167" s="91"/>
      <c r="H167" s="9" t="s">
        <v>16</v>
      </c>
      <c r="I167" s="9" t="s">
        <v>15</v>
      </c>
      <c r="J167" s="91"/>
      <c r="K167" s="9" t="s">
        <v>15</v>
      </c>
      <c r="L167" s="91"/>
      <c r="M167" s="9" t="s">
        <v>15</v>
      </c>
      <c r="N167" s="91"/>
      <c r="O167" s="9" t="s">
        <v>16</v>
      </c>
      <c r="P167" s="9">
        <v>3.0</v>
      </c>
      <c r="Q167" s="9" t="s">
        <v>15</v>
      </c>
      <c r="R167" s="34"/>
    </row>
    <row r="168">
      <c r="A168" s="7">
        <v>166.0</v>
      </c>
      <c r="B168" s="7">
        <v>8236368.0</v>
      </c>
      <c r="C168" s="128" t="s">
        <v>1641</v>
      </c>
      <c r="D168" s="10">
        <v>1995.0</v>
      </c>
      <c r="E168" s="24"/>
      <c r="F168" s="9" t="s">
        <v>16</v>
      </c>
      <c r="G168" s="9" t="s">
        <v>86</v>
      </c>
      <c r="H168" s="9" t="s">
        <v>16</v>
      </c>
      <c r="I168" s="9" t="s">
        <v>15</v>
      </c>
      <c r="J168" s="91"/>
      <c r="K168" s="9" t="s">
        <v>15</v>
      </c>
      <c r="L168" s="91"/>
      <c r="M168" s="9" t="s">
        <v>15</v>
      </c>
      <c r="N168" s="91"/>
      <c r="O168" s="9" t="s">
        <v>15</v>
      </c>
      <c r="P168" s="91"/>
      <c r="Q168" s="9" t="s">
        <v>16</v>
      </c>
      <c r="R168" s="34"/>
    </row>
    <row r="169">
      <c r="A169" s="7">
        <v>167.0</v>
      </c>
      <c r="B169" s="7">
        <v>8238446.0</v>
      </c>
      <c r="C169" s="128" t="s">
        <v>1642</v>
      </c>
      <c r="D169" s="10">
        <v>2140.0</v>
      </c>
      <c r="E169" s="24"/>
      <c r="F169" s="9" t="s">
        <v>86</v>
      </c>
      <c r="G169" s="91"/>
      <c r="H169" s="9" t="s">
        <v>16</v>
      </c>
      <c r="I169" s="9" t="s">
        <v>15</v>
      </c>
      <c r="J169" s="91"/>
      <c r="K169" s="9" t="s">
        <v>15</v>
      </c>
      <c r="L169" s="91"/>
      <c r="M169" s="9" t="s">
        <v>15</v>
      </c>
      <c r="N169" s="91"/>
      <c r="O169" s="9" t="s">
        <v>16</v>
      </c>
      <c r="P169" s="9">
        <v>1.0</v>
      </c>
      <c r="Q169" s="9" t="s">
        <v>15</v>
      </c>
      <c r="R169" s="34"/>
    </row>
    <row r="170">
      <c r="A170" s="7">
        <v>168.0</v>
      </c>
      <c r="B170" s="7">
        <v>8241216.0</v>
      </c>
      <c r="C170" s="128" t="s">
        <v>1632</v>
      </c>
      <c r="D170" s="10">
        <v>2195.0</v>
      </c>
      <c r="E170" s="24"/>
      <c r="F170" s="9" t="s">
        <v>86</v>
      </c>
      <c r="G170" s="91"/>
      <c r="H170" s="9" t="s">
        <v>16</v>
      </c>
      <c r="I170" s="9" t="s">
        <v>15</v>
      </c>
      <c r="J170" s="91"/>
      <c r="K170" s="9" t="s">
        <v>15</v>
      </c>
      <c r="L170" s="91"/>
      <c r="M170" s="9" t="s">
        <v>15</v>
      </c>
      <c r="N170" s="91"/>
      <c r="O170" s="9" t="s">
        <v>16</v>
      </c>
      <c r="P170" s="9">
        <v>3.0</v>
      </c>
      <c r="Q170" s="9" t="s">
        <v>16</v>
      </c>
      <c r="R170" s="34"/>
    </row>
    <row r="171">
      <c r="A171" s="7">
        <v>169.0</v>
      </c>
      <c r="B171" s="7">
        <v>8226087.0</v>
      </c>
      <c r="C171" s="128" t="s">
        <v>1643</v>
      </c>
      <c r="D171" s="10">
        <v>1875.0</v>
      </c>
      <c r="E171" s="24"/>
      <c r="F171" s="9" t="s">
        <v>16</v>
      </c>
      <c r="G171" s="9" t="s">
        <v>86</v>
      </c>
      <c r="H171" s="9" t="s">
        <v>16</v>
      </c>
      <c r="I171" s="9" t="s">
        <v>15</v>
      </c>
      <c r="J171" s="91"/>
      <c r="K171" s="9" t="s">
        <v>16</v>
      </c>
      <c r="L171" s="9">
        <v>2.0</v>
      </c>
      <c r="M171" s="9" t="s">
        <v>15</v>
      </c>
      <c r="N171" s="91"/>
      <c r="O171" s="9" t="s">
        <v>16</v>
      </c>
      <c r="P171" s="9">
        <v>3.0</v>
      </c>
      <c r="Q171" s="9" t="s">
        <v>16</v>
      </c>
      <c r="R171" s="34"/>
    </row>
    <row r="172">
      <c r="A172" s="7">
        <v>170.0</v>
      </c>
      <c r="B172" s="7">
        <v>8226086.0</v>
      </c>
      <c r="C172" s="128" t="s">
        <v>1644</v>
      </c>
      <c r="D172" s="10">
        <v>1995.0</v>
      </c>
      <c r="E172" s="24"/>
      <c r="F172" s="9" t="s">
        <v>16</v>
      </c>
      <c r="G172" s="9" t="s">
        <v>86</v>
      </c>
      <c r="H172" s="9" t="s">
        <v>16</v>
      </c>
      <c r="I172" s="9" t="s">
        <v>15</v>
      </c>
      <c r="J172" s="91"/>
      <c r="K172" s="9" t="s">
        <v>16</v>
      </c>
      <c r="L172" s="9">
        <v>3.0</v>
      </c>
      <c r="M172" s="9" t="s">
        <v>15</v>
      </c>
      <c r="N172" s="91"/>
      <c r="O172" s="9" t="s">
        <v>16</v>
      </c>
      <c r="P172" s="9">
        <v>4.0</v>
      </c>
      <c r="Q172" s="9" t="s">
        <v>15</v>
      </c>
      <c r="R172" s="34"/>
    </row>
    <row r="173">
      <c r="A173" s="7">
        <v>171.0</v>
      </c>
      <c r="B173" s="7">
        <v>8226648.0</v>
      </c>
      <c r="C173" s="128" t="s">
        <v>1645</v>
      </c>
      <c r="D173" s="10">
        <v>2015.0</v>
      </c>
      <c r="E173" s="24"/>
      <c r="F173" s="9" t="s">
        <v>86</v>
      </c>
      <c r="G173" s="91"/>
      <c r="H173" s="9" t="s">
        <v>15</v>
      </c>
      <c r="I173" s="9" t="s">
        <v>15</v>
      </c>
      <c r="J173" s="91"/>
      <c r="K173" s="9" t="s">
        <v>15</v>
      </c>
      <c r="L173" s="91"/>
      <c r="M173" s="9" t="s">
        <v>15</v>
      </c>
      <c r="N173" s="91"/>
      <c r="O173" s="9" t="s">
        <v>15</v>
      </c>
      <c r="P173" s="91"/>
      <c r="Q173" s="9" t="s">
        <v>15</v>
      </c>
      <c r="R173" s="34"/>
    </row>
    <row r="174">
      <c r="A174" s="7">
        <v>172.0</v>
      </c>
      <c r="B174" s="7">
        <v>8226902.0</v>
      </c>
      <c r="C174" s="128" t="s">
        <v>1630</v>
      </c>
      <c r="D174" s="10">
        <v>2075.0</v>
      </c>
      <c r="E174" s="24"/>
      <c r="F174" s="9" t="s">
        <v>86</v>
      </c>
      <c r="G174" s="91"/>
      <c r="H174" s="9" t="s">
        <v>15</v>
      </c>
      <c r="I174" s="9" t="s">
        <v>15</v>
      </c>
      <c r="J174" s="91"/>
      <c r="K174" s="9" t="s">
        <v>15</v>
      </c>
      <c r="L174" s="91"/>
      <c r="M174" s="9" t="s">
        <v>15</v>
      </c>
      <c r="N174" s="91"/>
      <c r="O174" s="9" t="s">
        <v>15</v>
      </c>
      <c r="P174" s="91"/>
      <c r="Q174" s="9" t="s">
        <v>15</v>
      </c>
      <c r="R174" s="34"/>
    </row>
    <row r="175">
      <c r="A175" s="7">
        <v>173.0</v>
      </c>
      <c r="B175" s="7">
        <v>8227081.0</v>
      </c>
      <c r="C175" s="128" t="s">
        <v>1646</v>
      </c>
      <c r="D175" s="10">
        <v>1805.0</v>
      </c>
      <c r="E175" s="24"/>
      <c r="F175" s="9" t="s">
        <v>15</v>
      </c>
      <c r="G175" s="91"/>
      <c r="H175" s="9" t="s">
        <v>16</v>
      </c>
      <c r="I175" s="9" t="s">
        <v>15</v>
      </c>
      <c r="J175" s="91"/>
      <c r="K175" s="9" t="s">
        <v>15</v>
      </c>
      <c r="L175" s="91"/>
      <c r="M175" s="9" t="s">
        <v>15</v>
      </c>
      <c r="N175" s="91"/>
      <c r="O175" s="9" t="s">
        <v>16</v>
      </c>
      <c r="P175" s="9">
        <v>1.0</v>
      </c>
      <c r="Q175" s="9" t="s">
        <v>15</v>
      </c>
      <c r="R175" s="34"/>
    </row>
    <row r="176">
      <c r="A176" s="7">
        <v>174.0</v>
      </c>
      <c r="B176" s="7">
        <v>8228979.0</v>
      </c>
      <c r="C176" s="128">
        <v>45058.0</v>
      </c>
      <c r="D176" s="10">
        <v>2565.0</v>
      </c>
      <c r="E176" s="24"/>
      <c r="F176" s="9" t="s">
        <v>16</v>
      </c>
      <c r="G176" s="91"/>
      <c r="H176" s="9" t="s">
        <v>16</v>
      </c>
      <c r="I176" s="9" t="s">
        <v>15</v>
      </c>
      <c r="J176" s="91"/>
      <c r="K176" s="9" t="s">
        <v>15</v>
      </c>
      <c r="L176" s="91"/>
      <c r="M176" s="9" t="s">
        <v>15</v>
      </c>
      <c r="N176" s="91"/>
      <c r="O176" s="9" t="s">
        <v>16</v>
      </c>
      <c r="P176" s="9">
        <v>4.0</v>
      </c>
      <c r="Q176" s="9" t="s">
        <v>15</v>
      </c>
      <c r="R176" s="34"/>
    </row>
    <row r="177">
      <c r="A177" s="7">
        <v>175.0</v>
      </c>
      <c r="B177" s="7">
        <v>8231378.0</v>
      </c>
      <c r="C177" s="128" t="s">
        <v>1647</v>
      </c>
      <c r="D177" s="10">
        <v>2780.0</v>
      </c>
      <c r="E177" s="24"/>
      <c r="F177" s="9" t="s">
        <v>86</v>
      </c>
      <c r="G177" s="91"/>
      <c r="H177" s="9" t="s">
        <v>16</v>
      </c>
      <c r="I177" s="9" t="s">
        <v>16</v>
      </c>
      <c r="J177" s="9">
        <v>9.0</v>
      </c>
      <c r="K177" s="9" t="s">
        <v>16</v>
      </c>
      <c r="L177" s="9">
        <v>2.0</v>
      </c>
      <c r="M177" s="9" t="s">
        <v>16</v>
      </c>
      <c r="N177" s="9">
        <v>4.0</v>
      </c>
      <c r="O177" s="9" t="s">
        <v>16</v>
      </c>
      <c r="P177" s="9">
        <v>8.0</v>
      </c>
      <c r="Q177" s="9" t="s">
        <v>16</v>
      </c>
      <c r="R177" s="34"/>
    </row>
    <row r="178">
      <c r="A178" s="7">
        <v>176.0</v>
      </c>
      <c r="B178" s="7">
        <v>8207459.0</v>
      </c>
      <c r="C178" s="128" t="s">
        <v>1648</v>
      </c>
      <c r="D178" s="10">
        <v>1930.0</v>
      </c>
      <c r="E178" s="24"/>
      <c r="F178" s="9" t="s">
        <v>86</v>
      </c>
      <c r="G178" s="91"/>
      <c r="H178" s="9" t="s">
        <v>16</v>
      </c>
      <c r="I178" s="9" t="s">
        <v>15</v>
      </c>
      <c r="J178" s="91"/>
      <c r="K178" s="9" t="s">
        <v>15</v>
      </c>
      <c r="L178" s="91"/>
      <c r="M178" s="9" t="s">
        <v>15</v>
      </c>
      <c r="N178" s="91"/>
      <c r="O178" s="9" t="s">
        <v>16</v>
      </c>
      <c r="P178" s="9">
        <v>3.0</v>
      </c>
      <c r="Q178" s="9" t="s">
        <v>15</v>
      </c>
      <c r="R178" s="34"/>
    </row>
    <row r="179">
      <c r="A179" s="7">
        <v>177.0</v>
      </c>
      <c r="B179" s="7">
        <v>8206889.0</v>
      </c>
      <c r="C179" s="128" t="s">
        <v>1649</v>
      </c>
      <c r="D179" s="10">
        <v>1955.0</v>
      </c>
      <c r="E179" s="24"/>
      <c r="F179" s="9" t="s">
        <v>16</v>
      </c>
      <c r="G179" s="9" t="s">
        <v>86</v>
      </c>
      <c r="H179" s="9" t="s">
        <v>16</v>
      </c>
      <c r="I179" s="9" t="s">
        <v>16</v>
      </c>
      <c r="J179" s="9">
        <v>33.0</v>
      </c>
      <c r="K179" s="9" t="s">
        <v>16</v>
      </c>
      <c r="L179" s="9">
        <v>23.0</v>
      </c>
      <c r="M179" s="9" t="s">
        <v>15</v>
      </c>
      <c r="N179" s="91"/>
      <c r="O179" s="9" t="s">
        <v>16</v>
      </c>
      <c r="P179" s="9">
        <v>9.0</v>
      </c>
      <c r="Q179" s="9" t="s">
        <v>16</v>
      </c>
      <c r="R179" s="34"/>
    </row>
    <row r="180">
      <c r="A180" s="7">
        <v>178.0</v>
      </c>
      <c r="B180" s="7">
        <v>8206618.0</v>
      </c>
      <c r="C180" s="128" t="s">
        <v>1650</v>
      </c>
      <c r="D180" s="10">
        <v>2295.0</v>
      </c>
      <c r="E180" s="24"/>
      <c r="F180" s="9" t="s">
        <v>16</v>
      </c>
      <c r="G180" s="9" t="s">
        <v>86</v>
      </c>
      <c r="H180" s="9" t="s">
        <v>16</v>
      </c>
      <c r="I180" s="9" t="s">
        <v>16</v>
      </c>
      <c r="J180" s="9">
        <v>35.0</v>
      </c>
      <c r="K180" s="9" t="s">
        <v>16</v>
      </c>
      <c r="L180" s="9">
        <v>6.0</v>
      </c>
      <c r="M180" s="9" t="s">
        <v>16</v>
      </c>
      <c r="N180" s="9">
        <v>18.0</v>
      </c>
      <c r="O180" s="9" t="s">
        <v>16</v>
      </c>
      <c r="P180" s="9">
        <v>11.0</v>
      </c>
      <c r="Q180" s="9" t="s">
        <v>16</v>
      </c>
      <c r="R180" s="34"/>
    </row>
    <row r="181">
      <c r="A181" s="7">
        <v>179.0</v>
      </c>
      <c r="B181" s="7">
        <v>8197100.0</v>
      </c>
      <c r="C181" s="128" t="s">
        <v>1651</v>
      </c>
      <c r="D181" s="10">
        <v>1980.0</v>
      </c>
      <c r="E181" s="24"/>
      <c r="F181" s="9" t="s">
        <v>86</v>
      </c>
      <c r="G181" s="91"/>
      <c r="H181" s="9" t="s">
        <v>16</v>
      </c>
      <c r="I181" s="9" t="s">
        <v>15</v>
      </c>
      <c r="J181" s="91"/>
      <c r="K181" s="9" t="s">
        <v>15</v>
      </c>
      <c r="L181" s="91"/>
      <c r="M181" s="9" t="s">
        <v>15</v>
      </c>
      <c r="N181" s="91"/>
      <c r="O181" s="9" t="s">
        <v>16</v>
      </c>
      <c r="P181" s="9">
        <v>12.0</v>
      </c>
      <c r="Q181" s="9" t="s">
        <v>15</v>
      </c>
      <c r="R181" s="34"/>
    </row>
    <row r="182">
      <c r="A182" s="7">
        <v>180.0</v>
      </c>
      <c r="B182" s="7">
        <v>8205883.0</v>
      </c>
      <c r="C182" s="128">
        <v>45117.0</v>
      </c>
      <c r="D182" s="10">
        <v>1900.0</v>
      </c>
      <c r="E182" s="24"/>
      <c r="F182" s="9" t="s">
        <v>16</v>
      </c>
      <c r="G182" s="9" t="s">
        <v>86</v>
      </c>
      <c r="H182" s="9" t="s">
        <v>16</v>
      </c>
      <c r="I182" s="9" t="s">
        <v>15</v>
      </c>
      <c r="J182" s="91"/>
      <c r="K182" s="9" t="s">
        <v>15</v>
      </c>
      <c r="L182" s="91"/>
      <c r="M182" s="9" t="s">
        <v>15</v>
      </c>
      <c r="N182" s="91"/>
      <c r="O182" s="9" t="s">
        <v>16</v>
      </c>
      <c r="P182" s="9">
        <v>5.0</v>
      </c>
      <c r="Q182" s="9" t="s">
        <v>16</v>
      </c>
      <c r="R182" s="34"/>
    </row>
    <row r="183">
      <c r="A183" s="7">
        <v>181.0</v>
      </c>
      <c r="B183" s="7">
        <v>8205056.0</v>
      </c>
      <c r="C183" s="128">
        <v>45240.0</v>
      </c>
      <c r="D183" s="10">
        <v>2070.0</v>
      </c>
      <c r="E183" s="24"/>
      <c r="F183" s="9" t="s">
        <v>86</v>
      </c>
      <c r="G183" s="91"/>
      <c r="H183" s="9" t="s">
        <v>16</v>
      </c>
      <c r="I183" s="9" t="s">
        <v>15</v>
      </c>
      <c r="J183" s="91"/>
      <c r="K183" s="9" t="s">
        <v>15</v>
      </c>
      <c r="L183" s="91"/>
      <c r="M183" s="9" t="s">
        <v>16</v>
      </c>
      <c r="N183" s="9">
        <v>2.0</v>
      </c>
      <c r="O183" s="9" t="s">
        <v>16</v>
      </c>
      <c r="P183" s="9">
        <v>2.0</v>
      </c>
      <c r="Q183" s="9" t="s">
        <v>15</v>
      </c>
      <c r="R183" s="34"/>
    </row>
    <row r="184">
      <c r="A184" s="7">
        <v>182.0</v>
      </c>
      <c r="B184" s="7">
        <v>8200403.0</v>
      </c>
      <c r="C184" s="128">
        <v>45089.0</v>
      </c>
      <c r="D184" s="10">
        <v>2435.0</v>
      </c>
      <c r="E184" s="24"/>
      <c r="F184" s="9" t="s">
        <v>86</v>
      </c>
      <c r="G184" s="91"/>
      <c r="H184" s="9" t="s">
        <v>16</v>
      </c>
      <c r="I184" s="9" t="s">
        <v>16</v>
      </c>
      <c r="J184" s="9">
        <v>30.0</v>
      </c>
      <c r="K184" s="9" t="s">
        <v>16</v>
      </c>
      <c r="L184" s="9">
        <v>20.0</v>
      </c>
      <c r="M184" s="9" t="s">
        <v>15</v>
      </c>
      <c r="N184" s="91"/>
      <c r="O184" s="9" t="s">
        <v>16</v>
      </c>
      <c r="P184" s="9">
        <v>4.0</v>
      </c>
      <c r="Q184" s="9" t="s">
        <v>16</v>
      </c>
      <c r="R184" s="34"/>
    </row>
    <row r="185">
      <c r="A185" s="7">
        <v>183.0</v>
      </c>
      <c r="B185" s="7">
        <v>8204051.0</v>
      </c>
      <c r="C185" s="128">
        <v>48437.0</v>
      </c>
      <c r="D185" s="10">
        <v>2635.0</v>
      </c>
      <c r="E185" s="24"/>
      <c r="F185" s="9" t="s">
        <v>16</v>
      </c>
      <c r="G185" s="9" t="s">
        <v>86</v>
      </c>
      <c r="H185" s="9" t="s">
        <v>16</v>
      </c>
      <c r="I185" s="9" t="s">
        <v>15</v>
      </c>
      <c r="J185" s="91"/>
      <c r="K185" s="9" t="s">
        <v>15</v>
      </c>
      <c r="L185" s="91"/>
      <c r="M185" s="9" t="s">
        <v>16</v>
      </c>
      <c r="N185" s="9">
        <v>1.0</v>
      </c>
      <c r="O185" s="9" t="s">
        <v>16</v>
      </c>
      <c r="P185" s="91">
        <f>12+2</f>
        <v>14</v>
      </c>
      <c r="Q185" s="9" t="s">
        <v>15</v>
      </c>
      <c r="R185" s="34"/>
    </row>
    <row r="186">
      <c r="A186" s="7">
        <v>184.0</v>
      </c>
      <c r="B186" s="13">
        <v>8190370.0</v>
      </c>
      <c r="C186" s="128">
        <v>45150.0</v>
      </c>
      <c r="D186" s="10">
        <v>2620.0</v>
      </c>
      <c r="E186" s="24"/>
      <c r="F186" s="9" t="s">
        <v>16</v>
      </c>
      <c r="G186" s="9" t="s">
        <v>86</v>
      </c>
      <c r="H186" s="9" t="s">
        <v>16</v>
      </c>
      <c r="I186" s="9" t="s">
        <v>16</v>
      </c>
      <c r="J186" s="91">
        <f>11+30+24</f>
        <v>65</v>
      </c>
      <c r="K186" s="9" t="s">
        <v>15</v>
      </c>
      <c r="L186" s="91"/>
      <c r="M186" s="9" t="s">
        <v>15</v>
      </c>
      <c r="N186" s="91"/>
      <c r="O186" s="9" t="s">
        <v>16</v>
      </c>
      <c r="P186" s="9">
        <v>4.0</v>
      </c>
      <c r="Q186" s="9" t="s">
        <v>16</v>
      </c>
      <c r="R186" s="34"/>
    </row>
    <row r="187">
      <c r="A187" s="7">
        <v>185.0</v>
      </c>
      <c r="B187" s="7">
        <v>8181016.0</v>
      </c>
      <c r="C187" s="128" t="s">
        <v>1652</v>
      </c>
      <c r="D187" s="10">
        <v>2290.0</v>
      </c>
      <c r="E187" s="24"/>
      <c r="F187" s="9" t="s">
        <v>86</v>
      </c>
      <c r="G187" s="91"/>
      <c r="H187" s="9" t="s">
        <v>16</v>
      </c>
      <c r="I187" s="9" t="s">
        <v>16</v>
      </c>
      <c r="J187" s="9">
        <v>3.0</v>
      </c>
      <c r="K187" s="9" t="s">
        <v>16</v>
      </c>
      <c r="L187" s="9">
        <v>2.0</v>
      </c>
      <c r="M187" s="9" t="s">
        <v>15</v>
      </c>
      <c r="N187" s="91"/>
      <c r="O187" s="9" t="s">
        <v>16</v>
      </c>
      <c r="P187" s="9">
        <v>1.0</v>
      </c>
      <c r="Q187" s="9" t="s">
        <v>15</v>
      </c>
      <c r="R187" s="34"/>
    </row>
    <row r="188">
      <c r="A188" s="7">
        <v>186.0</v>
      </c>
      <c r="B188" s="7">
        <v>8177909.0</v>
      </c>
      <c r="C188" s="128" t="s">
        <v>1653</v>
      </c>
      <c r="D188" s="10">
        <v>2200.0</v>
      </c>
      <c r="E188" s="24"/>
      <c r="F188" s="9" t="s">
        <v>86</v>
      </c>
      <c r="G188" s="91"/>
      <c r="H188" s="9" t="s">
        <v>16</v>
      </c>
      <c r="I188" s="9" t="s">
        <v>15</v>
      </c>
      <c r="J188" s="91"/>
      <c r="K188" s="9" t="s">
        <v>15</v>
      </c>
      <c r="L188" s="91"/>
      <c r="M188" s="9" t="s">
        <v>15</v>
      </c>
      <c r="N188" s="91"/>
      <c r="O188" s="9" t="s">
        <v>16</v>
      </c>
      <c r="P188" s="9">
        <v>2.0</v>
      </c>
      <c r="Q188" s="9" t="s">
        <v>15</v>
      </c>
      <c r="R188" s="34"/>
    </row>
    <row r="189">
      <c r="A189" s="7">
        <v>187.0</v>
      </c>
      <c r="B189" s="7">
        <v>8175610.0</v>
      </c>
      <c r="C189" s="128">
        <v>45023.0</v>
      </c>
      <c r="D189" s="10">
        <v>1985.0</v>
      </c>
      <c r="E189" s="24"/>
      <c r="F189" s="9" t="s">
        <v>86</v>
      </c>
      <c r="G189" s="91"/>
      <c r="H189" s="9" t="s">
        <v>16</v>
      </c>
      <c r="I189" s="9" t="s">
        <v>15</v>
      </c>
      <c r="J189" s="91"/>
      <c r="K189" s="9" t="s">
        <v>15</v>
      </c>
      <c r="L189" s="91"/>
      <c r="M189" s="9" t="s">
        <v>15</v>
      </c>
      <c r="N189" s="91"/>
      <c r="O189" s="9" t="s">
        <v>16</v>
      </c>
      <c r="P189" s="9">
        <v>1.0</v>
      </c>
      <c r="Q189" s="9" t="s">
        <v>15</v>
      </c>
      <c r="R189" s="34"/>
    </row>
    <row r="190">
      <c r="A190" s="7">
        <v>188.0</v>
      </c>
      <c r="B190" s="7">
        <v>8172949.0</v>
      </c>
      <c r="C190" s="128" t="s">
        <v>1654</v>
      </c>
      <c r="D190" s="10">
        <v>1985.0</v>
      </c>
      <c r="E190" s="24"/>
      <c r="F190" s="9" t="s">
        <v>16</v>
      </c>
      <c r="G190" s="9" t="s">
        <v>86</v>
      </c>
      <c r="H190" s="9" t="s">
        <v>16</v>
      </c>
      <c r="I190" s="9" t="s">
        <v>16</v>
      </c>
      <c r="J190" s="9">
        <v>4.0</v>
      </c>
      <c r="K190" s="9" t="s">
        <v>16</v>
      </c>
      <c r="L190" s="9">
        <v>8.0</v>
      </c>
      <c r="M190" s="9" t="s">
        <v>15</v>
      </c>
      <c r="N190" s="91"/>
      <c r="O190" s="9" t="s">
        <v>16</v>
      </c>
      <c r="P190" s="9">
        <v>11.0</v>
      </c>
      <c r="Q190" s="9" t="s">
        <v>15</v>
      </c>
      <c r="R190" s="34"/>
    </row>
    <row r="191">
      <c r="A191" s="7">
        <v>189.0</v>
      </c>
      <c r="B191" s="7">
        <v>8166953.0</v>
      </c>
      <c r="C191" s="128">
        <v>45022.0</v>
      </c>
      <c r="D191" s="10">
        <v>2475.0</v>
      </c>
      <c r="E191" s="24"/>
      <c r="F191" s="9" t="s">
        <v>86</v>
      </c>
      <c r="G191" s="91"/>
      <c r="H191" s="9" t="s">
        <v>16</v>
      </c>
      <c r="I191" s="9" t="s">
        <v>16</v>
      </c>
      <c r="J191" s="9">
        <v>2.0</v>
      </c>
      <c r="K191" s="9" t="s">
        <v>15</v>
      </c>
      <c r="L191" s="91"/>
      <c r="M191" s="9" t="s">
        <v>15</v>
      </c>
      <c r="N191" s="91"/>
      <c r="O191" s="9" t="s">
        <v>16</v>
      </c>
      <c r="P191" s="9">
        <v>1.0</v>
      </c>
      <c r="Q191" s="9" t="s">
        <v>15</v>
      </c>
      <c r="R191" s="34"/>
    </row>
    <row r="192">
      <c r="A192" s="7">
        <v>190.0</v>
      </c>
      <c r="B192" s="7">
        <v>8162503.0</v>
      </c>
      <c r="C192" s="128">
        <v>45023.0</v>
      </c>
      <c r="D192" s="10">
        <v>3840.0</v>
      </c>
      <c r="E192" s="24"/>
      <c r="F192" s="9" t="s">
        <v>86</v>
      </c>
      <c r="G192" s="91"/>
      <c r="H192" s="9" t="s">
        <v>15</v>
      </c>
      <c r="I192" s="9" t="s">
        <v>15</v>
      </c>
      <c r="J192" s="91"/>
      <c r="K192" s="9" t="s">
        <v>15</v>
      </c>
      <c r="L192" s="91"/>
      <c r="M192" s="9" t="s">
        <v>15</v>
      </c>
      <c r="N192" s="91"/>
      <c r="O192" s="9" t="s">
        <v>15</v>
      </c>
      <c r="P192" s="91"/>
      <c r="Q192" s="9" t="s">
        <v>15</v>
      </c>
      <c r="R192" s="34"/>
    </row>
    <row r="193">
      <c r="A193" s="7">
        <v>191.0</v>
      </c>
      <c r="B193" s="7">
        <v>8162572.0</v>
      </c>
      <c r="C193" s="128" t="s">
        <v>1655</v>
      </c>
      <c r="D193" s="10">
        <v>2260.0</v>
      </c>
      <c r="E193" s="24"/>
      <c r="F193" s="9" t="s">
        <v>16</v>
      </c>
      <c r="G193" s="9" t="s">
        <v>86</v>
      </c>
      <c r="H193" s="9" t="s">
        <v>16</v>
      </c>
      <c r="I193" s="9" t="s">
        <v>16</v>
      </c>
      <c r="J193" s="9">
        <v>10.0</v>
      </c>
      <c r="K193" s="9" t="s">
        <v>16</v>
      </c>
      <c r="L193" s="9">
        <v>14.0</v>
      </c>
      <c r="M193" s="9" t="s">
        <v>16</v>
      </c>
      <c r="N193" s="9">
        <v>4.0</v>
      </c>
      <c r="O193" s="9" t="s">
        <v>16</v>
      </c>
      <c r="P193" s="9">
        <v>2.0</v>
      </c>
      <c r="Q193" s="9" t="s">
        <v>16</v>
      </c>
      <c r="R193" s="34"/>
    </row>
    <row r="194">
      <c r="A194" s="7">
        <v>192.0</v>
      </c>
      <c r="B194" s="10">
        <v>8160605.0</v>
      </c>
      <c r="C194" s="128" t="s">
        <v>1656</v>
      </c>
      <c r="D194" s="10">
        <v>2380.0</v>
      </c>
      <c r="E194" s="24"/>
      <c r="F194" s="9" t="s">
        <v>86</v>
      </c>
      <c r="G194" s="91"/>
      <c r="H194" s="9" t="s">
        <v>16</v>
      </c>
      <c r="I194" s="9" t="s">
        <v>16</v>
      </c>
      <c r="J194" s="91"/>
      <c r="K194" s="9" t="s">
        <v>15</v>
      </c>
      <c r="L194" s="91"/>
      <c r="M194" s="9" t="s">
        <v>15</v>
      </c>
      <c r="N194" s="91"/>
      <c r="O194" s="9" t="s">
        <v>16</v>
      </c>
      <c r="P194" s="9">
        <v>2.0</v>
      </c>
      <c r="Q194" s="9" t="s">
        <v>15</v>
      </c>
      <c r="R194" s="34"/>
    </row>
    <row r="195">
      <c r="A195" s="7">
        <v>193.0</v>
      </c>
      <c r="B195" s="7">
        <v>8158886.0</v>
      </c>
      <c r="C195" s="128" t="s">
        <v>1657</v>
      </c>
      <c r="D195" s="10">
        <v>2030.0</v>
      </c>
      <c r="E195" s="24"/>
      <c r="F195" s="9" t="s">
        <v>86</v>
      </c>
      <c r="G195" s="91"/>
      <c r="H195" s="9" t="s">
        <v>16</v>
      </c>
      <c r="I195" s="9" t="s">
        <v>15</v>
      </c>
      <c r="J195" s="91"/>
      <c r="K195" s="9" t="s">
        <v>15</v>
      </c>
      <c r="L195" s="91"/>
      <c r="M195" s="9" t="s">
        <v>15</v>
      </c>
      <c r="N195" s="91"/>
      <c r="O195" s="9" t="s">
        <v>16</v>
      </c>
      <c r="P195" s="9">
        <v>1.0</v>
      </c>
      <c r="Q195" s="9" t="s">
        <v>15</v>
      </c>
      <c r="R195" s="34"/>
    </row>
    <row r="196">
      <c r="A196" s="7">
        <v>194.0</v>
      </c>
      <c r="B196" s="7">
        <v>8157921.0</v>
      </c>
      <c r="C196" s="128" t="s">
        <v>1658</v>
      </c>
      <c r="D196" s="10">
        <v>2485.0</v>
      </c>
      <c r="E196" s="24"/>
      <c r="F196" s="9" t="s">
        <v>16</v>
      </c>
      <c r="G196" s="9" t="s">
        <v>86</v>
      </c>
      <c r="H196" s="9" t="s">
        <v>16</v>
      </c>
      <c r="I196" s="9" t="s">
        <v>16</v>
      </c>
      <c r="J196" s="91">
        <f>8+5+1</f>
        <v>14</v>
      </c>
      <c r="K196" s="9" t="s">
        <v>16</v>
      </c>
      <c r="L196" s="9">
        <v>8.0</v>
      </c>
      <c r="M196" s="9" t="s">
        <v>16</v>
      </c>
      <c r="N196" s="91">
        <f>10+11+5+7</f>
        <v>33</v>
      </c>
      <c r="O196" s="9" t="s">
        <v>16</v>
      </c>
      <c r="P196" s="91">
        <f>6+17</f>
        <v>23</v>
      </c>
      <c r="Q196" s="9" t="s">
        <v>16</v>
      </c>
      <c r="R196" s="34"/>
    </row>
    <row r="197">
      <c r="A197" s="7">
        <v>195.0</v>
      </c>
      <c r="B197" s="7">
        <v>8154854.0</v>
      </c>
      <c r="C197" s="129"/>
      <c r="D197" s="24"/>
      <c r="E197" s="134">
        <v>44963.0</v>
      </c>
      <c r="F197" s="9" t="s">
        <v>86</v>
      </c>
      <c r="G197" s="91"/>
      <c r="H197" s="9" t="s">
        <v>16</v>
      </c>
      <c r="I197" s="9" t="s">
        <v>16</v>
      </c>
      <c r="J197" s="9">
        <v>13.0</v>
      </c>
      <c r="K197" s="9" t="s">
        <v>15</v>
      </c>
      <c r="L197" s="91"/>
      <c r="M197" s="9" t="s">
        <v>15</v>
      </c>
      <c r="N197" s="91"/>
      <c r="O197" s="9" t="s">
        <v>15</v>
      </c>
      <c r="P197" s="91"/>
      <c r="Q197" s="9" t="s">
        <v>15</v>
      </c>
      <c r="R197" s="34"/>
    </row>
    <row r="198">
      <c r="A198" s="7">
        <v>196.0</v>
      </c>
      <c r="B198" s="10">
        <v>8154306.0</v>
      </c>
      <c r="C198" s="128">
        <v>45265.0</v>
      </c>
      <c r="D198" s="10">
        <v>2790.0</v>
      </c>
      <c r="E198" s="24"/>
      <c r="F198" s="9" t="s">
        <v>86</v>
      </c>
      <c r="G198" s="91"/>
      <c r="H198" s="9" t="s">
        <v>15</v>
      </c>
      <c r="I198" s="9" t="s">
        <v>15</v>
      </c>
      <c r="J198" s="91"/>
      <c r="K198" s="9" t="s">
        <v>15</v>
      </c>
      <c r="L198" s="91"/>
      <c r="M198" s="9" t="s">
        <v>15</v>
      </c>
      <c r="N198" s="91"/>
      <c r="O198" s="9" t="s">
        <v>15</v>
      </c>
      <c r="P198" s="91"/>
      <c r="Q198" s="9" t="s">
        <v>15</v>
      </c>
      <c r="R198" s="34"/>
    </row>
    <row r="199">
      <c r="A199" s="7">
        <v>197.0</v>
      </c>
      <c r="B199" s="7">
        <v>8154055.0</v>
      </c>
      <c r="C199" s="129"/>
      <c r="D199" s="24"/>
      <c r="E199" s="10" t="s">
        <v>1659</v>
      </c>
      <c r="F199" s="9" t="s">
        <v>86</v>
      </c>
      <c r="G199" s="91"/>
      <c r="H199" s="9" t="s">
        <v>16</v>
      </c>
      <c r="I199" s="9" t="s">
        <v>16</v>
      </c>
      <c r="J199" s="9">
        <v>10.0</v>
      </c>
      <c r="K199" s="9" t="s">
        <v>15</v>
      </c>
      <c r="L199" s="91"/>
      <c r="M199" s="9" t="s">
        <v>15</v>
      </c>
      <c r="N199" s="91"/>
      <c r="O199" s="9" t="s">
        <v>15</v>
      </c>
      <c r="P199" s="91"/>
      <c r="Q199" s="9" t="s">
        <v>15</v>
      </c>
      <c r="R199" s="34"/>
    </row>
    <row r="200">
      <c r="A200" s="7">
        <v>198.0</v>
      </c>
      <c r="B200" s="7">
        <v>8151102.0</v>
      </c>
      <c r="C200" s="128">
        <v>45174.0</v>
      </c>
      <c r="D200" s="10">
        <v>2300.0</v>
      </c>
      <c r="E200" s="24"/>
      <c r="F200" s="9" t="s">
        <v>16</v>
      </c>
      <c r="G200" s="9">
        <v>1.0</v>
      </c>
      <c r="H200" s="9" t="s">
        <v>15</v>
      </c>
      <c r="I200" s="9" t="s">
        <v>15</v>
      </c>
      <c r="J200" s="91"/>
      <c r="K200" s="9" t="s">
        <v>15</v>
      </c>
      <c r="L200" s="91"/>
      <c r="M200" s="9" t="s">
        <v>15</v>
      </c>
      <c r="N200" s="91"/>
      <c r="O200" s="9" t="s">
        <v>15</v>
      </c>
      <c r="P200" s="91"/>
      <c r="Q200" s="9" t="s">
        <v>15</v>
      </c>
      <c r="R200" s="34"/>
    </row>
    <row r="201">
      <c r="A201" s="7">
        <v>199.0</v>
      </c>
      <c r="B201" s="7">
        <v>8151658.0</v>
      </c>
      <c r="C201" s="128" t="s">
        <v>1660</v>
      </c>
      <c r="D201" s="10">
        <v>1900.0</v>
      </c>
      <c r="E201" s="24"/>
      <c r="F201" s="9" t="s">
        <v>16</v>
      </c>
      <c r="G201" s="9" t="s">
        <v>86</v>
      </c>
      <c r="H201" s="9" t="s">
        <v>16</v>
      </c>
      <c r="I201" s="9" t="s">
        <v>15</v>
      </c>
      <c r="J201" s="91"/>
      <c r="K201" s="9" t="s">
        <v>15</v>
      </c>
      <c r="L201" s="91"/>
      <c r="M201" s="9" t="s">
        <v>15</v>
      </c>
      <c r="N201" s="91"/>
      <c r="O201" s="9" t="s">
        <v>16</v>
      </c>
      <c r="P201" s="9">
        <v>4.0</v>
      </c>
      <c r="Q201" s="9" t="s">
        <v>16</v>
      </c>
      <c r="R201" s="34"/>
    </row>
    <row r="202">
      <c r="A202" s="7">
        <v>200.0</v>
      </c>
      <c r="B202" s="7">
        <v>8152648.0</v>
      </c>
      <c r="C202" s="128" t="s">
        <v>1661</v>
      </c>
      <c r="D202" s="10">
        <v>2160.0</v>
      </c>
      <c r="E202" s="24"/>
      <c r="F202" s="9" t="s">
        <v>86</v>
      </c>
      <c r="G202" s="91"/>
      <c r="H202" s="9" t="s">
        <v>16</v>
      </c>
      <c r="I202" s="9" t="s">
        <v>15</v>
      </c>
      <c r="J202" s="91"/>
      <c r="K202" s="9" t="s">
        <v>15</v>
      </c>
      <c r="L202" s="91"/>
      <c r="M202" s="9" t="s">
        <v>16</v>
      </c>
      <c r="N202" s="9">
        <v>1.0</v>
      </c>
      <c r="O202" s="9" t="s">
        <v>16</v>
      </c>
      <c r="P202" s="9">
        <v>4.0</v>
      </c>
      <c r="Q202" s="9" t="s">
        <v>16</v>
      </c>
      <c r="R202" s="34"/>
    </row>
    <row r="203">
      <c r="A203" s="7">
        <v>201.0</v>
      </c>
      <c r="B203" s="7">
        <v>8150026.0</v>
      </c>
      <c r="C203" s="128" t="s">
        <v>1662</v>
      </c>
      <c r="D203" s="10">
        <v>2285.0</v>
      </c>
      <c r="E203" s="24"/>
      <c r="F203" s="9" t="s">
        <v>16</v>
      </c>
      <c r="G203" s="9" t="s">
        <v>86</v>
      </c>
      <c r="H203" s="9" t="s">
        <v>16</v>
      </c>
      <c r="I203" s="9" t="s">
        <v>15</v>
      </c>
      <c r="J203" s="91"/>
      <c r="K203" s="9" t="s">
        <v>15</v>
      </c>
      <c r="L203" s="91"/>
      <c r="M203" s="9" t="s">
        <v>15</v>
      </c>
      <c r="N203" s="91"/>
      <c r="O203" s="9" t="s">
        <v>16</v>
      </c>
      <c r="P203" s="9">
        <v>17.0</v>
      </c>
      <c r="Q203" s="9" t="s">
        <v>15</v>
      </c>
      <c r="R203" s="34"/>
    </row>
    <row r="204">
      <c r="A204" s="7">
        <v>202.0</v>
      </c>
      <c r="B204" s="7">
        <v>8145438.0</v>
      </c>
      <c r="C204" s="128">
        <v>45082.0</v>
      </c>
      <c r="D204" s="10">
        <v>2250.0</v>
      </c>
      <c r="E204" s="24"/>
      <c r="F204" s="9" t="s">
        <v>86</v>
      </c>
      <c r="G204" s="91"/>
      <c r="H204" s="9" t="s">
        <v>16</v>
      </c>
      <c r="I204" s="9" t="s">
        <v>16</v>
      </c>
      <c r="J204" s="9">
        <v>4.0</v>
      </c>
      <c r="K204" s="9" t="s">
        <v>15</v>
      </c>
      <c r="L204" s="9">
        <v>2.0</v>
      </c>
      <c r="M204" s="9" t="s">
        <v>15</v>
      </c>
      <c r="N204" s="9"/>
      <c r="O204" s="9" t="s">
        <v>16</v>
      </c>
      <c r="P204" s="9">
        <v>2.0</v>
      </c>
      <c r="Q204" s="9" t="s">
        <v>16</v>
      </c>
      <c r="R204" s="34"/>
    </row>
    <row r="205">
      <c r="A205" s="7">
        <v>203.0</v>
      </c>
      <c r="B205" s="7">
        <v>8145440.0</v>
      </c>
      <c r="C205" s="128">
        <v>45052.0</v>
      </c>
      <c r="D205" s="10">
        <v>2155.0</v>
      </c>
      <c r="E205" s="24"/>
      <c r="F205" s="9" t="s">
        <v>16</v>
      </c>
      <c r="G205" s="9" t="s">
        <v>86</v>
      </c>
      <c r="H205" s="9" t="s">
        <v>16</v>
      </c>
      <c r="I205" s="9" t="s">
        <v>15</v>
      </c>
      <c r="J205" s="91"/>
      <c r="K205" s="9" t="s">
        <v>15</v>
      </c>
      <c r="L205" s="91"/>
      <c r="M205" s="9" t="s">
        <v>15</v>
      </c>
      <c r="N205" s="91"/>
      <c r="O205" s="9" t="s">
        <v>16</v>
      </c>
      <c r="P205" s="9">
        <v>3.0</v>
      </c>
      <c r="Q205" s="9" t="s">
        <v>15</v>
      </c>
      <c r="R205" s="34"/>
    </row>
    <row r="206">
      <c r="A206" s="7">
        <v>204.0</v>
      </c>
      <c r="B206" s="7">
        <v>8143733.0</v>
      </c>
      <c r="C206" s="128">
        <v>45045.0</v>
      </c>
      <c r="D206" s="10">
        <v>1840.0</v>
      </c>
      <c r="E206" s="24"/>
      <c r="F206" s="9" t="s">
        <v>86</v>
      </c>
      <c r="G206" s="91"/>
      <c r="H206" s="9" t="s">
        <v>15</v>
      </c>
      <c r="I206" s="9" t="s">
        <v>15</v>
      </c>
      <c r="J206" s="91"/>
      <c r="K206" s="9" t="s">
        <v>15</v>
      </c>
      <c r="L206" s="91"/>
      <c r="M206" s="9" t="s">
        <v>15</v>
      </c>
      <c r="N206" s="91"/>
      <c r="O206" s="9" t="s">
        <v>15</v>
      </c>
      <c r="P206" s="91"/>
      <c r="Q206" s="9" t="s">
        <v>15</v>
      </c>
      <c r="R206" s="34"/>
    </row>
    <row r="207">
      <c r="A207" s="7">
        <v>205.0</v>
      </c>
      <c r="B207" s="7">
        <v>8144782.0</v>
      </c>
      <c r="C207" s="128">
        <v>45048.0</v>
      </c>
      <c r="D207" s="10">
        <v>2080.0</v>
      </c>
      <c r="E207" s="24"/>
      <c r="F207" s="9" t="s">
        <v>16</v>
      </c>
      <c r="G207" s="9" t="s">
        <v>86</v>
      </c>
      <c r="H207" s="9" t="s">
        <v>16</v>
      </c>
      <c r="I207" s="9" t="s">
        <v>15</v>
      </c>
      <c r="J207" s="91"/>
      <c r="K207" s="9" t="s">
        <v>16</v>
      </c>
      <c r="L207" s="9">
        <v>4.0</v>
      </c>
      <c r="M207" s="9" t="s">
        <v>15</v>
      </c>
      <c r="N207" s="91"/>
      <c r="O207" s="9" t="s">
        <v>16</v>
      </c>
      <c r="P207" s="9">
        <v>2.0</v>
      </c>
      <c r="Q207" s="9" t="s">
        <v>16</v>
      </c>
      <c r="R207" s="34"/>
    </row>
    <row r="208">
      <c r="A208" s="7">
        <v>206.0</v>
      </c>
      <c r="B208" s="7">
        <v>8138024.0</v>
      </c>
      <c r="C208" s="128">
        <v>45028.0</v>
      </c>
      <c r="D208" s="10">
        <v>2990.0</v>
      </c>
      <c r="E208" s="24"/>
      <c r="F208" s="9" t="s">
        <v>86</v>
      </c>
      <c r="G208" s="91"/>
      <c r="H208" s="9" t="s">
        <v>16</v>
      </c>
      <c r="I208" s="9" t="s">
        <v>15</v>
      </c>
      <c r="J208" s="91"/>
      <c r="K208" s="9" t="s">
        <v>15</v>
      </c>
      <c r="L208" s="91"/>
      <c r="M208" s="9" t="s">
        <v>15</v>
      </c>
      <c r="N208" s="91"/>
      <c r="O208" s="9" t="s">
        <v>15</v>
      </c>
      <c r="P208" s="91"/>
      <c r="Q208" s="9" t="s">
        <v>16</v>
      </c>
      <c r="R208" s="34"/>
    </row>
    <row r="209">
      <c r="A209" s="7">
        <v>207.0</v>
      </c>
      <c r="B209" s="10">
        <v>8132357.0</v>
      </c>
      <c r="C209" s="128">
        <v>45142.0</v>
      </c>
      <c r="D209" s="10">
        <v>2595.0</v>
      </c>
      <c r="E209" s="24"/>
      <c r="F209" s="9" t="s">
        <v>86</v>
      </c>
      <c r="G209" s="91"/>
      <c r="H209" s="9" t="s">
        <v>16</v>
      </c>
      <c r="I209" s="9" t="s">
        <v>15</v>
      </c>
      <c r="J209" s="91"/>
      <c r="K209" s="9" t="s">
        <v>15</v>
      </c>
      <c r="L209" s="91"/>
      <c r="M209" s="9" t="s">
        <v>15</v>
      </c>
      <c r="N209" s="91"/>
      <c r="O209" s="9" t="s">
        <v>16</v>
      </c>
      <c r="P209" s="9">
        <v>5.0</v>
      </c>
      <c r="Q209" s="9" t="s">
        <v>16</v>
      </c>
      <c r="R209" s="34"/>
    </row>
    <row r="210">
      <c r="A210" s="7">
        <v>208.0</v>
      </c>
      <c r="B210" s="7">
        <v>8128064.0</v>
      </c>
      <c r="C210" s="128" t="s">
        <v>1663</v>
      </c>
      <c r="D210" s="10">
        <v>1980.0</v>
      </c>
      <c r="E210" s="24"/>
      <c r="F210" s="9" t="s">
        <v>86</v>
      </c>
      <c r="G210" s="91"/>
      <c r="H210" s="9" t="s">
        <v>16</v>
      </c>
      <c r="I210" s="9" t="s">
        <v>16</v>
      </c>
      <c r="J210" s="9">
        <v>4.0</v>
      </c>
      <c r="K210" s="9" t="s">
        <v>16</v>
      </c>
      <c r="L210" s="9">
        <v>5.0</v>
      </c>
      <c r="M210" s="9" t="s">
        <v>16</v>
      </c>
      <c r="N210" s="9">
        <v>1.0</v>
      </c>
      <c r="O210" s="9" t="s">
        <v>16</v>
      </c>
      <c r="P210" s="91">
        <f>11+2+2</f>
        <v>15</v>
      </c>
      <c r="Q210" s="9" t="s">
        <v>15</v>
      </c>
      <c r="R210" s="34"/>
    </row>
    <row r="211">
      <c r="A211" s="7">
        <v>209.0</v>
      </c>
      <c r="B211" s="7">
        <v>8132618.0</v>
      </c>
      <c r="C211" s="128">
        <v>45105.0</v>
      </c>
      <c r="D211" s="10">
        <v>2670.0</v>
      </c>
      <c r="E211" s="24"/>
      <c r="F211" s="9" t="s">
        <v>86</v>
      </c>
      <c r="G211" s="91"/>
      <c r="H211" s="9" t="s">
        <v>16</v>
      </c>
      <c r="I211" s="9" t="s">
        <v>16</v>
      </c>
      <c r="J211" s="9">
        <v>14.0</v>
      </c>
      <c r="K211" s="9" t="s">
        <v>16</v>
      </c>
      <c r="L211" s="91">
        <f>4+4+4+5</f>
        <v>17</v>
      </c>
      <c r="M211" s="9" t="s">
        <v>16</v>
      </c>
      <c r="N211" s="9">
        <v>14.0</v>
      </c>
      <c r="O211" s="9" t="s">
        <v>16</v>
      </c>
      <c r="P211" s="91">
        <f>5+2+2+2</f>
        <v>11</v>
      </c>
      <c r="Q211" s="9" t="s">
        <v>15</v>
      </c>
      <c r="R211" s="34"/>
    </row>
    <row r="212">
      <c r="A212" s="7">
        <v>210.0</v>
      </c>
      <c r="B212" s="7">
        <v>8124909.0</v>
      </c>
      <c r="C212" s="128" t="s">
        <v>1664</v>
      </c>
      <c r="D212" s="10">
        <v>2020.0</v>
      </c>
      <c r="E212" s="24"/>
      <c r="F212" s="9" t="s">
        <v>86</v>
      </c>
      <c r="G212" s="91"/>
      <c r="H212" s="9" t="s">
        <v>16</v>
      </c>
      <c r="I212" s="9" t="s">
        <v>15</v>
      </c>
      <c r="J212" s="91"/>
      <c r="K212" s="9" t="s">
        <v>15</v>
      </c>
      <c r="L212" s="91"/>
      <c r="M212" s="9" t="s">
        <v>15</v>
      </c>
      <c r="N212" s="91"/>
      <c r="O212" s="9" t="s">
        <v>16</v>
      </c>
      <c r="P212" s="9">
        <v>1.0</v>
      </c>
      <c r="Q212" s="9" t="s">
        <v>15</v>
      </c>
      <c r="R212" s="34"/>
    </row>
    <row r="213">
      <c r="A213" s="7">
        <v>211.0</v>
      </c>
      <c r="B213" s="7">
        <v>8126960.0</v>
      </c>
      <c r="C213" s="128" t="s">
        <v>1664</v>
      </c>
      <c r="D213" s="10">
        <v>3295.0</v>
      </c>
      <c r="E213" s="24"/>
      <c r="F213" s="9" t="s">
        <v>86</v>
      </c>
      <c r="G213" s="91"/>
      <c r="H213" s="9" t="s">
        <v>16</v>
      </c>
      <c r="I213" s="9" t="s">
        <v>15</v>
      </c>
      <c r="J213" s="91"/>
      <c r="K213" s="9" t="s">
        <v>15</v>
      </c>
      <c r="L213" s="91"/>
      <c r="M213" s="9" t="s">
        <v>15</v>
      </c>
      <c r="N213" s="91"/>
      <c r="O213" s="9" t="s">
        <v>16</v>
      </c>
      <c r="P213" s="9">
        <v>1.0</v>
      </c>
      <c r="Q213" s="9" t="s">
        <v>15</v>
      </c>
      <c r="R213" s="34"/>
    </row>
    <row r="214">
      <c r="A214" s="7">
        <v>212.0</v>
      </c>
      <c r="B214" s="7">
        <v>8125968.0</v>
      </c>
      <c r="C214" s="128" t="s">
        <v>1665</v>
      </c>
      <c r="D214" s="10">
        <v>2300.0</v>
      </c>
      <c r="E214" s="24"/>
      <c r="F214" s="9" t="s">
        <v>16</v>
      </c>
      <c r="G214" s="91"/>
      <c r="H214" s="9" t="s">
        <v>16</v>
      </c>
      <c r="I214" s="9" t="s">
        <v>15</v>
      </c>
      <c r="J214" s="91"/>
      <c r="K214" s="9" t="s">
        <v>15</v>
      </c>
      <c r="L214" s="91"/>
      <c r="M214" s="9" t="s">
        <v>15</v>
      </c>
      <c r="N214" s="91"/>
      <c r="O214" s="9" t="s">
        <v>16</v>
      </c>
      <c r="P214" s="9">
        <v>6.0</v>
      </c>
      <c r="Q214" s="9" t="s">
        <v>16</v>
      </c>
      <c r="R214" s="34"/>
    </row>
    <row r="215">
      <c r="A215" s="7">
        <v>213.0</v>
      </c>
      <c r="B215" s="7">
        <v>8125292.0</v>
      </c>
      <c r="C215" s="128" t="s">
        <v>1665</v>
      </c>
      <c r="D215" s="10">
        <v>1815.0</v>
      </c>
      <c r="E215" s="24"/>
      <c r="F215" s="9" t="s">
        <v>86</v>
      </c>
      <c r="G215" s="91"/>
      <c r="H215" s="9" t="s">
        <v>16</v>
      </c>
      <c r="I215" s="9" t="s">
        <v>15</v>
      </c>
      <c r="J215" s="91"/>
      <c r="K215" s="9" t="s">
        <v>15</v>
      </c>
      <c r="L215" s="91"/>
      <c r="M215" s="9" t="s">
        <v>15</v>
      </c>
      <c r="N215" s="91"/>
      <c r="O215" s="9" t="s">
        <v>16</v>
      </c>
      <c r="P215" s="9">
        <v>1.0</v>
      </c>
      <c r="Q215" s="9" t="s">
        <v>15</v>
      </c>
      <c r="R215" s="34"/>
    </row>
    <row r="216">
      <c r="A216" s="7">
        <v>214.0</v>
      </c>
      <c r="B216" s="7">
        <v>8124975.0</v>
      </c>
      <c r="C216" s="128">
        <v>45263.0</v>
      </c>
      <c r="D216" s="10">
        <v>2230.0</v>
      </c>
      <c r="E216" s="24"/>
      <c r="F216" s="9" t="s">
        <v>86</v>
      </c>
      <c r="G216" s="91"/>
      <c r="H216" s="9" t="s">
        <v>16</v>
      </c>
      <c r="I216" s="9" t="s">
        <v>15</v>
      </c>
      <c r="J216" s="91"/>
      <c r="K216" s="9" t="s">
        <v>15</v>
      </c>
      <c r="L216" s="91"/>
      <c r="M216" s="9" t="s">
        <v>15</v>
      </c>
      <c r="N216" s="91"/>
      <c r="O216" s="9" t="s">
        <v>16</v>
      </c>
      <c r="P216" s="9">
        <v>2.0</v>
      </c>
      <c r="Q216" s="9" t="s">
        <v>15</v>
      </c>
      <c r="R216" s="34"/>
    </row>
    <row r="217">
      <c r="A217" s="7">
        <v>215.0</v>
      </c>
      <c r="B217" s="7">
        <v>8123782.0</v>
      </c>
      <c r="C217" s="128" t="s">
        <v>1666</v>
      </c>
      <c r="D217" s="10">
        <v>1825.0</v>
      </c>
      <c r="E217" s="24"/>
      <c r="F217" s="9" t="s">
        <v>86</v>
      </c>
      <c r="G217" s="91"/>
      <c r="H217" s="9" t="s">
        <v>16</v>
      </c>
      <c r="I217" s="9" t="s">
        <v>15</v>
      </c>
      <c r="J217" s="91"/>
      <c r="K217" s="9" t="s">
        <v>15</v>
      </c>
      <c r="L217" s="91"/>
      <c r="M217" s="9" t="s">
        <v>15</v>
      </c>
      <c r="N217" s="91"/>
      <c r="O217" s="9" t="s">
        <v>16</v>
      </c>
      <c r="P217" s="9">
        <v>1.0</v>
      </c>
      <c r="Q217" s="9" t="s">
        <v>15</v>
      </c>
      <c r="R217" s="34"/>
    </row>
    <row r="218">
      <c r="A218" s="7">
        <v>216.0</v>
      </c>
      <c r="B218" s="7">
        <v>8121176.0</v>
      </c>
      <c r="C218" s="129"/>
      <c r="D218" s="24"/>
      <c r="E218" s="134">
        <v>45019.0</v>
      </c>
      <c r="F218" s="9" t="s">
        <v>86</v>
      </c>
      <c r="G218" s="91"/>
      <c r="H218" s="9" t="s">
        <v>16</v>
      </c>
      <c r="I218" s="9" t="s">
        <v>16</v>
      </c>
      <c r="J218" s="9">
        <v>5.0</v>
      </c>
      <c r="K218" s="9" t="s">
        <v>16</v>
      </c>
      <c r="L218" s="9">
        <v>2.0</v>
      </c>
      <c r="M218" s="9" t="s">
        <v>15</v>
      </c>
      <c r="N218" s="91"/>
      <c r="O218" s="9" t="s">
        <v>16</v>
      </c>
      <c r="P218" s="9">
        <v>4.0</v>
      </c>
      <c r="Q218" s="9" t="s">
        <v>15</v>
      </c>
      <c r="R218" s="34"/>
    </row>
    <row r="219">
      <c r="A219" s="7">
        <v>217.0</v>
      </c>
      <c r="B219" s="7">
        <v>8107996.0</v>
      </c>
      <c r="C219" s="128" t="s">
        <v>1667</v>
      </c>
      <c r="D219" s="24"/>
      <c r="E219" s="24"/>
      <c r="F219" s="9" t="s">
        <v>16</v>
      </c>
      <c r="G219" s="91"/>
      <c r="H219" s="9" t="s">
        <v>16</v>
      </c>
      <c r="I219" s="9" t="s">
        <v>15</v>
      </c>
      <c r="J219" s="91"/>
      <c r="K219" s="9" t="s">
        <v>15</v>
      </c>
      <c r="L219" s="91"/>
      <c r="M219" s="9" t="s">
        <v>15</v>
      </c>
      <c r="N219" s="91"/>
      <c r="O219" s="9" t="s">
        <v>16</v>
      </c>
      <c r="P219" s="9">
        <v>3.0</v>
      </c>
      <c r="Q219" s="9" t="s">
        <v>16</v>
      </c>
      <c r="R219" s="34"/>
    </row>
    <row r="220">
      <c r="A220" s="7">
        <v>218.0</v>
      </c>
      <c r="B220" s="7">
        <v>8114050.0</v>
      </c>
      <c r="C220" s="128" t="s">
        <v>1668</v>
      </c>
      <c r="D220" s="10">
        <v>4420.0</v>
      </c>
      <c r="E220" s="24"/>
      <c r="F220" s="9" t="s">
        <v>86</v>
      </c>
      <c r="G220" s="91"/>
      <c r="H220" s="9" t="s">
        <v>15</v>
      </c>
      <c r="I220" s="9" t="s">
        <v>15</v>
      </c>
      <c r="J220" s="91"/>
      <c r="K220" s="9" t="s">
        <v>15</v>
      </c>
      <c r="L220" s="91"/>
      <c r="M220" s="9" t="s">
        <v>15</v>
      </c>
      <c r="N220" s="91"/>
      <c r="O220" s="9" t="s">
        <v>15</v>
      </c>
      <c r="P220" s="91"/>
      <c r="Q220" s="9" t="s">
        <v>15</v>
      </c>
      <c r="R220" s="34"/>
    </row>
    <row r="221">
      <c r="A221" s="7">
        <v>219.0</v>
      </c>
      <c r="B221" s="7">
        <v>8111378.0</v>
      </c>
      <c r="C221" s="128">
        <v>45262.0</v>
      </c>
      <c r="D221" s="10">
        <v>2090.0</v>
      </c>
      <c r="E221" s="24"/>
      <c r="F221" s="9" t="s">
        <v>86</v>
      </c>
      <c r="G221" s="91"/>
      <c r="H221" s="9" t="s">
        <v>16</v>
      </c>
      <c r="I221" s="9" t="s">
        <v>15</v>
      </c>
      <c r="J221" s="91"/>
      <c r="K221" s="9" t="s">
        <v>15</v>
      </c>
      <c r="L221" s="91"/>
      <c r="M221" s="9" t="s">
        <v>15</v>
      </c>
      <c r="N221" s="91"/>
      <c r="O221" s="9" t="s">
        <v>16</v>
      </c>
      <c r="P221" s="9">
        <v>1.0</v>
      </c>
      <c r="Q221" s="9" t="s">
        <v>15</v>
      </c>
      <c r="R221" s="34"/>
    </row>
    <row r="222">
      <c r="A222" s="7">
        <v>220.0</v>
      </c>
      <c r="B222" s="7">
        <v>8113585.0</v>
      </c>
      <c r="C222" s="128">
        <v>45019.0</v>
      </c>
      <c r="D222" s="10">
        <v>1900.0</v>
      </c>
      <c r="E222" s="24"/>
      <c r="F222" s="9" t="s">
        <v>86</v>
      </c>
      <c r="G222" s="91"/>
      <c r="H222" s="9" t="s">
        <v>16</v>
      </c>
      <c r="I222" s="9" t="s">
        <v>15</v>
      </c>
      <c r="J222" s="91"/>
      <c r="K222" s="9" t="s">
        <v>15</v>
      </c>
      <c r="L222" s="91"/>
      <c r="M222" s="9" t="s">
        <v>15</v>
      </c>
      <c r="N222" s="91"/>
      <c r="O222" s="9" t="s">
        <v>16</v>
      </c>
      <c r="P222" s="9">
        <v>4.0</v>
      </c>
      <c r="Q222" s="9" t="s">
        <v>15</v>
      </c>
      <c r="R222" s="34"/>
    </row>
    <row r="223">
      <c r="A223" s="7">
        <v>221.0</v>
      </c>
      <c r="B223" s="7">
        <v>8112509.0</v>
      </c>
      <c r="C223" s="128">
        <v>45262.0</v>
      </c>
      <c r="D223" s="10">
        <v>2530.0</v>
      </c>
      <c r="E223" s="24"/>
      <c r="F223" s="9" t="s">
        <v>86</v>
      </c>
      <c r="G223" s="91"/>
      <c r="H223" s="9" t="s">
        <v>16</v>
      </c>
      <c r="I223" s="9" t="s">
        <v>15</v>
      </c>
      <c r="J223" s="91"/>
      <c r="K223" s="9" t="s">
        <v>15</v>
      </c>
      <c r="L223" s="91"/>
      <c r="M223" s="9" t="s">
        <v>15</v>
      </c>
      <c r="N223" s="91"/>
      <c r="O223" s="9" t="s">
        <v>16</v>
      </c>
      <c r="P223" s="9">
        <v>2.0</v>
      </c>
      <c r="Q223" s="9" t="s">
        <v>15</v>
      </c>
      <c r="R223" s="34"/>
    </row>
    <row r="224">
      <c r="A224" s="7">
        <v>222.0</v>
      </c>
      <c r="B224" s="7">
        <v>8112573.0</v>
      </c>
      <c r="C224" s="129"/>
      <c r="D224" s="24"/>
      <c r="E224" s="134">
        <v>45079.0</v>
      </c>
      <c r="F224" s="9" t="s">
        <v>86</v>
      </c>
      <c r="G224" s="91"/>
      <c r="H224" s="9" t="s">
        <v>16</v>
      </c>
      <c r="I224" s="9" t="s">
        <v>16</v>
      </c>
      <c r="J224" s="9">
        <v>4.0</v>
      </c>
      <c r="K224" s="9" t="s">
        <v>15</v>
      </c>
      <c r="L224" s="91"/>
      <c r="M224" s="9" t="s">
        <v>15</v>
      </c>
      <c r="N224" s="91"/>
      <c r="O224" s="9" t="s">
        <v>15</v>
      </c>
      <c r="P224" s="91"/>
      <c r="Q224" s="9" t="s">
        <v>15</v>
      </c>
      <c r="R224" s="34"/>
    </row>
    <row r="225">
      <c r="A225" s="7">
        <v>223.0</v>
      </c>
      <c r="B225" s="7">
        <v>8111379.0</v>
      </c>
      <c r="C225" s="128">
        <v>45171.0</v>
      </c>
      <c r="D225" s="10">
        <v>2290.0</v>
      </c>
      <c r="E225" s="24"/>
      <c r="F225" s="9" t="s">
        <v>86</v>
      </c>
      <c r="G225" s="91"/>
      <c r="H225" s="9" t="s">
        <v>16</v>
      </c>
      <c r="I225" s="9" t="s">
        <v>15</v>
      </c>
      <c r="J225" s="91"/>
      <c r="K225" s="9" t="s">
        <v>15</v>
      </c>
      <c r="L225" s="91"/>
      <c r="M225" s="9" t="s">
        <v>15</v>
      </c>
      <c r="N225" s="91"/>
      <c r="O225" s="9" t="s">
        <v>16</v>
      </c>
      <c r="P225" s="9">
        <v>3.0</v>
      </c>
      <c r="Q225" s="9" t="s">
        <v>15</v>
      </c>
      <c r="R225" s="34"/>
    </row>
    <row r="226">
      <c r="A226" s="7">
        <v>224.0</v>
      </c>
      <c r="B226" s="7">
        <v>8111337.0</v>
      </c>
      <c r="C226" s="128">
        <v>45171.0</v>
      </c>
      <c r="D226" s="10">
        <v>1950.0</v>
      </c>
      <c r="E226" s="24"/>
      <c r="F226" s="9" t="s">
        <v>86</v>
      </c>
      <c r="G226" s="91"/>
      <c r="H226" s="9" t="s">
        <v>15</v>
      </c>
      <c r="I226" s="9" t="s">
        <v>15</v>
      </c>
      <c r="J226" s="91"/>
      <c r="K226" s="9" t="s">
        <v>15</v>
      </c>
      <c r="L226" s="91"/>
      <c r="M226" s="9" t="s">
        <v>15</v>
      </c>
      <c r="N226" s="91"/>
      <c r="O226" s="9" t="s">
        <v>15</v>
      </c>
      <c r="P226" s="91"/>
      <c r="Q226" s="9" t="s">
        <v>15</v>
      </c>
      <c r="R226" s="34"/>
    </row>
    <row r="227">
      <c r="A227" s="7">
        <v>225.0</v>
      </c>
      <c r="B227" s="7">
        <v>8109464.0</v>
      </c>
      <c r="C227" s="128">
        <v>45232.0</v>
      </c>
      <c r="D227" s="10">
        <v>1920.0</v>
      </c>
      <c r="E227" s="24"/>
      <c r="F227" s="9" t="s">
        <v>86</v>
      </c>
      <c r="G227" s="91"/>
      <c r="H227" s="9" t="s">
        <v>15</v>
      </c>
      <c r="I227" s="9" t="s">
        <v>15</v>
      </c>
      <c r="J227" s="91"/>
      <c r="K227" s="9" t="s">
        <v>15</v>
      </c>
      <c r="L227" s="91"/>
      <c r="M227" s="9" t="s">
        <v>15</v>
      </c>
      <c r="N227" s="91"/>
      <c r="O227" s="9" t="s">
        <v>15</v>
      </c>
      <c r="P227" s="91"/>
      <c r="Q227" s="9" t="s">
        <v>15</v>
      </c>
      <c r="R227" s="34"/>
    </row>
    <row r="228">
      <c r="A228" s="7">
        <v>226.0</v>
      </c>
      <c r="B228" s="7">
        <v>8110318.0</v>
      </c>
      <c r="C228" s="128">
        <v>45201.0</v>
      </c>
      <c r="D228" s="10">
        <v>2330.0</v>
      </c>
      <c r="E228" s="24"/>
      <c r="F228" s="9" t="s">
        <v>86</v>
      </c>
      <c r="G228" s="91"/>
      <c r="H228" s="9" t="s">
        <v>16</v>
      </c>
      <c r="I228" s="9" t="s">
        <v>16</v>
      </c>
      <c r="J228" s="9">
        <v>2.0</v>
      </c>
      <c r="K228" s="9" t="s">
        <v>15</v>
      </c>
      <c r="L228" s="91"/>
      <c r="M228" s="9" t="s">
        <v>15</v>
      </c>
      <c r="N228" s="91"/>
      <c r="O228" s="9" t="s">
        <v>15</v>
      </c>
      <c r="P228" s="91"/>
      <c r="Q228" s="9" t="s">
        <v>16</v>
      </c>
      <c r="R228" s="34"/>
    </row>
    <row r="229">
      <c r="A229" s="7">
        <v>227.0</v>
      </c>
      <c r="B229" s="7">
        <v>8107904.0</v>
      </c>
      <c r="C229" s="128" t="s">
        <v>1669</v>
      </c>
      <c r="D229" s="10">
        <v>2035.0</v>
      </c>
      <c r="E229" s="24"/>
      <c r="F229" s="9" t="s">
        <v>86</v>
      </c>
      <c r="G229" s="91"/>
      <c r="H229" s="9" t="s">
        <v>16</v>
      </c>
      <c r="I229" s="9" t="s">
        <v>16</v>
      </c>
      <c r="J229" s="91"/>
      <c r="K229" s="9" t="s">
        <v>15</v>
      </c>
      <c r="L229" s="91"/>
      <c r="M229" s="9" t="s">
        <v>15</v>
      </c>
      <c r="N229" s="91"/>
      <c r="O229" s="9" t="s">
        <v>16</v>
      </c>
      <c r="P229" s="9">
        <v>2.0</v>
      </c>
      <c r="Q229" s="9" t="s">
        <v>15</v>
      </c>
      <c r="R229" s="34"/>
    </row>
    <row r="230">
      <c r="A230" s="7">
        <v>228.0</v>
      </c>
      <c r="B230" s="7">
        <v>8109625.0</v>
      </c>
      <c r="C230" s="128">
        <v>45080.0</v>
      </c>
      <c r="D230" s="10">
        <v>2125.0</v>
      </c>
      <c r="E230" s="24"/>
      <c r="F230" s="9" t="s">
        <v>86</v>
      </c>
      <c r="G230" s="91"/>
      <c r="H230" s="9" t="s">
        <v>16</v>
      </c>
      <c r="I230" s="9" t="s">
        <v>16</v>
      </c>
      <c r="J230" s="9">
        <v>4.0</v>
      </c>
      <c r="K230" s="9" t="s">
        <v>15</v>
      </c>
      <c r="L230" s="91"/>
      <c r="M230" s="9" t="s">
        <v>15</v>
      </c>
      <c r="N230" s="91"/>
      <c r="O230" s="9" t="s">
        <v>16</v>
      </c>
      <c r="P230" s="9">
        <v>7.0</v>
      </c>
      <c r="Q230" s="9" t="s">
        <v>16</v>
      </c>
      <c r="R230" s="34"/>
    </row>
    <row r="231">
      <c r="A231" s="7">
        <v>229.0</v>
      </c>
      <c r="B231" s="7">
        <v>8103238.0</v>
      </c>
      <c r="C231" s="128" t="s">
        <v>1670</v>
      </c>
      <c r="D231" s="10">
        <v>2105.0</v>
      </c>
      <c r="E231" s="24"/>
      <c r="F231" s="9" t="s">
        <v>86</v>
      </c>
      <c r="G231" s="91"/>
      <c r="H231" s="9" t="s">
        <v>15</v>
      </c>
      <c r="I231" s="9" t="s">
        <v>15</v>
      </c>
      <c r="J231" s="91"/>
      <c r="K231" s="9" t="s">
        <v>15</v>
      </c>
      <c r="L231" s="91"/>
      <c r="M231" s="9" t="s">
        <v>15</v>
      </c>
      <c r="N231" s="91"/>
      <c r="O231" s="9" t="s">
        <v>15</v>
      </c>
      <c r="P231" s="91"/>
      <c r="Q231" s="9" t="s">
        <v>15</v>
      </c>
      <c r="R231" s="34"/>
    </row>
    <row r="232">
      <c r="A232" s="7">
        <v>230.0</v>
      </c>
      <c r="B232" s="7">
        <v>8101272.0</v>
      </c>
      <c r="C232" s="128" t="s">
        <v>1671</v>
      </c>
      <c r="D232" s="10">
        <v>2685.0</v>
      </c>
      <c r="E232" s="24"/>
      <c r="F232" s="9" t="s">
        <v>16</v>
      </c>
      <c r="G232" s="9" t="s">
        <v>86</v>
      </c>
      <c r="H232" s="9" t="s">
        <v>16</v>
      </c>
      <c r="I232" s="9" t="s">
        <v>15</v>
      </c>
      <c r="J232" s="91"/>
      <c r="K232" s="9" t="s">
        <v>15</v>
      </c>
      <c r="L232" s="91"/>
      <c r="M232" s="9" t="s">
        <v>15</v>
      </c>
      <c r="N232" s="91"/>
      <c r="O232" s="9" t="s">
        <v>16</v>
      </c>
      <c r="P232" s="9">
        <v>2.0</v>
      </c>
      <c r="Q232" s="9" t="s">
        <v>15</v>
      </c>
      <c r="R232" s="34"/>
    </row>
    <row r="233">
      <c r="A233" s="7">
        <v>231.0</v>
      </c>
      <c r="B233" s="7">
        <v>8200668.0</v>
      </c>
      <c r="C233" s="128" t="s">
        <v>1639</v>
      </c>
      <c r="D233" s="10">
        <v>2390.0</v>
      </c>
      <c r="E233" s="24"/>
      <c r="F233" s="9" t="s">
        <v>86</v>
      </c>
      <c r="G233" s="9"/>
      <c r="H233" s="9" t="s">
        <v>16</v>
      </c>
      <c r="I233" s="9" t="s">
        <v>16</v>
      </c>
      <c r="J233" s="9">
        <v>2.0</v>
      </c>
      <c r="K233" s="9" t="s">
        <v>15</v>
      </c>
      <c r="L233" s="91"/>
      <c r="M233" s="9" t="s">
        <v>15</v>
      </c>
      <c r="N233" s="91"/>
      <c r="O233" s="9" t="s">
        <v>16</v>
      </c>
      <c r="P233" s="9">
        <v>15.0</v>
      </c>
      <c r="Q233" s="9" t="s">
        <v>16</v>
      </c>
      <c r="R233" s="34"/>
    </row>
    <row r="234">
      <c r="A234" s="23">
        <v>2022.0</v>
      </c>
      <c r="B234" s="5"/>
      <c r="C234" s="5"/>
      <c r="D234" s="5"/>
      <c r="E234" s="5"/>
      <c r="F234" s="5"/>
      <c r="G234" s="5"/>
      <c r="H234" s="5"/>
      <c r="I234" s="5"/>
      <c r="J234" s="6"/>
      <c r="K234" s="23">
        <v>2022.0</v>
      </c>
      <c r="L234" s="5"/>
      <c r="M234" s="5"/>
      <c r="N234" s="5"/>
      <c r="O234" s="5"/>
      <c r="P234" s="5"/>
      <c r="Q234" s="5"/>
      <c r="R234" s="6"/>
    </row>
    <row r="235">
      <c r="A235" s="7">
        <v>232.0</v>
      </c>
      <c r="B235" s="7">
        <v>8030647.0</v>
      </c>
      <c r="C235" s="129"/>
      <c r="D235" s="24"/>
      <c r="E235" s="10" t="s">
        <v>1672</v>
      </c>
      <c r="F235" s="9" t="s">
        <v>86</v>
      </c>
      <c r="G235" s="91"/>
      <c r="H235" s="9" t="s">
        <v>16</v>
      </c>
      <c r="I235" s="9" t="s">
        <v>16</v>
      </c>
      <c r="J235" s="9">
        <v>5.0</v>
      </c>
      <c r="K235" s="9" t="s">
        <v>15</v>
      </c>
      <c r="L235" s="91"/>
      <c r="M235" s="9" t="s">
        <v>15</v>
      </c>
      <c r="N235" s="91"/>
      <c r="O235" s="9" t="s">
        <v>16</v>
      </c>
      <c r="P235" s="9">
        <v>1.0</v>
      </c>
      <c r="Q235" s="9" t="s">
        <v>15</v>
      </c>
      <c r="R235" s="34"/>
    </row>
    <row r="236">
      <c r="A236" s="7">
        <v>233.0</v>
      </c>
      <c r="B236" s="7">
        <v>8085917.0</v>
      </c>
      <c r="C236" s="128" t="s">
        <v>1673</v>
      </c>
      <c r="D236" s="10">
        <v>2380.0</v>
      </c>
      <c r="E236" s="24"/>
      <c r="F236" s="9" t="s">
        <v>86</v>
      </c>
      <c r="G236" s="91"/>
      <c r="H236" s="9" t="s">
        <v>16</v>
      </c>
      <c r="I236" s="9" t="s">
        <v>16</v>
      </c>
      <c r="J236" s="9">
        <v>6.0</v>
      </c>
      <c r="K236" s="9" t="s">
        <v>15</v>
      </c>
      <c r="L236" s="91"/>
      <c r="M236" s="9" t="s">
        <v>15</v>
      </c>
      <c r="N236" s="91"/>
      <c r="O236" s="9" t="s">
        <v>16</v>
      </c>
      <c r="P236" s="9">
        <v>12.0</v>
      </c>
      <c r="Q236" s="9" t="s">
        <v>15</v>
      </c>
      <c r="R236" s="34"/>
    </row>
    <row r="237">
      <c r="A237" s="7">
        <v>234.0</v>
      </c>
      <c r="B237" s="10">
        <v>7940106.0</v>
      </c>
      <c r="C237" s="128" t="s">
        <v>1674</v>
      </c>
      <c r="D237" s="10">
        <v>2090.0</v>
      </c>
      <c r="E237" s="24"/>
      <c r="F237" s="9" t="s">
        <v>86</v>
      </c>
      <c r="G237" s="91"/>
      <c r="H237" s="9" t="s">
        <v>15</v>
      </c>
      <c r="I237" s="9" t="s">
        <v>15</v>
      </c>
      <c r="J237" s="91"/>
      <c r="K237" s="9" t="s">
        <v>15</v>
      </c>
      <c r="L237" s="91"/>
      <c r="M237" s="9" t="s">
        <v>15</v>
      </c>
      <c r="N237" s="91"/>
      <c r="O237" s="9" t="s">
        <v>16</v>
      </c>
      <c r="P237" s="9">
        <v>2.0</v>
      </c>
      <c r="Q237" s="9" t="s">
        <v>15</v>
      </c>
      <c r="R237" s="34"/>
    </row>
    <row r="238">
      <c r="A238" s="7">
        <v>235.0</v>
      </c>
      <c r="B238" s="10">
        <v>7929920.0</v>
      </c>
      <c r="C238" s="128">
        <v>44776.0</v>
      </c>
      <c r="D238" s="10">
        <v>2200.0</v>
      </c>
      <c r="E238" s="24"/>
      <c r="F238" s="9" t="s">
        <v>86</v>
      </c>
      <c r="G238" s="91"/>
      <c r="H238" s="9" t="s">
        <v>15</v>
      </c>
      <c r="I238" s="9" t="s">
        <v>16</v>
      </c>
      <c r="J238" s="9">
        <v>1.0</v>
      </c>
      <c r="K238" s="9" t="s">
        <v>16</v>
      </c>
      <c r="L238" s="9">
        <v>4.0</v>
      </c>
      <c r="M238" s="9" t="s">
        <v>86</v>
      </c>
      <c r="N238" s="91"/>
      <c r="O238" s="9" t="s">
        <v>16</v>
      </c>
      <c r="P238" s="9">
        <v>18.0</v>
      </c>
      <c r="Q238" s="9" t="s">
        <v>16</v>
      </c>
      <c r="R238" s="34"/>
    </row>
    <row r="239">
      <c r="A239" s="7">
        <v>236.0</v>
      </c>
      <c r="B239" s="24">
        <v>7944039.0</v>
      </c>
      <c r="C239" s="128" t="s">
        <v>1675</v>
      </c>
      <c r="D239" s="10">
        <v>1830.0</v>
      </c>
      <c r="E239" s="24"/>
      <c r="F239" s="9" t="s">
        <v>16</v>
      </c>
      <c r="G239" s="9">
        <v>16.0</v>
      </c>
      <c r="H239" s="9" t="s">
        <v>16</v>
      </c>
      <c r="I239" s="9" t="s">
        <v>16</v>
      </c>
      <c r="J239" s="9">
        <v>9.0</v>
      </c>
      <c r="K239" s="9" t="s">
        <v>15</v>
      </c>
      <c r="L239" s="91"/>
      <c r="M239" s="9" t="s">
        <v>15</v>
      </c>
      <c r="N239" s="91"/>
      <c r="O239" s="9" t="s">
        <v>16</v>
      </c>
      <c r="P239" s="9">
        <v>18.0</v>
      </c>
      <c r="Q239" s="9" t="s">
        <v>16</v>
      </c>
      <c r="R239" s="34"/>
    </row>
    <row r="240">
      <c r="A240" s="7">
        <v>237.0</v>
      </c>
      <c r="B240" s="7">
        <v>7944659.0</v>
      </c>
      <c r="C240" s="128" t="s">
        <v>1676</v>
      </c>
      <c r="D240" s="10">
        <v>3020.0</v>
      </c>
      <c r="E240" s="24"/>
      <c r="F240" s="9" t="s">
        <v>16</v>
      </c>
      <c r="G240" s="9">
        <v>1.0</v>
      </c>
      <c r="H240" s="9" t="s">
        <v>16</v>
      </c>
      <c r="I240" s="9" t="s">
        <v>15</v>
      </c>
      <c r="J240" s="91"/>
      <c r="K240" s="9" t="s">
        <v>16</v>
      </c>
      <c r="L240" s="9">
        <v>1.0</v>
      </c>
      <c r="M240" s="9" t="s">
        <v>15</v>
      </c>
      <c r="N240" s="91"/>
      <c r="O240" s="9" t="s">
        <v>15</v>
      </c>
      <c r="P240" s="9"/>
      <c r="Q240" s="9" t="s">
        <v>16</v>
      </c>
      <c r="R240" s="34"/>
    </row>
    <row r="241">
      <c r="A241" s="7">
        <v>238.0</v>
      </c>
      <c r="B241" s="10">
        <v>7945066.0</v>
      </c>
      <c r="C241" s="128">
        <v>44622.0</v>
      </c>
      <c r="D241" s="10">
        <v>1940.0</v>
      </c>
      <c r="E241" s="24"/>
      <c r="F241" s="9" t="s">
        <v>86</v>
      </c>
      <c r="G241" s="91"/>
      <c r="H241" s="9" t="s">
        <v>16</v>
      </c>
      <c r="I241" s="9" t="s">
        <v>15</v>
      </c>
      <c r="J241" s="91"/>
      <c r="K241" s="9" t="s">
        <v>15</v>
      </c>
      <c r="L241" s="91"/>
      <c r="M241" s="9" t="s">
        <v>15</v>
      </c>
      <c r="N241" s="91"/>
      <c r="O241" s="9" t="s">
        <v>16</v>
      </c>
      <c r="P241" s="9">
        <v>7.0</v>
      </c>
      <c r="Q241" s="9" t="s">
        <v>16</v>
      </c>
      <c r="R241" s="34"/>
    </row>
    <row r="242">
      <c r="A242" s="7">
        <v>239.0</v>
      </c>
      <c r="B242" s="10">
        <v>7945459.0</v>
      </c>
      <c r="C242" s="128" t="s">
        <v>1677</v>
      </c>
      <c r="D242" s="10">
        <v>2200.0</v>
      </c>
      <c r="E242" s="24"/>
      <c r="F242" s="9" t="s">
        <v>86</v>
      </c>
      <c r="G242" s="91"/>
      <c r="H242" s="9" t="s">
        <v>16</v>
      </c>
      <c r="I242" s="9" t="s">
        <v>15</v>
      </c>
      <c r="J242" s="91"/>
      <c r="K242" s="9" t="s">
        <v>15</v>
      </c>
      <c r="L242" s="91"/>
      <c r="M242" s="9" t="s">
        <v>15</v>
      </c>
      <c r="N242" s="91"/>
      <c r="O242" s="9" t="s">
        <v>16</v>
      </c>
      <c r="P242" s="9">
        <v>2.0</v>
      </c>
      <c r="Q242" s="9" t="s">
        <v>16</v>
      </c>
      <c r="R242" s="34"/>
    </row>
    <row r="243">
      <c r="A243" s="7">
        <v>240.0</v>
      </c>
      <c r="B243" s="10">
        <v>7985515.0</v>
      </c>
      <c r="C243" s="128" t="s">
        <v>1678</v>
      </c>
      <c r="D243" s="10">
        <v>1850.0</v>
      </c>
      <c r="E243" s="24"/>
      <c r="F243" s="9" t="s">
        <v>86</v>
      </c>
      <c r="G243" s="91"/>
      <c r="H243" s="9" t="s">
        <v>16</v>
      </c>
      <c r="I243" s="9" t="s">
        <v>15</v>
      </c>
      <c r="J243" s="91"/>
      <c r="K243" s="9" t="s">
        <v>15</v>
      </c>
      <c r="L243" s="91"/>
      <c r="M243" s="9" t="s">
        <v>15</v>
      </c>
      <c r="N243" s="91"/>
      <c r="O243" s="9" t="s">
        <v>16</v>
      </c>
      <c r="P243" s="9">
        <v>3.0</v>
      </c>
      <c r="Q243" s="9" t="s">
        <v>15</v>
      </c>
      <c r="R243" s="34"/>
    </row>
    <row r="244">
      <c r="A244" s="7">
        <v>241.0</v>
      </c>
      <c r="B244" s="25">
        <v>7988389.0</v>
      </c>
      <c r="C244" s="128">
        <v>44808.0</v>
      </c>
      <c r="D244" s="10">
        <v>1915.0</v>
      </c>
      <c r="E244" s="24"/>
      <c r="F244" s="9" t="s">
        <v>86</v>
      </c>
      <c r="G244" s="91"/>
      <c r="H244" s="9" t="s">
        <v>16</v>
      </c>
      <c r="I244" s="9" t="s">
        <v>15</v>
      </c>
      <c r="J244" s="91"/>
      <c r="K244" s="9" t="s">
        <v>15</v>
      </c>
      <c r="L244" s="91"/>
      <c r="M244" s="9" t="s">
        <v>15</v>
      </c>
      <c r="N244" s="91"/>
      <c r="O244" s="9" t="s">
        <v>16</v>
      </c>
      <c r="P244" s="9">
        <v>1.0</v>
      </c>
      <c r="Q244" s="9" t="s">
        <v>16</v>
      </c>
      <c r="R244" s="34"/>
    </row>
    <row r="245">
      <c r="A245" s="7">
        <v>242.0</v>
      </c>
      <c r="B245" s="24">
        <v>7989880.0</v>
      </c>
      <c r="C245" s="128" t="s">
        <v>1679</v>
      </c>
      <c r="D245" s="10">
        <v>2110.0</v>
      </c>
      <c r="E245" s="24"/>
      <c r="F245" s="9" t="s">
        <v>86</v>
      </c>
      <c r="G245" s="91"/>
      <c r="H245" s="9" t="s">
        <v>16</v>
      </c>
      <c r="I245" s="9" t="s">
        <v>15</v>
      </c>
      <c r="J245" s="91"/>
      <c r="K245" s="9" t="s">
        <v>15</v>
      </c>
      <c r="L245" s="91"/>
      <c r="M245" s="9" t="s">
        <v>15</v>
      </c>
      <c r="N245" s="91"/>
      <c r="O245" s="9" t="s">
        <v>15</v>
      </c>
      <c r="P245" s="91"/>
      <c r="Q245" s="9" t="s">
        <v>16</v>
      </c>
      <c r="R245" s="34"/>
    </row>
    <row r="246">
      <c r="A246" s="7">
        <v>243.0</v>
      </c>
      <c r="B246" s="24">
        <v>7998980.0</v>
      </c>
      <c r="C246" s="128" t="s">
        <v>1680</v>
      </c>
      <c r="D246" s="10">
        <v>3120.0</v>
      </c>
      <c r="E246" s="24"/>
      <c r="F246" s="9" t="s">
        <v>15</v>
      </c>
      <c r="G246" s="91"/>
      <c r="H246" s="9" t="s">
        <v>16</v>
      </c>
      <c r="I246" s="9" t="s">
        <v>15</v>
      </c>
      <c r="J246" s="91"/>
      <c r="K246" s="9" t="s">
        <v>16</v>
      </c>
      <c r="L246" s="9">
        <v>3.0</v>
      </c>
      <c r="M246" s="9" t="s">
        <v>15</v>
      </c>
      <c r="N246" s="91"/>
      <c r="O246" s="9" t="s">
        <v>16</v>
      </c>
      <c r="P246" s="9">
        <v>2.0</v>
      </c>
      <c r="Q246" s="9" t="s">
        <v>16</v>
      </c>
      <c r="R246" s="34"/>
    </row>
    <row r="247">
      <c r="A247" s="7">
        <v>244.0</v>
      </c>
      <c r="B247" s="10">
        <v>7999313.0</v>
      </c>
      <c r="C247" s="128" t="s">
        <v>1681</v>
      </c>
      <c r="D247" s="10">
        <v>2155.0</v>
      </c>
      <c r="E247" s="24"/>
      <c r="F247" s="9" t="s">
        <v>86</v>
      </c>
      <c r="G247" s="91"/>
      <c r="H247" s="9" t="s">
        <v>15</v>
      </c>
      <c r="I247" s="9" t="s">
        <v>15</v>
      </c>
      <c r="J247" s="91"/>
      <c r="K247" s="9" t="s">
        <v>15</v>
      </c>
      <c r="L247" s="91"/>
      <c r="M247" s="9" t="s">
        <v>15</v>
      </c>
      <c r="N247" s="91"/>
      <c r="O247" s="9" t="s">
        <v>15</v>
      </c>
      <c r="P247" s="91"/>
      <c r="Q247" s="9" t="s">
        <v>15</v>
      </c>
      <c r="R247" s="34"/>
    </row>
    <row r="248">
      <c r="A248" s="7">
        <v>245.0</v>
      </c>
      <c r="B248" s="10">
        <v>8000853.0</v>
      </c>
      <c r="C248" s="128" t="s">
        <v>1682</v>
      </c>
      <c r="D248" s="10">
        <v>2475.0</v>
      </c>
      <c r="E248" s="24"/>
      <c r="F248" s="9" t="s">
        <v>15</v>
      </c>
      <c r="G248" s="91"/>
      <c r="H248" s="9" t="s">
        <v>16</v>
      </c>
      <c r="I248" s="9" t="s">
        <v>16</v>
      </c>
      <c r="J248" s="9">
        <v>23.0</v>
      </c>
      <c r="K248" s="9" t="s">
        <v>16</v>
      </c>
      <c r="L248" s="9">
        <v>26.0</v>
      </c>
      <c r="M248" s="9" t="s">
        <v>16</v>
      </c>
      <c r="N248" s="9">
        <v>48.0</v>
      </c>
      <c r="O248" s="9" t="s">
        <v>16</v>
      </c>
      <c r="P248" s="9">
        <v>1.0</v>
      </c>
      <c r="Q248" s="9" t="s">
        <v>16</v>
      </c>
      <c r="R248" s="34"/>
    </row>
    <row r="249">
      <c r="A249" s="7">
        <v>246.0</v>
      </c>
      <c r="B249" s="24">
        <v>8001402.0</v>
      </c>
      <c r="C249" s="128">
        <v>44871.0</v>
      </c>
      <c r="D249" s="10">
        <v>1840.0</v>
      </c>
      <c r="E249" s="24"/>
      <c r="F249" s="9" t="s">
        <v>86</v>
      </c>
      <c r="G249" s="91"/>
      <c r="H249" s="9" t="s">
        <v>16</v>
      </c>
      <c r="I249" s="9" t="s">
        <v>15</v>
      </c>
      <c r="J249" s="91"/>
      <c r="K249" s="9" t="s">
        <v>15</v>
      </c>
      <c r="L249" s="91"/>
      <c r="M249" s="9" t="s">
        <v>15</v>
      </c>
      <c r="N249" s="91"/>
      <c r="O249" s="9" t="s">
        <v>16</v>
      </c>
      <c r="P249" s="9">
        <v>10.0</v>
      </c>
      <c r="Q249" s="9" t="s">
        <v>15</v>
      </c>
      <c r="R249" s="34"/>
    </row>
    <row r="250">
      <c r="A250" s="7">
        <v>247.0</v>
      </c>
      <c r="B250" s="24">
        <v>8003107.0</v>
      </c>
      <c r="C250" s="128" t="s">
        <v>1683</v>
      </c>
      <c r="D250" s="10">
        <v>2645.0</v>
      </c>
      <c r="E250" s="24"/>
      <c r="F250" s="9" t="s">
        <v>86</v>
      </c>
      <c r="G250" s="91"/>
      <c r="H250" s="9" t="s">
        <v>16</v>
      </c>
      <c r="I250" s="9" t="s">
        <v>15</v>
      </c>
      <c r="J250" s="91"/>
      <c r="K250" s="9" t="s">
        <v>15</v>
      </c>
      <c r="L250" s="91"/>
      <c r="M250" s="9" t="s">
        <v>15</v>
      </c>
      <c r="N250" s="91"/>
      <c r="O250" s="9" t="s">
        <v>16</v>
      </c>
      <c r="P250" s="9">
        <v>5.0</v>
      </c>
      <c r="Q250" s="9" t="s">
        <v>15</v>
      </c>
      <c r="R250" s="34"/>
    </row>
    <row r="251">
      <c r="A251" s="7">
        <v>248.0</v>
      </c>
      <c r="B251" s="24">
        <v>8016326.0</v>
      </c>
      <c r="C251" s="128" t="s">
        <v>1684</v>
      </c>
      <c r="D251" s="10">
        <v>3520.0</v>
      </c>
      <c r="E251" s="24"/>
      <c r="F251" s="9" t="s">
        <v>86</v>
      </c>
      <c r="G251" s="91"/>
      <c r="H251" s="9" t="s">
        <v>16</v>
      </c>
      <c r="I251" s="9" t="s">
        <v>16</v>
      </c>
      <c r="J251" s="9">
        <v>22.0</v>
      </c>
      <c r="K251" s="9" t="s">
        <v>16</v>
      </c>
      <c r="L251" s="9">
        <v>22.0</v>
      </c>
      <c r="M251" s="9" t="s">
        <v>15</v>
      </c>
      <c r="N251" s="91"/>
      <c r="O251" s="9" t="s">
        <v>16</v>
      </c>
      <c r="P251" s="9"/>
      <c r="Q251" s="9" t="s">
        <v>16</v>
      </c>
      <c r="R251" s="34"/>
    </row>
    <row r="252">
      <c r="A252" s="7">
        <v>249.0</v>
      </c>
      <c r="B252" s="24">
        <v>8018237.0</v>
      </c>
      <c r="C252" s="128" t="s">
        <v>1685</v>
      </c>
      <c r="D252" s="10">
        <v>2105.0</v>
      </c>
      <c r="E252" s="24"/>
      <c r="F252" s="9" t="s">
        <v>86</v>
      </c>
      <c r="G252" s="91"/>
      <c r="H252" s="9" t="s">
        <v>15</v>
      </c>
      <c r="I252" s="9" t="s">
        <v>15</v>
      </c>
      <c r="J252" s="91"/>
      <c r="K252" s="9" t="s">
        <v>15</v>
      </c>
      <c r="L252" s="91"/>
      <c r="M252" s="9" t="s">
        <v>15</v>
      </c>
      <c r="N252" s="91"/>
      <c r="O252" s="9" t="s">
        <v>15</v>
      </c>
      <c r="P252" s="9"/>
      <c r="Q252" s="9" t="s">
        <v>15</v>
      </c>
      <c r="R252" s="34"/>
    </row>
    <row r="253">
      <c r="A253" s="7">
        <v>250.0</v>
      </c>
      <c r="B253" s="24">
        <v>8016600.0</v>
      </c>
      <c r="C253" s="128" t="s">
        <v>1686</v>
      </c>
      <c r="D253" s="10">
        <v>2755.0</v>
      </c>
      <c r="E253" s="24"/>
      <c r="F253" s="9" t="s">
        <v>86</v>
      </c>
      <c r="G253" s="91"/>
      <c r="H253" s="9" t="s">
        <v>16</v>
      </c>
      <c r="I253" s="9" t="s">
        <v>15</v>
      </c>
      <c r="J253" s="91"/>
      <c r="K253" s="9" t="s">
        <v>15</v>
      </c>
      <c r="L253" s="91"/>
      <c r="M253" s="9" t="s">
        <v>15</v>
      </c>
      <c r="N253" s="91"/>
      <c r="O253" s="9" t="s">
        <v>16</v>
      </c>
      <c r="P253" s="9">
        <v>3.0</v>
      </c>
      <c r="Q253" s="9" t="s">
        <v>15</v>
      </c>
      <c r="R253" s="34"/>
    </row>
    <row r="254">
      <c r="A254" s="7">
        <v>251.0</v>
      </c>
      <c r="B254" s="24">
        <v>8013351.0</v>
      </c>
      <c r="C254" s="128">
        <v>44871.0</v>
      </c>
      <c r="D254" s="10">
        <v>2610.0</v>
      </c>
      <c r="E254" s="24"/>
      <c r="F254" s="9" t="s">
        <v>86</v>
      </c>
      <c r="G254" s="91"/>
      <c r="H254" s="9" t="s">
        <v>16</v>
      </c>
      <c r="I254" s="9" t="s">
        <v>15</v>
      </c>
      <c r="J254" s="91"/>
      <c r="K254" s="9" t="s">
        <v>15</v>
      </c>
      <c r="L254" s="91"/>
      <c r="M254" s="9" t="s">
        <v>15</v>
      </c>
      <c r="N254" s="91"/>
      <c r="O254" s="9" t="s">
        <v>16</v>
      </c>
      <c r="P254" s="9">
        <v>2.0</v>
      </c>
      <c r="Q254" s="9" t="s">
        <v>15</v>
      </c>
      <c r="R254" s="34"/>
    </row>
    <row r="255">
      <c r="A255" s="7">
        <v>252.0</v>
      </c>
      <c r="B255" s="24">
        <v>8005825.0</v>
      </c>
      <c r="C255" s="128">
        <v>44902.0</v>
      </c>
      <c r="D255" s="10">
        <v>2815.0</v>
      </c>
      <c r="E255" s="24"/>
      <c r="F255" s="9" t="s">
        <v>86</v>
      </c>
      <c r="G255" s="91"/>
      <c r="H255" s="9" t="s">
        <v>16</v>
      </c>
      <c r="I255" s="9" t="s">
        <v>16</v>
      </c>
      <c r="J255" s="9">
        <v>3.0</v>
      </c>
      <c r="K255" s="9" t="s">
        <v>16</v>
      </c>
      <c r="L255" s="9">
        <v>3.0</v>
      </c>
      <c r="M255" s="9" t="s">
        <v>15</v>
      </c>
      <c r="N255" s="91"/>
      <c r="O255" s="9" t="s">
        <v>16</v>
      </c>
      <c r="P255" s="9">
        <v>1.0</v>
      </c>
      <c r="Q255" s="9" t="s">
        <v>15</v>
      </c>
      <c r="R255" s="34"/>
    </row>
    <row r="256">
      <c r="A256" s="7">
        <v>253.0</v>
      </c>
      <c r="B256" s="10">
        <v>7959872.0</v>
      </c>
      <c r="C256" s="128" t="s">
        <v>1687</v>
      </c>
      <c r="D256" s="10">
        <v>2040.0</v>
      </c>
      <c r="E256" s="24"/>
      <c r="F256" s="9" t="s">
        <v>86</v>
      </c>
      <c r="G256" s="91"/>
      <c r="H256" s="9" t="s">
        <v>16</v>
      </c>
      <c r="I256" s="9" t="s">
        <v>16</v>
      </c>
      <c r="J256" s="9">
        <v>4.0</v>
      </c>
      <c r="K256" s="9" t="s">
        <v>16</v>
      </c>
      <c r="L256" s="9">
        <v>1.0</v>
      </c>
      <c r="M256" s="9" t="s">
        <v>15</v>
      </c>
      <c r="N256" s="91"/>
      <c r="O256" s="9" t="s">
        <v>16</v>
      </c>
      <c r="P256" s="9">
        <v>6.0</v>
      </c>
      <c r="Q256" s="9" t="s">
        <v>15</v>
      </c>
      <c r="R256" s="34"/>
    </row>
    <row r="257">
      <c r="A257" s="7">
        <v>254.0</v>
      </c>
      <c r="B257" s="10">
        <v>7960957.0</v>
      </c>
      <c r="C257" s="128" t="s">
        <v>1688</v>
      </c>
      <c r="D257" s="10">
        <v>2105.0</v>
      </c>
      <c r="E257" s="24"/>
      <c r="F257" s="9" t="s">
        <v>86</v>
      </c>
      <c r="G257" s="91"/>
      <c r="H257" s="9" t="s">
        <v>16</v>
      </c>
      <c r="I257" s="9" t="s">
        <v>15</v>
      </c>
      <c r="J257" s="91"/>
      <c r="K257" s="9" t="s">
        <v>15</v>
      </c>
      <c r="L257" s="91"/>
      <c r="M257" s="9" t="s">
        <v>15</v>
      </c>
      <c r="N257" s="91"/>
      <c r="O257" s="9" t="s">
        <v>16</v>
      </c>
      <c r="P257" s="9">
        <v>7.0</v>
      </c>
      <c r="Q257" s="9" t="s">
        <v>16</v>
      </c>
      <c r="R257" s="34"/>
    </row>
    <row r="258">
      <c r="A258" s="7">
        <v>255.0</v>
      </c>
      <c r="B258" s="10">
        <v>7960877.0</v>
      </c>
      <c r="C258" s="128">
        <v>44745.0</v>
      </c>
      <c r="D258" s="10">
        <v>1915.0</v>
      </c>
      <c r="E258" s="24"/>
      <c r="F258" s="9" t="s">
        <v>16</v>
      </c>
      <c r="G258" s="9">
        <v>1.0</v>
      </c>
      <c r="H258" s="9" t="s">
        <v>16</v>
      </c>
      <c r="I258" s="9" t="s">
        <v>15</v>
      </c>
      <c r="J258" s="91"/>
      <c r="K258" s="9" t="s">
        <v>15</v>
      </c>
      <c r="L258" s="91"/>
      <c r="M258" s="9" t="s">
        <v>15</v>
      </c>
      <c r="N258" s="91"/>
      <c r="O258" s="9" t="s">
        <v>16</v>
      </c>
      <c r="P258" s="9">
        <v>3.0</v>
      </c>
      <c r="Q258" s="9" t="s">
        <v>15</v>
      </c>
      <c r="R258" s="34"/>
    </row>
    <row r="259">
      <c r="A259" s="7">
        <v>256.0</v>
      </c>
      <c r="B259" s="26">
        <v>7965548.0</v>
      </c>
      <c r="C259" s="128">
        <v>44565.0</v>
      </c>
      <c r="D259" s="10">
        <v>1945.0</v>
      </c>
      <c r="E259" s="24"/>
      <c r="F259" s="9" t="s">
        <v>16</v>
      </c>
      <c r="G259" s="9">
        <v>4.0</v>
      </c>
      <c r="H259" s="9" t="s">
        <v>16</v>
      </c>
      <c r="I259" s="9" t="s">
        <v>16</v>
      </c>
      <c r="J259" s="9">
        <v>4.0</v>
      </c>
      <c r="K259" s="9" t="s">
        <v>15</v>
      </c>
      <c r="L259" s="91"/>
      <c r="M259" s="9" t="s">
        <v>15</v>
      </c>
      <c r="N259" s="91"/>
      <c r="O259" s="9" t="s">
        <v>16</v>
      </c>
      <c r="P259" s="9">
        <v>3.0</v>
      </c>
      <c r="Q259" s="9" t="s">
        <v>15</v>
      </c>
      <c r="R259" s="34"/>
    </row>
    <row r="260">
      <c r="A260" s="7">
        <v>257.0</v>
      </c>
      <c r="B260" s="27">
        <v>7972078.0</v>
      </c>
      <c r="C260" s="128" t="s">
        <v>1689</v>
      </c>
      <c r="D260" s="10">
        <v>2055.0</v>
      </c>
      <c r="E260" s="24"/>
      <c r="F260" s="9" t="s">
        <v>16</v>
      </c>
      <c r="G260" s="9" t="s">
        <v>86</v>
      </c>
      <c r="H260" s="9" t="s">
        <v>16</v>
      </c>
      <c r="I260" s="9" t="s">
        <v>16</v>
      </c>
      <c r="J260" s="9">
        <v>26.0</v>
      </c>
      <c r="K260" s="9" t="s">
        <v>16</v>
      </c>
      <c r="L260" s="9">
        <v>7.0</v>
      </c>
      <c r="M260" s="9" t="s">
        <v>16</v>
      </c>
      <c r="N260" s="9">
        <v>21.0</v>
      </c>
      <c r="O260" s="9" t="s">
        <v>16</v>
      </c>
      <c r="P260" s="9">
        <v>28.0</v>
      </c>
      <c r="Q260" s="9" t="s">
        <v>16</v>
      </c>
      <c r="R260" s="34"/>
    </row>
    <row r="261">
      <c r="A261" s="7">
        <v>258.0</v>
      </c>
      <c r="B261" s="27">
        <v>7948996.0</v>
      </c>
      <c r="C261" s="128" t="s">
        <v>1667</v>
      </c>
      <c r="D261" s="10">
        <v>2915.0</v>
      </c>
      <c r="E261" s="24"/>
      <c r="F261" s="9" t="s">
        <v>86</v>
      </c>
      <c r="G261" s="91"/>
      <c r="H261" s="9" t="s">
        <v>16</v>
      </c>
      <c r="I261" s="9" t="s">
        <v>16</v>
      </c>
      <c r="J261" s="9">
        <v>12.0</v>
      </c>
      <c r="K261" s="9" t="s">
        <v>16</v>
      </c>
      <c r="L261" s="9">
        <v>8.0</v>
      </c>
      <c r="M261" s="9" t="s">
        <v>16</v>
      </c>
      <c r="N261" s="9">
        <v>9.0</v>
      </c>
      <c r="O261" s="9" t="s">
        <v>16</v>
      </c>
      <c r="P261" s="9">
        <v>1.0</v>
      </c>
      <c r="Q261" s="9" t="s">
        <v>16</v>
      </c>
      <c r="R261" s="34"/>
    </row>
    <row r="262">
      <c r="A262" s="7">
        <v>259.0</v>
      </c>
      <c r="B262" s="28">
        <v>7975150.0</v>
      </c>
      <c r="C262" s="129"/>
      <c r="D262" s="24"/>
      <c r="E262" s="10" t="s">
        <v>1690</v>
      </c>
      <c r="F262" s="9" t="s">
        <v>86</v>
      </c>
      <c r="G262" s="91"/>
      <c r="H262" s="9" t="s">
        <v>16</v>
      </c>
      <c r="I262" s="9" t="s">
        <v>16</v>
      </c>
      <c r="J262" s="9">
        <v>6.0</v>
      </c>
      <c r="K262" s="9" t="s">
        <v>15</v>
      </c>
      <c r="L262" s="91"/>
      <c r="M262" s="9" t="s">
        <v>15</v>
      </c>
      <c r="N262" s="91"/>
      <c r="O262" s="9" t="s">
        <v>15</v>
      </c>
      <c r="P262" s="91"/>
      <c r="Q262" s="9" t="s">
        <v>15</v>
      </c>
      <c r="R262" s="34"/>
    </row>
    <row r="263">
      <c r="A263" s="7">
        <v>260.0</v>
      </c>
      <c r="B263" s="28">
        <v>7972375.0</v>
      </c>
      <c r="C263" s="129"/>
      <c r="D263" s="24"/>
      <c r="E263" s="134">
        <v>44898.0</v>
      </c>
      <c r="F263" s="9" t="s">
        <v>86</v>
      </c>
      <c r="G263" s="91"/>
      <c r="H263" s="9" t="s">
        <v>16</v>
      </c>
      <c r="I263" s="9" t="s">
        <v>16</v>
      </c>
      <c r="J263" s="9">
        <v>8.0</v>
      </c>
      <c r="K263" s="9" t="s">
        <v>15</v>
      </c>
      <c r="L263" s="91"/>
      <c r="M263" s="9" t="s">
        <v>15</v>
      </c>
      <c r="N263" s="91"/>
      <c r="O263" s="9" t="s">
        <v>15</v>
      </c>
      <c r="P263" s="91"/>
      <c r="Q263" s="9" t="s">
        <v>15</v>
      </c>
      <c r="R263" s="34"/>
    </row>
    <row r="264">
      <c r="A264" s="7">
        <v>261.0</v>
      </c>
      <c r="B264" s="28">
        <v>7975743.0</v>
      </c>
      <c r="C264" s="128">
        <v>44686.0</v>
      </c>
      <c r="D264" s="10">
        <v>2900.0</v>
      </c>
      <c r="E264" s="24"/>
      <c r="F264" s="9" t="s">
        <v>86</v>
      </c>
      <c r="G264" s="91"/>
      <c r="H264" s="9" t="s">
        <v>16</v>
      </c>
      <c r="I264" s="9" t="s">
        <v>15</v>
      </c>
      <c r="J264" s="91"/>
      <c r="K264" s="9" t="s">
        <v>16</v>
      </c>
      <c r="L264" s="9">
        <v>3.0</v>
      </c>
      <c r="M264" s="9" t="s">
        <v>16</v>
      </c>
      <c r="N264" s="9">
        <v>7.0</v>
      </c>
      <c r="O264" s="9" t="s">
        <v>16</v>
      </c>
      <c r="P264" s="9">
        <v>23.0</v>
      </c>
      <c r="Q264" s="9" t="s">
        <v>16</v>
      </c>
      <c r="R264" s="34"/>
    </row>
    <row r="265">
      <c r="A265" s="7">
        <v>262.0</v>
      </c>
      <c r="B265" s="28">
        <v>7976092.0</v>
      </c>
      <c r="C265" s="128">
        <v>44840.0</v>
      </c>
      <c r="D265" s="10">
        <v>1590.0</v>
      </c>
      <c r="E265" s="24"/>
      <c r="F265" s="9" t="s">
        <v>16</v>
      </c>
      <c r="G265" s="9" t="s">
        <v>86</v>
      </c>
      <c r="H265" s="9" t="s">
        <v>16</v>
      </c>
      <c r="I265" s="9" t="s">
        <v>16</v>
      </c>
      <c r="J265" s="9">
        <v>26.0</v>
      </c>
      <c r="K265" s="9" t="s">
        <v>16</v>
      </c>
      <c r="L265" s="9">
        <v>11.0</v>
      </c>
      <c r="M265" s="9" t="s">
        <v>16</v>
      </c>
      <c r="N265" s="9">
        <v>10.0</v>
      </c>
      <c r="O265" s="9" t="s">
        <v>16</v>
      </c>
      <c r="P265" s="9">
        <v>13.0</v>
      </c>
      <c r="Q265" s="9" t="s">
        <v>16</v>
      </c>
      <c r="R265" s="34"/>
    </row>
    <row r="266">
      <c r="A266" s="7">
        <v>263.0</v>
      </c>
      <c r="B266" s="28">
        <v>7981133.0</v>
      </c>
      <c r="C266" s="128" t="s">
        <v>1691</v>
      </c>
      <c r="D266" s="10">
        <v>1960.0</v>
      </c>
      <c r="E266" s="24"/>
      <c r="F266" s="9" t="s">
        <v>86</v>
      </c>
      <c r="G266" s="91"/>
      <c r="H266" s="9"/>
      <c r="I266" s="9" t="s">
        <v>16</v>
      </c>
      <c r="J266" s="91"/>
      <c r="K266" s="9" t="s">
        <v>15</v>
      </c>
      <c r="L266" s="91"/>
      <c r="M266" s="9" t="s">
        <v>15</v>
      </c>
      <c r="N266" s="91"/>
      <c r="O266" s="9" t="s">
        <v>16</v>
      </c>
      <c r="P266" s="9">
        <v>4.0</v>
      </c>
      <c r="Q266" s="9" t="s">
        <v>15</v>
      </c>
      <c r="R266" s="34"/>
    </row>
    <row r="267">
      <c r="A267" s="7">
        <v>264.0</v>
      </c>
      <c r="B267" s="24">
        <v>7984802.0</v>
      </c>
      <c r="C267" s="128">
        <v>44716.0</v>
      </c>
      <c r="D267" s="10">
        <v>2385.0</v>
      </c>
      <c r="E267" s="24"/>
      <c r="F267" s="9" t="s">
        <v>86</v>
      </c>
      <c r="G267" s="91"/>
      <c r="H267" s="9" t="s">
        <v>16</v>
      </c>
      <c r="I267" s="9" t="s">
        <v>15</v>
      </c>
      <c r="J267" s="91"/>
      <c r="K267" s="9" t="s">
        <v>15</v>
      </c>
      <c r="L267" s="91"/>
      <c r="M267" s="9" t="s">
        <v>15</v>
      </c>
      <c r="N267" s="91"/>
      <c r="O267" s="9" t="s">
        <v>16</v>
      </c>
      <c r="P267" s="9">
        <v>2.0</v>
      </c>
      <c r="Q267" s="9" t="s">
        <v>15</v>
      </c>
      <c r="R267" s="34"/>
    </row>
    <row r="268">
      <c r="A268" s="7">
        <v>265.0</v>
      </c>
      <c r="B268" s="10">
        <v>7990036.0</v>
      </c>
      <c r="C268" s="128" t="s">
        <v>1692</v>
      </c>
      <c r="D268" s="10">
        <v>1940.0</v>
      </c>
      <c r="E268" s="24"/>
      <c r="F268" s="9" t="s">
        <v>86</v>
      </c>
      <c r="G268" s="91"/>
      <c r="H268" s="9" t="s">
        <v>16</v>
      </c>
      <c r="I268" s="9" t="s">
        <v>16</v>
      </c>
      <c r="J268" s="9">
        <v>29.0</v>
      </c>
      <c r="K268" s="9" t="s">
        <v>16</v>
      </c>
      <c r="L268" s="9">
        <v>22.0</v>
      </c>
      <c r="M268" s="9" t="s">
        <v>15</v>
      </c>
      <c r="N268" s="91"/>
      <c r="O268" s="9" t="s">
        <v>16</v>
      </c>
      <c r="P268" s="9" t="s">
        <v>1693</v>
      </c>
      <c r="Q268" s="9" t="s">
        <v>16</v>
      </c>
      <c r="R268" s="34"/>
    </row>
    <row r="269">
      <c r="A269" s="7">
        <v>266.0</v>
      </c>
      <c r="B269" s="24">
        <v>7990768.0</v>
      </c>
      <c r="C269" s="128" t="s">
        <v>1694</v>
      </c>
      <c r="D269" s="10">
        <v>2530.0</v>
      </c>
      <c r="E269" s="24"/>
      <c r="F269" s="9" t="s">
        <v>16</v>
      </c>
      <c r="G269" s="91"/>
      <c r="H269" s="9" t="s">
        <v>16</v>
      </c>
      <c r="I269" s="9" t="s">
        <v>15</v>
      </c>
      <c r="J269" s="91"/>
      <c r="K269" s="9" t="s">
        <v>15</v>
      </c>
      <c r="L269" s="91"/>
      <c r="M269" s="9" t="s">
        <v>15</v>
      </c>
      <c r="N269" s="91"/>
      <c r="O269" s="9" t="s">
        <v>16</v>
      </c>
      <c r="P269" s="9">
        <v>3.0</v>
      </c>
      <c r="Q269" s="9" t="s">
        <v>15</v>
      </c>
      <c r="R269" s="34"/>
    </row>
    <row r="270">
      <c r="A270" s="7">
        <v>267.0</v>
      </c>
      <c r="B270" s="24">
        <v>7992289.0</v>
      </c>
      <c r="C270" s="128">
        <v>44598.0</v>
      </c>
      <c r="D270" s="10">
        <v>2306.0</v>
      </c>
      <c r="E270" s="24"/>
      <c r="F270" s="9" t="s">
        <v>15</v>
      </c>
      <c r="G270" s="91"/>
      <c r="H270" s="9" t="s">
        <v>16</v>
      </c>
      <c r="I270" s="9" t="s">
        <v>16</v>
      </c>
      <c r="J270" s="9">
        <v>2.0</v>
      </c>
      <c r="K270" s="9" t="s">
        <v>15</v>
      </c>
      <c r="L270" s="91"/>
      <c r="M270" s="9" t="s">
        <v>15</v>
      </c>
      <c r="N270" s="91"/>
      <c r="O270" s="9" t="s">
        <v>16</v>
      </c>
      <c r="P270" s="9">
        <v>9.0</v>
      </c>
      <c r="Q270" s="9" t="s">
        <v>15</v>
      </c>
      <c r="R270" s="34"/>
    </row>
    <row r="271">
      <c r="A271" s="7">
        <v>268.0</v>
      </c>
      <c r="B271" s="24">
        <v>7992621.0</v>
      </c>
      <c r="C271" s="128" t="s">
        <v>1694</v>
      </c>
      <c r="D271" s="10">
        <v>2450.0</v>
      </c>
      <c r="E271" s="24"/>
      <c r="F271" s="9" t="s">
        <v>16</v>
      </c>
      <c r="G271" s="9" t="s">
        <v>86</v>
      </c>
      <c r="H271" s="9" t="s">
        <v>16</v>
      </c>
      <c r="I271" s="9" t="s">
        <v>15</v>
      </c>
      <c r="J271" s="91"/>
      <c r="K271" s="9" t="s">
        <v>16</v>
      </c>
      <c r="L271" s="9">
        <v>1.0</v>
      </c>
      <c r="M271" s="9" t="s">
        <v>15</v>
      </c>
      <c r="N271" s="91"/>
      <c r="O271" s="9" t="s">
        <v>15</v>
      </c>
      <c r="P271" s="91"/>
      <c r="Q271" s="9" t="s">
        <v>16</v>
      </c>
      <c r="R271" s="34"/>
    </row>
    <row r="272">
      <c r="A272" s="7">
        <v>269.0</v>
      </c>
      <c r="B272" s="24">
        <v>7993705.0</v>
      </c>
      <c r="C272" s="128">
        <v>44676.0</v>
      </c>
      <c r="D272" s="10">
        <v>3895.0</v>
      </c>
      <c r="E272" s="24"/>
      <c r="F272" s="9" t="s">
        <v>86</v>
      </c>
      <c r="G272" s="91"/>
      <c r="H272" s="9" t="s">
        <v>16</v>
      </c>
      <c r="I272" s="9" t="s">
        <v>15</v>
      </c>
      <c r="J272" s="91"/>
      <c r="K272" s="9" t="s">
        <v>15</v>
      </c>
      <c r="L272" s="91"/>
      <c r="M272" s="9" t="s">
        <v>15</v>
      </c>
      <c r="N272" s="91"/>
      <c r="O272" s="9" t="s">
        <v>16</v>
      </c>
      <c r="P272" s="9">
        <v>2.0</v>
      </c>
      <c r="Q272" s="9" t="s">
        <v>15</v>
      </c>
      <c r="R272" s="34"/>
    </row>
    <row r="273">
      <c r="A273" s="7">
        <v>270.0</v>
      </c>
      <c r="B273" s="24">
        <v>8004434.0</v>
      </c>
      <c r="C273" s="128" t="s">
        <v>1695</v>
      </c>
      <c r="D273" s="10">
        <v>2140.0</v>
      </c>
      <c r="E273" s="24"/>
      <c r="F273" s="9" t="s">
        <v>15</v>
      </c>
      <c r="G273" s="91"/>
      <c r="H273" s="9" t="s">
        <v>15</v>
      </c>
      <c r="I273" s="9" t="s">
        <v>15</v>
      </c>
      <c r="J273" s="91"/>
      <c r="K273" s="9" t="s">
        <v>15</v>
      </c>
      <c r="L273" s="91"/>
      <c r="M273" s="9" t="s">
        <v>15</v>
      </c>
      <c r="N273" s="91"/>
      <c r="O273" s="9" t="s">
        <v>16</v>
      </c>
      <c r="P273" s="9">
        <v>3.0</v>
      </c>
      <c r="Q273" s="9" t="s">
        <v>15</v>
      </c>
      <c r="R273" s="34"/>
    </row>
    <row r="274">
      <c r="A274" s="7">
        <v>271.0</v>
      </c>
      <c r="B274" s="24">
        <v>8004785.0</v>
      </c>
      <c r="C274" s="128"/>
      <c r="D274" s="10"/>
      <c r="E274" s="10" t="s">
        <v>77</v>
      </c>
      <c r="F274" s="9" t="s">
        <v>15</v>
      </c>
      <c r="G274" s="91"/>
      <c r="H274" s="9" t="s">
        <v>16</v>
      </c>
      <c r="I274" s="9" t="s">
        <v>15</v>
      </c>
      <c r="J274" s="91"/>
      <c r="K274" s="9" t="s">
        <v>15</v>
      </c>
      <c r="L274" s="91"/>
      <c r="M274" s="9" t="s">
        <v>15</v>
      </c>
      <c r="N274" s="91"/>
      <c r="O274" s="9" t="s">
        <v>16</v>
      </c>
      <c r="P274" s="9">
        <v>6.0</v>
      </c>
      <c r="Q274" s="9" t="s">
        <v>15</v>
      </c>
      <c r="R274" s="34"/>
    </row>
    <row r="275">
      <c r="A275" s="7">
        <v>272.0</v>
      </c>
      <c r="B275" s="24">
        <v>8005825.0</v>
      </c>
      <c r="C275" s="128">
        <v>44902.0</v>
      </c>
      <c r="D275" s="10">
        <v>2815.0</v>
      </c>
      <c r="E275" s="24"/>
      <c r="F275" s="9" t="s">
        <v>16</v>
      </c>
      <c r="G275" s="9">
        <v>7.0</v>
      </c>
      <c r="H275" s="9" t="s">
        <v>16</v>
      </c>
      <c r="I275" s="9" t="s">
        <v>16</v>
      </c>
      <c r="J275" s="9">
        <v>3.0</v>
      </c>
      <c r="K275" s="9" t="s">
        <v>16</v>
      </c>
      <c r="L275" s="9">
        <v>3.0</v>
      </c>
      <c r="M275" s="9" t="s">
        <v>15</v>
      </c>
      <c r="N275" s="91"/>
      <c r="O275" s="9" t="s">
        <v>15</v>
      </c>
      <c r="P275" s="91"/>
      <c r="Q275" s="9" t="s">
        <v>16</v>
      </c>
      <c r="R275" s="34"/>
    </row>
    <row r="276">
      <c r="A276" s="7">
        <v>273.0</v>
      </c>
      <c r="B276" s="24">
        <v>8005826.0</v>
      </c>
      <c r="C276" s="128">
        <v>44902.0</v>
      </c>
      <c r="D276" s="10">
        <v>2740.0</v>
      </c>
      <c r="E276" s="24"/>
      <c r="F276" s="9" t="s">
        <v>16</v>
      </c>
      <c r="G276" s="9" t="s">
        <v>86</v>
      </c>
      <c r="H276" s="9" t="s">
        <v>16</v>
      </c>
      <c r="I276" s="9" t="s">
        <v>15</v>
      </c>
      <c r="J276" s="91"/>
      <c r="K276" s="9" t="s">
        <v>16</v>
      </c>
      <c r="L276" s="9">
        <v>8.0</v>
      </c>
      <c r="M276" s="9" t="s">
        <v>16</v>
      </c>
      <c r="N276" s="9">
        <v>4.0</v>
      </c>
      <c r="O276" s="9" t="s">
        <v>16</v>
      </c>
      <c r="P276" s="9">
        <v>11.0</v>
      </c>
      <c r="Q276" s="9" t="s">
        <v>16</v>
      </c>
      <c r="R276" s="34"/>
    </row>
    <row r="277">
      <c r="A277" s="7">
        <v>274.0</v>
      </c>
      <c r="B277" s="10">
        <v>8006993.0</v>
      </c>
      <c r="C277" s="128" t="s">
        <v>1685</v>
      </c>
      <c r="D277" s="10">
        <v>1945.0</v>
      </c>
      <c r="E277" s="24"/>
      <c r="F277" s="9" t="s">
        <v>15</v>
      </c>
      <c r="G277" s="91"/>
      <c r="H277" s="9" t="s">
        <v>15</v>
      </c>
      <c r="I277" s="9" t="s">
        <v>15</v>
      </c>
      <c r="J277" s="91"/>
      <c r="K277" s="9" t="s">
        <v>15</v>
      </c>
      <c r="L277" s="91"/>
      <c r="M277" s="9" t="s">
        <v>15</v>
      </c>
      <c r="N277" s="9"/>
      <c r="O277" s="9" t="s">
        <v>15</v>
      </c>
      <c r="P277" s="91"/>
      <c r="Q277" s="9" t="s">
        <v>15</v>
      </c>
      <c r="R277" s="34"/>
    </row>
    <row r="278">
      <c r="A278" s="7">
        <v>275.0</v>
      </c>
      <c r="B278" s="24">
        <v>8007597.0</v>
      </c>
      <c r="C278" s="128">
        <v>44599.0</v>
      </c>
      <c r="D278" s="10">
        <v>1990.0</v>
      </c>
      <c r="E278" s="24"/>
      <c r="F278" s="9" t="s">
        <v>86</v>
      </c>
      <c r="G278" s="9" t="s">
        <v>86</v>
      </c>
      <c r="H278" s="9" t="s">
        <v>16</v>
      </c>
      <c r="I278" s="9" t="s">
        <v>16</v>
      </c>
      <c r="J278" s="9">
        <v>7.0</v>
      </c>
      <c r="K278" s="9" t="s">
        <v>16</v>
      </c>
      <c r="L278" s="9">
        <v>5.0</v>
      </c>
      <c r="M278" s="9" t="s">
        <v>15</v>
      </c>
      <c r="N278" s="91"/>
      <c r="O278" s="9" t="s">
        <v>16</v>
      </c>
      <c r="P278" s="9">
        <v>15.0</v>
      </c>
      <c r="Q278" s="9" t="s">
        <v>16</v>
      </c>
      <c r="R278" s="34"/>
    </row>
    <row r="279">
      <c r="A279" s="7">
        <v>276.0</v>
      </c>
      <c r="B279" s="24">
        <v>8007598.0</v>
      </c>
      <c r="C279" s="128">
        <v>44599.0</v>
      </c>
      <c r="D279" s="10">
        <v>1845.0</v>
      </c>
      <c r="E279" s="24"/>
      <c r="F279" s="9" t="s">
        <v>16</v>
      </c>
      <c r="G279" s="9" t="s">
        <v>86</v>
      </c>
      <c r="H279" s="9" t="s">
        <v>16</v>
      </c>
      <c r="I279" s="9" t="s">
        <v>15</v>
      </c>
      <c r="J279" s="91"/>
      <c r="K279" s="9" t="s">
        <v>15</v>
      </c>
      <c r="L279" s="91"/>
      <c r="M279" s="9" t="s">
        <v>15</v>
      </c>
      <c r="N279" s="91"/>
      <c r="O279" s="9" t="s">
        <v>16</v>
      </c>
      <c r="P279" s="9">
        <v>17.0</v>
      </c>
      <c r="Q279" s="9" t="s">
        <v>15</v>
      </c>
      <c r="R279" s="34"/>
    </row>
    <row r="280">
      <c r="A280" s="7">
        <v>277.0</v>
      </c>
      <c r="B280" s="24">
        <v>8008098.0</v>
      </c>
      <c r="C280" s="128" t="s">
        <v>1696</v>
      </c>
      <c r="D280" s="10">
        <v>2060.0</v>
      </c>
      <c r="E280" s="24"/>
      <c r="F280" s="9" t="s">
        <v>16</v>
      </c>
      <c r="G280" s="9">
        <v>19.0</v>
      </c>
      <c r="H280" s="9" t="s">
        <v>16</v>
      </c>
      <c r="I280" s="9" t="s">
        <v>15</v>
      </c>
      <c r="J280" s="91"/>
      <c r="K280" s="9" t="s">
        <v>15</v>
      </c>
      <c r="L280" s="91"/>
      <c r="M280" s="9" t="s">
        <v>15</v>
      </c>
      <c r="N280" s="91"/>
      <c r="O280" s="9" t="s">
        <v>16</v>
      </c>
      <c r="P280" s="9">
        <v>16.0</v>
      </c>
      <c r="Q280" s="9" t="s">
        <v>15</v>
      </c>
      <c r="R280" s="34"/>
    </row>
    <row r="281">
      <c r="A281" s="7">
        <v>278.0</v>
      </c>
      <c r="B281" s="27">
        <v>7995476.0</v>
      </c>
      <c r="C281" s="128" t="s">
        <v>1697</v>
      </c>
      <c r="D281" s="10">
        <v>1850.0</v>
      </c>
      <c r="E281" s="24"/>
      <c r="F281" s="9" t="s">
        <v>16</v>
      </c>
      <c r="G281" s="9">
        <v>15.0</v>
      </c>
      <c r="H281" s="9" t="s">
        <v>15</v>
      </c>
      <c r="I281" s="9" t="s">
        <v>15</v>
      </c>
      <c r="J281" s="91"/>
      <c r="K281" s="9" t="s">
        <v>15</v>
      </c>
      <c r="L281" s="91"/>
      <c r="M281" s="9" t="s">
        <v>15</v>
      </c>
      <c r="N281" s="91"/>
      <c r="O281" s="9" t="s">
        <v>16</v>
      </c>
      <c r="P281" s="9">
        <v>4.0</v>
      </c>
      <c r="Q281" s="9" t="s">
        <v>15</v>
      </c>
      <c r="R281" s="34"/>
    </row>
    <row r="282">
      <c r="A282" s="7">
        <v>279.0</v>
      </c>
      <c r="B282" s="24">
        <v>8009000.0</v>
      </c>
      <c r="C282" s="128">
        <v>44810.0</v>
      </c>
      <c r="D282" s="10">
        <v>2155.0</v>
      </c>
      <c r="E282" s="24"/>
      <c r="F282" s="9" t="s">
        <v>15</v>
      </c>
      <c r="G282" s="91"/>
      <c r="H282" s="9" t="s">
        <v>16</v>
      </c>
      <c r="I282" s="9" t="s">
        <v>15</v>
      </c>
      <c r="J282" s="91"/>
      <c r="K282" s="9" t="s">
        <v>15</v>
      </c>
      <c r="L282" s="91"/>
      <c r="M282" s="9" t="s">
        <v>15</v>
      </c>
      <c r="N282" s="91"/>
      <c r="O282" s="9" t="s">
        <v>16</v>
      </c>
      <c r="P282" s="9">
        <v>2.0</v>
      </c>
      <c r="Q282" s="9" t="s">
        <v>15</v>
      </c>
      <c r="R282" s="34"/>
    </row>
    <row r="283">
      <c r="A283" s="7">
        <v>280.0</v>
      </c>
      <c r="B283" s="24">
        <v>8009301.0</v>
      </c>
      <c r="C283" s="128" t="s">
        <v>1698</v>
      </c>
      <c r="D283" s="10">
        <v>2025.0</v>
      </c>
      <c r="E283" s="24"/>
      <c r="F283" s="9" t="s">
        <v>15</v>
      </c>
      <c r="G283" s="91"/>
      <c r="H283" s="9" t="s">
        <v>15</v>
      </c>
      <c r="I283" s="9" t="s">
        <v>15</v>
      </c>
      <c r="J283" s="91"/>
      <c r="K283" s="9" t="s">
        <v>15</v>
      </c>
      <c r="L283" s="91"/>
      <c r="M283" s="9" t="s">
        <v>15</v>
      </c>
      <c r="N283" s="91"/>
      <c r="O283" s="9" t="s">
        <v>15</v>
      </c>
      <c r="P283" s="91"/>
      <c r="Q283" s="9" t="s">
        <v>15</v>
      </c>
      <c r="R283" s="34"/>
    </row>
    <row r="284">
      <c r="A284" s="7">
        <v>281.0</v>
      </c>
      <c r="B284" s="24">
        <v>8010024.0</v>
      </c>
      <c r="C284" s="128" t="s">
        <v>1698</v>
      </c>
      <c r="D284" s="10">
        <v>2855.0</v>
      </c>
      <c r="E284" s="24"/>
      <c r="F284" s="9" t="s">
        <v>15</v>
      </c>
      <c r="G284" s="91"/>
      <c r="H284" s="9" t="s">
        <v>15</v>
      </c>
      <c r="I284" s="9" t="s">
        <v>15</v>
      </c>
      <c r="J284" s="91"/>
      <c r="K284" s="9" t="s">
        <v>15</v>
      </c>
      <c r="L284" s="91"/>
      <c r="M284" s="9" t="s">
        <v>15</v>
      </c>
      <c r="N284" s="91"/>
      <c r="O284" s="9" t="s">
        <v>15</v>
      </c>
      <c r="P284" s="91"/>
      <c r="Q284" s="9" t="s">
        <v>15</v>
      </c>
      <c r="R284" s="34"/>
    </row>
    <row r="285">
      <c r="A285" s="7">
        <v>282.0</v>
      </c>
      <c r="B285" s="24">
        <v>8011992.0</v>
      </c>
      <c r="C285" s="128" t="s">
        <v>1699</v>
      </c>
      <c r="D285" s="10">
        <v>2140.0</v>
      </c>
      <c r="E285" s="24"/>
      <c r="F285" s="9" t="s">
        <v>16</v>
      </c>
      <c r="G285" s="9">
        <v>5.0</v>
      </c>
      <c r="H285" s="9" t="s">
        <v>16</v>
      </c>
      <c r="I285" s="9" t="s">
        <v>15</v>
      </c>
      <c r="J285" s="91"/>
      <c r="K285" s="9" t="s">
        <v>15</v>
      </c>
      <c r="L285" s="91"/>
      <c r="M285" s="9" t="s">
        <v>16</v>
      </c>
      <c r="N285" s="9">
        <v>8.0</v>
      </c>
      <c r="O285" s="9" t="s">
        <v>16</v>
      </c>
      <c r="P285" s="9">
        <v>3.0</v>
      </c>
      <c r="Q285" s="9" t="s">
        <v>16</v>
      </c>
      <c r="R285" s="34"/>
    </row>
    <row r="286">
      <c r="A286" s="7">
        <v>283.0</v>
      </c>
      <c r="B286" s="24">
        <v>8012178.0</v>
      </c>
      <c r="C286" s="128">
        <v>44658.0</v>
      </c>
      <c r="D286" s="10">
        <v>2165.0</v>
      </c>
      <c r="E286" s="24"/>
      <c r="F286" s="9" t="s">
        <v>16</v>
      </c>
      <c r="G286" s="9" t="s">
        <v>86</v>
      </c>
      <c r="H286" s="9" t="s">
        <v>16</v>
      </c>
      <c r="I286" s="9" t="s">
        <v>16</v>
      </c>
      <c r="J286" s="9">
        <v>4.0</v>
      </c>
      <c r="K286" s="9" t="s">
        <v>15</v>
      </c>
      <c r="L286" s="91"/>
      <c r="M286" s="9" t="s">
        <v>15</v>
      </c>
      <c r="N286" s="91"/>
      <c r="O286" s="9" t="s">
        <v>16</v>
      </c>
      <c r="P286" s="9">
        <v>2.0</v>
      </c>
      <c r="Q286" s="9" t="s">
        <v>15</v>
      </c>
      <c r="R286" s="34"/>
    </row>
    <row r="287">
      <c r="A287" s="7">
        <v>284.0</v>
      </c>
      <c r="B287" s="24">
        <v>8012524.0</v>
      </c>
      <c r="C287" s="128" t="s">
        <v>1700</v>
      </c>
      <c r="D287" s="10">
        <v>2505.0</v>
      </c>
      <c r="E287" s="24"/>
      <c r="F287" s="9" t="s">
        <v>15</v>
      </c>
      <c r="G287" s="91"/>
      <c r="H287" s="9" t="s">
        <v>16</v>
      </c>
      <c r="I287" s="9" t="s">
        <v>15</v>
      </c>
      <c r="J287" s="91"/>
      <c r="K287" s="9" t="s">
        <v>15</v>
      </c>
      <c r="L287" s="91"/>
      <c r="M287" s="9" t="s">
        <v>15</v>
      </c>
      <c r="N287" s="91"/>
      <c r="O287" s="9" t="s">
        <v>16</v>
      </c>
      <c r="P287" s="9">
        <v>2.0</v>
      </c>
      <c r="Q287" s="9" t="s">
        <v>15</v>
      </c>
      <c r="R287" s="34"/>
    </row>
    <row r="288">
      <c r="A288" s="7">
        <v>285.0</v>
      </c>
      <c r="B288" s="24">
        <v>8012130.0</v>
      </c>
      <c r="C288" s="128" t="s">
        <v>1701</v>
      </c>
      <c r="D288" s="10">
        <v>1955.0</v>
      </c>
      <c r="E288" s="24"/>
      <c r="F288" s="9" t="s">
        <v>15</v>
      </c>
      <c r="G288" s="91"/>
      <c r="H288" s="9" t="s">
        <v>15</v>
      </c>
      <c r="I288" s="9" t="s">
        <v>15</v>
      </c>
      <c r="J288" s="91"/>
      <c r="K288" s="9" t="s">
        <v>15</v>
      </c>
      <c r="L288" s="91"/>
      <c r="M288" s="9" t="s">
        <v>15</v>
      </c>
      <c r="N288" s="91"/>
      <c r="O288" s="9" t="s">
        <v>15</v>
      </c>
      <c r="P288" s="91"/>
      <c r="Q288" s="9" t="s">
        <v>15</v>
      </c>
      <c r="R288" s="34"/>
    </row>
    <row r="289">
      <c r="A289" s="7">
        <v>286.0</v>
      </c>
      <c r="B289" s="27">
        <v>8012141.0</v>
      </c>
      <c r="C289" s="128" t="s">
        <v>1701</v>
      </c>
      <c r="D289" s="10">
        <v>1815.0</v>
      </c>
      <c r="E289" s="24"/>
      <c r="F289" s="9" t="s">
        <v>16</v>
      </c>
      <c r="G289" s="9" t="s">
        <v>86</v>
      </c>
      <c r="H289" s="9" t="s">
        <v>15</v>
      </c>
      <c r="I289" s="9" t="s">
        <v>15</v>
      </c>
      <c r="J289" s="91"/>
      <c r="K289" s="9" t="s">
        <v>15</v>
      </c>
      <c r="L289" s="91"/>
      <c r="M289" s="9" t="s">
        <v>15</v>
      </c>
      <c r="N289" s="91"/>
      <c r="O289" s="9" t="s">
        <v>15</v>
      </c>
      <c r="P289" s="91"/>
      <c r="Q289" s="9" t="s">
        <v>15</v>
      </c>
      <c r="R289" s="34"/>
    </row>
    <row r="290">
      <c r="A290" s="7">
        <v>287.0</v>
      </c>
      <c r="B290" s="24">
        <v>8020887.0</v>
      </c>
      <c r="C290" s="128" t="s">
        <v>1702</v>
      </c>
      <c r="D290" s="10">
        <v>2020.0</v>
      </c>
      <c r="E290" s="24"/>
      <c r="F290" s="9" t="s">
        <v>86</v>
      </c>
      <c r="G290" s="91"/>
      <c r="H290" s="9" t="s">
        <v>16</v>
      </c>
      <c r="I290" s="9" t="s">
        <v>15</v>
      </c>
      <c r="J290" s="91"/>
      <c r="K290" s="9" t="s">
        <v>15</v>
      </c>
      <c r="L290" s="91"/>
      <c r="M290" s="9" t="s">
        <v>15</v>
      </c>
      <c r="N290" s="91"/>
      <c r="O290" s="9" t="s">
        <v>16</v>
      </c>
      <c r="P290" s="9">
        <v>3.0</v>
      </c>
      <c r="Q290" s="9" t="s">
        <v>15</v>
      </c>
      <c r="R290" s="34"/>
    </row>
    <row r="291">
      <c r="A291" s="7">
        <v>288.0</v>
      </c>
      <c r="B291" s="24">
        <v>8021020.0</v>
      </c>
      <c r="C291" s="128">
        <v>44599.0</v>
      </c>
      <c r="D291" s="10">
        <v>2050.0</v>
      </c>
      <c r="E291" s="24"/>
      <c r="F291" s="9" t="s">
        <v>86</v>
      </c>
      <c r="G291" s="91"/>
      <c r="H291" s="9" t="s">
        <v>16</v>
      </c>
      <c r="I291" s="9" t="s">
        <v>16</v>
      </c>
      <c r="J291" s="9">
        <v>4.0</v>
      </c>
      <c r="K291" s="9" t="s">
        <v>16</v>
      </c>
      <c r="L291" s="9">
        <v>4.0</v>
      </c>
      <c r="M291" s="9" t="s">
        <v>15</v>
      </c>
      <c r="N291" s="91"/>
      <c r="O291" s="9" t="s">
        <v>16</v>
      </c>
      <c r="P291" s="9">
        <v>1.0</v>
      </c>
      <c r="Q291" s="9" t="s">
        <v>15</v>
      </c>
      <c r="R291" s="34"/>
    </row>
    <row r="292">
      <c r="A292" s="7">
        <v>289.0</v>
      </c>
      <c r="B292" s="24">
        <v>8021858.0</v>
      </c>
      <c r="C292" s="128">
        <v>44841.0</v>
      </c>
      <c r="D292" s="10">
        <v>1940.0</v>
      </c>
      <c r="E292" s="24"/>
      <c r="F292" s="9" t="s">
        <v>86</v>
      </c>
      <c r="G292" s="91"/>
      <c r="H292" s="9" t="s">
        <v>16</v>
      </c>
      <c r="I292" s="9" t="s">
        <v>15</v>
      </c>
      <c r="J292" s="91"/>
      <c r="K292" s="9" t="s">
        <v>15</v>
      </c>
      <c r="L292" s="91"/>
      <c r="M292" s="9" t="s">
        <v>15</v>
      </c>
      <c r="N292" s="91"/>
      <c r="O292" s="9" t="s">
        <v>16</v>
      </c>
      <c r="P292" s="9">
        <v>6.0</v>
      </c>
      <c r="Q292" s="9" t="s">
        <v>15</v>
      </c>
      <c r="R292" s="34"/>
    </row>
    <row r="293">
      <c r="A293" s="7">
        <v>290.0</v>
      </c>
      <c r="B293" s="24">
        <v>8023410.0</v>
      </c>
      <c r="C293" s="128">
        <v>44749.0</v>
      </c>
      <c r="D293" s="10">
        <v>2595.0</v>
      </c>
      <c r="E293" s="24"/>
      <c r="F293" s="9" t="s">
        <v>16</v>
      </c>
      <c r="G293" s="9" t="s">
        <v>86</v>
      </c>
      <c r="H293" s="9" t="s">
        <v>16</v>
      </c>
      <c r="I293" s="9" t="s">
        <v>16</v>
      </c>
      <c r="J293" s="9">
        <v>6.0</v>
      </c>
      <c r="K293" s="9" t="s">
        <v>15</v>
      </c>
      <c r="L293" s="91"/>
      <c r="M293" s="9" t="s">
        <v>15</v>
      </c>
      <c r="N293" s="91"/>
      <c r="O293" s="9" t="s">
        <v>15</v>
      </c>
      <c r="P293" s="91"/>
      <c r="Q293" s="9" t="s">
        <v>15</v>
      </c>
      <c r="R293" s="34"/>
    </row>
    <row r="294">
      <c r="A294" s="7">
        <v>291.0</v>
      </c>
      <c r="B294" s="24">
        <v>8023958.0</v>
      </c>
      <c r="C294" s="128">
        <v>44902.0</v>
      </c>
      <c r="D294" s="10">
        <v>1860.0</v>
      </c>
      <c r="E294" s="24"/>
      <c r="F294" s="9" t="s">
        <v>16</v>
      </c>
      <c r="G294" s="9" t="s">
        <v>86</v>
      </c>
      <c r="H294" s="9" t="s">
        <v>15</v>
      </c>
      <c r="I294" s="9" t="s">
        <v>15</v>
      </c>
      <c r="J294" s="91"/>
      <c r="K294" s="9" t="s">
        <v>15</v>
      </c>
      <c r="L294" s="91"/>
      <c r="M294" s="9" t="s">
        <v>15</v>
      </c>
      <c r="N294" s="91"/>
      <c r="O294" s="9" t="s">
        <v>15</v>
      </c>
      <c r="P294" s="91"/>
      <c r="Q294" s="9" t="s">
        <v>15</v>
      </c>
      <c r="R294" s="34"/>
    </row>
    <row r="295">
      <c r="A295" s="7">
        <v>292.0</v>
      </c>
      <c r="B295" s="24">
        <v>8024464.0</v>
      </c>
      <c r="C295" s="128">
        <v>44688.0</v>
      </c>
      <c r="D295" s="10">
        <v>2415.0</v>
      </c>
      <c r="E295" s="24"/>
      <c r="F295" s="9" t="s">
        <v>86</v>
      </c>
      <c r="G295" s="91"/>
      <c r="H295" s="9" t="s">
        <v>16</v>
      </c>
      <c r="I295" s="9" t="s">
        <v>15</v>
      </c>
      <c r="J295" s="91"/>
      <c r="K295" s="9" t="s">
        <v>15</v>
      </c>
      <c r="L295" s="91"/>
      <c r="M295" s="9" t="s">
        <v>15</v>
      </c>
      <c r="N295" s="91"/>
      <c r="O295" s="9" t="s">
        <v>16</v>
      </c>
      <c r="P295" s="9">
        <v>2.0</v>
      </c>
      <c r="Q295" s="9" t="s">
        <v>15</v>
      </c>
      <c r="R295" s="34"/>
    </row>
    <row r="296">
      <c r="A296" s="7">
        <v>293.0</v>
      </c>
      <c r="B296" s="24">
        <v>8026985.0</v>
      </c>
      <c r="C296" s="129"/>
      <c r="D296" s="24"/>
      <c r="E296" s="134">
        <v>44658.0</v>
      </c>
      <c r="F296" s="9" t="s">
        <v>86</v>
      </c>
      <c r="G296" s="91"/>
      <c r="H296" s="9" t="s">
        <v>16</v>
      </c>
      <c r="I296" s="9" t="s">
        <v>16</v>
      </c>
      <c r="J296" s="9">
        <v>5.0</v>
      </c>
      <c r="K296" s="9" t="s">
        <v>15</v>
      </c>
      <c r="L296" s="91"/>
      <c r="M296" s="9" t="s">
        <v>15</v>
      </c>
      <c r="N296" s="91"/>
      <c r="O296" s="9" t="s">
        <v>15</v>
      </c>
      <c r="P296" s="91"/>
      <c r="Q296" s="9" t="s">
        <v>15</v>
      </c>
      <c r="R296" s="34"/>
    </row>
    <row r="297">
      <c r="A297" s="7">
        <v>294.0</v>
      </c>
      <c r="B297" s="24">
        <v>8026461.0</v>
      </c>
      <c r="C297" s="128">
        <v>44659.0</v>
      </c>
      <c r="D297" s="10">
        <v>1805.0</v>
      </c>
      <c r="E297" s="24"/>
      <c r="F297" s="9" t="s">
        <v>16</v>
      </c>
      <c r="G297" s="9" t="s">
        <v>86</v>
      </c>
      <c r="H297" s="9" t="s">
        <v>16</v>
      </c>
      <c r="I297" s="9" t="s">
        <v>15</v>
      </c>
      <c r="J297" s="91"/>
      <c r="K297" s="9" t="s">
        <v>15</v>
      </c>
      <c r="L297" s="91"/>
      <c r="M297" s="9" t="s">
        <v>15</v>
      </c>
      <c r="N297" s="91"/>
      <c r="O297" s="9" t="s">
        <v>16</v>
      </c>
      <c r="P297" s="9">
        <v>14.0</v>
      </c>
      <c r="Q297" s="9" t="s">
        <v>15</v>
      </c>
      <c r="R297" s="34"/>
    </row>
    <row r="298">
      <c r="A298" s="7">
        <v>295.0</v>
      </c>
      <c r="B298" s="24">
        <v>8024441.0</v>
      </c>
      <c r="C298" s="128" t="s">
        <v>1692</v>
      </c>
      <c r="D298" s="10">
        <v>2365.0</v>
      </c>
      <c r="E298" s="24"/>
      <c r="F298" s="9" t="s">
        <v>16</v>
      </c>
      <c r="G298" s="9" t="s">
        <v>86</v>
      </c>
      <c r="H298" s="9" t="s">
        <v>15</v>
      </c>
      <c r="I298" s="9" t="s">
        <v>15</v>
      </c>
      <c r="J298" s="91"/>
      <c r="K298" s="9" t="s">
        <v>15</v>
      </c>
      <c r="L298" s="91"/>
      <c r="M298" s="9" t="s">
        <v>15</v>
      </c>
      <c r="N298" s="91"/>
      <c r="O298" s="9" t="s">
        <v>15</v>
      </c>
      <c r="P298" s="91"/>
      <c r="Q298" s="9" t="s">
        <v>15</v>
      </c>
      <c r="R298" s="34"/>
    </row>
    <row r="299">
      <c r="A299" s="7">
        <v>296.0</v>
      </c>
      <c r="B299" s="10">
        <v>7946460.0</v>
      </c>
      <c r="C299" s="128">
        <v>44836.0</v>
      </c>
      <c r="D299" s="10">
        <v>1595.0</v>
      </c>
      <c r="E299" s="24"/>
      <c r="F299" s="9" t="s">
        <v>86</v>
      </c>
      <c r="G299" s="9" t="s">
        <v>86</v>
      </c>
      <c r="H299" s="9" t="s">
        <v>15</v>
      </c>
      <c r="I299" s="9" t="s">
        <v>15</v>
      </c>
      <c r="J299" s="91"/>
      <c r="K299" s="9" t="s">
        <v>15</v>
      </c>
      <c r="L299" s="91"/>
      <c r="M299" s="9" t="s">
        <v>15</v>
      </c>
      <c r="N299" s="91"/>
      <c r="O299" s="9" t="s">
        <v>16</v>
      </c>
      <c r="P299" s="9">
        <v>4.0</v>
      </c>
      <c r="Q299" s="9" t="s">
        <v>15</v>
      </c>
      <c r="R299" s="34"/>
    </row>
    <row r="300">
      <c r="A300" s="7">
        <v>297.0</v>
      </c>
      <c r="B300" s="10">
        <v>7946499.0</v>
      </c>
      <c r="C300" s="128" t="s">
        <v>1703</v>
      </c>
      <c r="D300" s="10">
        <v>1970.0</v>
      </c>
      <c r="E300" s="24"/>
      <c r="F300" s="9" t="s">
        <v>86</v>
      </c>
      <c r="G300" s="9" t="s">
        <v>86</v>
      </c>
      <c r="H300" s="9" t="s">
        <v>86</v>
      </c>
      <c r="I300" s="9" t="s">
        <v>86</v>
      </c>
      <c r="J300" s="9"/>
      <c r="K300" s="9" t="s">
        <v>86</v>
      </c>
      <c r="L300" s="9"/>
      <c r="M300" s="9" t="s">
        <v>86</v>
      </c>
      <c r="N300" s="91"/>
      <c r="O300" s="9" t="s">
        <v>16</v>
      </c>
      <c r="P300" s="9">
        <v>3.0</v>
      </c>
      <c r="Q300" s="9" t="s">
        <v>86</v>
      </c>
      <c r="R300" s="34"/>
    </row>
    <row r="301">
      <c r="A301" s="7">
        <v>298.0</v>
      </c>
      <c r="B301" s="10">
        <v>7960795.0</v>
      </c>
      <c r="C301" s="129"/>
      <c r="D301" s="24"/>
      <c r="E301" s="134">
        <v>44897.0</v>
      </c>
      <c r="F301" s="9" t="s">
        <v>86</v>
      </c>
      <c r="G301" s="9" t="s">
        <v>86</v>
      </c>
      <c r="H301" s="9" t="s">
        <v>16</v>
      </c>
      <c r="I301" s="9" t="s">
        <v>16</v>
      </c>
      <c r="J301" s="9">
        <v>6.0</v>
      </c>
      <c r="K301" s="9" t="s">
        <v>15</v>
      </c>
      <c r="L301" s="91"/>
      <c r="M301" s="9" t="s">
        <v>15</v>
      </c>
      <c r="N301" s="91"/>
      <c r="O301" s="9" t="s">
        <v>15</v>
      </c>
      <c r="P301" s="91"/>
      <c r="Q301" s="9" t="s">
        <v>15</v>
      </c>
      <c r="R301" s="34"/>
    </row>
    <row r="302">
      <c r="A302" s="7">
        <v>299.0</v>
      </c>
      <c r="B302" s="30">
        <v>7963934.0</v>
      </c>
      <c r="C302" s="129"/>
      <c r="D302" s="24"/>
      <c r="E302" s="10" t="s">
        <v>1704</v>
      </c>
      <c r="F302" s="9" t="s">
        <v>86</v>
      </c>
      <c r="G302" s="9" t="s">
        <v>86</v>
      </c>
      <c r="H302" s="9" t="s">
        <v>16</v>
      </c>
      <c r="I302" s="9" t="s">
        <v>15</v>
      </c>
      <c r="J302" s="91"/>
      <c r="K302" s="9" t="s">
        <v>15</v>
      </c>
      <c r="L302" s="91"/>
      <c r="M302" s="9" t="s">
        <v>15</v>
      </c>
      <c r="N302" s="91"/>
      <c r="O302" s="9" t="s">
        <v>16</v>
      </c>
      <c r="P302" s="9">
        <v>1.0</v>
      </c>
      <c r="Q302" s="9" t="s">
        <v>15</v>
      </c>
      <c r="R302" s="34"/>
    </row>
    <row r="303">
      <c r="A303" s="7">
        <v>300.0</v>
      </c>
      <c r="B303" s="7">
        <v>7964438.0</v>
      </c>
      <c r="C303" s="129"/>
      <c r="D303" s="24"/>
      <c r="E303" s="10" t="s">
        <v>1674</v>
      </c>
      <c r="F303" s="9" t="s">
        <v>86</v>
      </c>
      <c r="G303" s="91"/>
      <c r="H303" s="9" t="s">
        <v>16</v>
      </c>
      <c r="I303" s="9" t="s">
        <v>16</v>
      </c>
      <c r="J303" s="9">
        <v>4.0</v>
      </c>
      <c r="K303" s="9" t="s">
        <v>16</v>
      </c>
      <c r="L303" s="9">
        <v>1.0</v>
      </c>
      <c r="M303" s="9" t="s">
        <v>15</v>
      </c>
      <c r="N303" s="91"/>
      <c r="O303" s="9" t="s">
        <v>16</v>
      </c>
      <c r="P303" s="9">
        <v>2.0</v>
      </c>
      <c r="Q303" s="9" t="s">
        <v>15</v>
      </c>
      <c r="R303" s="34"/>
    </row>
    <row r="304">
      <c r="A304" s="7">
        <v>301.0</v>
      </c>
      <c r="B304" s="10">
        <v>7945152.0</v>
      </c>
      <c r="C304" s="128" t="s">
        <v>1678</v>
      </c>
      <c r="D304" s="10">
        <v>3065.0</v>
      </c>
      <c r="E304" s="24"/>
      <c r="F304" s="9" t="s">
        <v>86</v>
      </c>
      <c r="G304" s="9" t="s">
        <v>650</v>
      </c>
      <c r="H304" s="9" t="s">
        <v>86</v>
      </c>
      <c r="I304" s="9" t="s">
        <v>16</v>
      </c>
      <c r="J304" s="9">
        <v>4.0</v>
      </c>
      <c r="K304" s="9" t="s">
        <v>15</v>
      </c>
      <c r="L304" s="91"/>
      <c r="M304" s="9" t="s">
        <v>15</v>
      </c>
      <c r="N304" s="91"/>
      <c r="O304" s="9" t="s">
        <v>16</v>
      </c>
      <c r="P304" s="9">
        <v>8.0</v>
      </c>
      <c r="Q304" s="9" t="s">
        <v>15</v>
      </c>
      <c r="R304" s="34"/>
    </row>
    <row r="305">
      <c r="A305" s="7">
        <v>302.0</v>
      </c>
      <c r="B305" s="10">
        <v>7962446.0</v>
      </c>
      <c r="C305" s="128" t="s">
        <v>1705</v>
      </c>
      <c r="D305" s="10">
        <v>2360.0</v>
      </c>
      <c r="E305" s="24"/>
      <c r="F305" s="9" t="s">
        <v>86</v>
      </c>
      <c r="G305" s="9" t="s">
        <v>650</v>
      </c>
      <c r="H305" s="9" t="s">
        <v>16</v>
      </c>
      <c r="I305" s="9" t="s">
        <v>15</v>
      </c>
      <c r="J305" s="91"/>
      <c r="K305" s="9" t="s">
        <v>16</v>
      </c>
      <c r="L305" s="9">
        <v>4.0</v>
      </c>
      <c r="M305" s="9" t="s">
        <v>15</v>
      </c>
      <c r="N305" s="91"/>
      <c r="O305" s="9" t="s">
        <v>16</v>
      </c>
      <c r="P305" s="9">
        <v>3.0</v>
      </c>
      <c r="Q305" s="9" t="s">
        <v>15</v>
      </c>
      <c r="R305" s="34"/>
    </row>
    <row r="306">
      <c r="A306" s="7">
        <v>303.0</v>
      </c>
      <c r="B306" s="10">
        <v>7967686.0</v>
      </c>
      <c r="C306" s="128" t="s">
        <v>1706</v>
      </c>
      <c r="D306" s="10">
        <v>1975.0</v>
      </c>
      <c r="E306" s="24"/>
      <c r="F306" s="9" t="s">
        <v>16</v>
      </c>
      <c r="G306" s="9" t="s">
        <v>650</v>
      </c>
      <c r="H306" s="9" t="s">
        <v>16</v>
      </c>
      <c r="I306" s="9" t="s">
        <v>15</v>
      </c>
      <c r="J306" s="91"/>
      <c r="K306" s="9" t="s">
        <v>15</v>
      </c>
      <c r="L306" s="91"/>
      <c r="M306" s="9" t="s">
        <v>15</v>
      </c>
      <c r="N306" s="91"/>
      <c r="O306" s="9" t="s">
        <v>16</v>
      </c>
      <c r="P306" s="9">
        <v>7.0</v>
      </c>
      <c r="Q306" s="9" t="s">
        <v>15</v>
      </c>
      <c r="R306" s="34"/>
    </row>
    <row r="307">
      <c r="A307" s="7">
        <v>304.0</v>
      </c>
      <c r="B307" s="10">
        <v>7964721.0</v>
      </c>
      <c r="C307" s="128" t="s">
        <v>1690</v>
      </c>
      <c r="D307" s="10">
        <v>2262.0</v>
      </c>
      <c r="E307" s="24"/>
      <c r="F307" s="9" t="s">
        <v>16</v>
      </c>
      <c r="G307" s="9" t="s">
        <v>650</v>
      </c>
      <c r="H307" s="9" t="s">
        <v>16</v>
      </c>
      <c r="I307" s="9" t="s">
        <v>16</v>
      </c>
      <c r="J307" s="9">
        <v>1.0</v>
      </c>
      <c r="K307" s="9" t="s">
        <v>16</v>
      </c>
      <c r="L307" s="9">
        <v>2.0</v>
      </c>
      <c r="M307" s="9" t="s">
        <v>15</v>
      </c>
      <c r="N307" s="91"/>
      <c r="O307" s="9" t="s">
        <v>16</v>
      </c>
      <c r="P307" s="9">
        <v>5.0</v>
      </c>
      <c r="Q307" s="9" t="s">
        <v>16</v>
      </c>
      <c r="R307" s="34"/>
    </row>
    <row r="308">
      <c r="A308" s="7">
        <v>305.0</v>
      </c>
      <c r="B308" s="10">
        <v>7969459.0</v>
      </c>
      <c r="C308" s="128" t="s">
        <v>1696</v>
      </c>
      <c r="D308" s="10">
        <v>3340.0</v>
      </c>
      <c r="E308" s="24"/>
      <c r="F308" s="9" t="s">
        <v>16</v>
      </c>
      <c r="G308" s="9">
        <v>3.0</v>
      </c>
      <c r="H308" s="9" t="s">
        <v>16</v>
      </c>
      <c r="I308" s="9" t="s">
        <v>16</v>
      </c>
      <c r="J308" s="9">
        <v>7.0</v>
      </c>
      <c r="K308" s="9" t="s">
        <v>16</v>
      </c>
      <c r="L308" s="9">
        <v>5.0</v>
      </c>
      <c r="M308" s="9" t="s">
        <v>15</v>
      </c>
      <c r="N308" s="91"/>
      <c r="O308" s="9" t="s">
        <v>16</v>
      </c>
      <c r="P308" s="9">
        <v>3.0</v>
      </c>
      <c r="Q308" s="9" t="s">
        <v>15</v>
      </c>
      <c r="R308" s="34"/>
    </row>
    <row r="309">
      <c r="A309" s="30">
        <v>306.0</v>
      </c>
      <c r="B309" s="31">
        <v>8061580.0</v>
      </c>
      <c r="C309" s="135">
        <v>44837.0</v>
      </c>
      <c r="D309" s="30">
        <v>2270.0</v>
      </c>
      <c r="E309" s="28"/>
      <c r="F309" s="116" t="s">
        <v>86</v>
      </c>
      <c r="G309" s="73"/>
      <c r="H309" s="34" t="s">
        <v>15</v>
      </c>
      <c r="I309" s="34" t="s">
        <v>15</v>
      </c>
      <c r="J309" s="73"/>
      <c r="K309" s="34" t="s">
        <v>15</v>
      </c>
      <c r="L309" s="73"/>
      <c r="M309" s="34" t="s">
        <v>15</v>
      </c>
      <c r="N309" s="73"/>
      <c r="O309" s="34" t="s">
        <v>15</v>
      </c>
      <c r="P309" s="73"/>
      <c r="Q309" s="34" t="s">
        <v>15</v>
      </c>
      <c r="R309" s="34" t="s">
        <v>15</v>
      </c>
    </row>
    <row r="310">
      <c r="A310" s="7">
        <v>307.0</v>
      </c>
      <c r="B310" s="10">
        <v>7952934.0</v>
      </c>
      <c r="C310" s="128">
        <v>44623.0</v>
      </c>
      <c r="D310" s="10">
        <v>2055.0</v>
      </c>
      <c r="E310" s="24"/>
      <c r="F310" s="9" t="s">
        <v>86</v>
      </c>
      <c r="G310" s="9" t="s">
        <v>650</v>
      </c>
      <c r="H310" s="9" t="s">
        <v>16</v>
      </c>
      <c r="I310" s="9" t="s">
        <v>16</v>
      </c>
      <c r="J310" s="9">
        <v>15.0</v>
      </c>
      <c r="K310" s="9" t="s">
        <v>16</v>
      </c>
      <c r="L310" s="9">
        <v>3.0</v>
      </c>
      <c r="M310" s="9" t="s">
        <v>15</v>
      </c>
      <c r="N310" s="91"/>
      <c r="O310" s="9" t="s">
        <v>16</v>
      </c>
      <c r="P310" s="9">
        <v>2.0</v>
      </c>
      <c r="Q310" s="9" t="s">
        <v>15</v>
      </c>
      <c r="R310" s="34"/>
    </row>
    <row r="311">
      <c r="A311" s="7">
        <v>308.0</v>
      </c>
      <c r="B311" s="24">
        <v>7993105.0</v>
      </c>
      <c r="C311" s="128" t="s">
        <v>77</v>
      </c>
      <c r="D311" s="10">
        <v>1975.0</v>
      </c>
      <c r="E311" s="24"/>
      <c r="F311" s="9" t="s">
        <v>86</v>
      </c>
      <c r="G311" s="91"/>
      <c r="H311" s="9" t="s">
        <v>16</v>
      </c>
      <c r="I311" s="9" t="s">
        <v>15</v>
      </c>
      <c r="J311" s="91"/>
      <c r="K311" s="9" t="s">
        <v>16</v>
      </c>
      <c r="L311" s="9">
        <v>1.0</v>
      </c>
      <c r="M311" s="9" t="s">
        <v>15</v>
      </c>
      <c r="N311" s="91"/>
      <c r="O311" s="9" t="s">
        <v>15</v>
      </c>
      <c r="P311" s="91"/>
      <c r="Q311" s="9" t="s">
        <v>16</v>
      </c>
      <c r="R311" s="34"/>
    </row>
    <row r="312">
      <c r="A312" s="7">
        <v>309.0</v>
      </c>
      <c r="B312" s="24">
        <v>7994304.0</v>
      </c>
      <c r="C312" s="128" t="s">
        <v>1707</v>
      </c>
      <c r="D312" s="10">
        <v>2820.0</v>
      </c>
      <c r="E312" s="24"/>
      <c r="F312" s="9" t="s">
        <v>86</v>
      </c>
      <c r="G312" s="91"/>
      <c r="H312" s="9" t="s">
        <v>16</v>
      </c>
      <c r="I312" s="9" t="s">
        <v>15</v>
      </c>
      <c r="J312" s="91"/>
      <c r="K312" s="9" t="s">
        <v>15</v>
      </c>
      <c r="L312" s="91"/>
      <c r="M312" s="9" t="s">
        <v>15</v>
      </c>
      <c r="N312" s="91"/>
      <c r="O312" s="9" t="s">
        <v>16</v>
      </c>
      <c r="P312" s="9">
        <v>2.0</v>
      </c>
      <c r="Q312" s="9" t="s">
        <v>15</v>
      </c>
      <c r="R312" s="34"/>
    </row>
    <row r="313">
      <c r="A313" s="7">
        <v>310.0</v>
      </c>
      <c r="B313" s="24">
        <v>7995359.0</v>
      </c>
      <c r="C313" s="128" t="s">
        <v>1691</v>
      </c>
      <c r="D313" s="10">
        <v>2635.0</v>
      </c>
      <c r="E313" s="24"/>
      <c r="F313" s="9" t="s">
        <v>86</v>
      </c>
      <c r="G313" s="91"/>
      <c r="H313" s="9" t="s">
        <v>16</v>
      </c>
      <c r="I313" s="9" t="s">
        <v>15</v>
      </c>
      <c r="J313" s="91"/>
      <c r="K313" s="9" t="s">
        <v>15</v>
      </c>
      <c r="L313" s="91"/>
      <c r="M313" s="9" t="s">
        <v>15</v>
      </c>
      <c r="N313" s="91"/>
      <c r="O313" s="9" t="s">
        <v>16</v>
      </c>
      <c r="P313" s="9">
        <v>6.0</v>
      </c>
      <c r="Q313" s="9" t="s">
        <v>16</v>
      </c>
      <c r="R313" s="34"/>
    </row>
    <row r="314">
      <c r="A314" s="7">
        <v>311.0</v>
      </c>
      <c r="B314" s="24">
        <v>7995476.0</v>
      </c>
      <c r="C314" s="128">
        <v>44567.0</v>
      </c>
      <c r="D314" s="10">
        <v>2055.0</v>
      </c>
      <c r="E314" s="24"/>
      <c r="F314" s="9" t="s">
        <v>16</v>
      </c>
      <c r="G314" s="9" t="s">
        <v>86</v>
      </c>
      <c r="H314" s="9" t="s">
        <v>16</v>
      </c>
      <c r="I314" s="9" t="s">
        <v>15</v>
      </c>
      <c r="J314" s="91"/>
      <c r="K314" s="9" t="s">
        <v>15</v>
      </c>
      <c r="L314" s="91"/>
      <c r="M314" s="9" t="s">
        <v>15</v>
      </c>
      <c r="N314" s="91"/>
      <c r="O314" s="9" t="s">
        <v>16</v>
      </c>
      <c r="P314" s="9">
        <v>4.0</v>
      </c>
      <c r="Q314" s="9" t="s">
        <v>15</v>
      </c>
      <c r="R314" s="34"/>
    </row>
    <row r="315">
      <c r="A315" s="7">
        <v>312.0</v>
      </c>
      <c r="B315" s="24">
        <v>7995071.0</v>
      </c>
      <c r="C315" s="128">
        <v>44656.0</v>
      </c>
      <c r="D315" s="10">
        <v>3020.0</v>
      </c>
      <c r="E315" s="24"/>
      <c r="F315" s="9" t="s">
        <v>86</v>
      </c>
      <c r="G315" s="91"/>
      <c r="H315" s="9" t="s">
        <v>16</v>
      </c>
      <c r="I315" s="9" t="s">
        <v>15</v>
      </c>
      <c r="J315" s="91"/>
      <c r="K315" s="9" t="s">
        <v>15</v>
      </c>
      <c r="L315" s="91"/>
      <c r="M315" s="9" t="s">
        <v>15</v>
      </c>
      <c r="N315" s="91"/>
      <c r="O315" s="9" t="s">
        <v>16</v>
      </c>
      <c r="P315" s="9">
        <v>2.0</v>
      </c>
      <c r="Q315" s="9" t="s">
        <v>16</v>
      </c>
      <c r="R315" s="34"/>
    </row>
    <row r="316">
      <c r="A316" s="7">
        <v>313.0</v>
      </c>
      <c r="B316" s="24">
        <v>7995149.0</v>
      </c>
      <c r="C316" s="128" t="s">
        <v>1691</v>
      </c>
      <c r="D316" s="10">
        <v>2150.0</v>
      </c>
      <c r="E316" s="24"/>
      <c r="F316" s="9" t="s">
        <v>86</v>
      </c>
      <c r="G316" s="91"/>
      <c r="H316" s="9" t="s">
        <v>15</v>
      </c>
      <c r="I316" s="9" t="s">
        <v>15</v>
      </c>
      <c r="J316" s="91"/>
      <c r="K316" s="9" t="s">
        <v>15</v>
      </c>
      <c r="L316" s="91"/>
      <c r="M316" s="9" t="s">
        <v>15</v>
      </c>
      <c r="N316" s="91"/>
      <c r="O316" s="9" t="s">
        <v>15</v>
      </c>
      <c r="P316" s="91"/>
      <c r="Q316" s="9" t="s">
        <v>15</v>
      </c>
      <c r="R316" s="34"/>
    </row>
    <row r="317">
      <c r="A317" s="7">
        <v>314.0</v>
      </c>
      <c r="B317" s="24">
        <v>7996545.0</v>
      </c>
      <c r="C317" s="128">
        <v>44717.0</v>
      </c>
      <c r="D317" s="10">
        <v>2410.0</v>
      </c>
      <c r="E317" s="24"/>
      <c r="F317" s="9" t="s">
        <v>86</v>
      </c>
      <c r="G317" s="91"/>
      <c r="H317" s="9" t="s">
        <v>16</v>
      </c>
      <c r="I317" s="9" t="s">
        <v>15</v>
      </c>
      <c r="J317" s="91"/>
      <c r="K317" s="9" t="s">
        <v>15</v>
      </c>
      <c r="L317" s="91"/>
      <c r="M317" s="9" t="s">
        <v>15</v>
      </c>
      <c r="N317" s="91"/>
      <c r="O317" s="9" t="s">
        <v>16</v>
      </c>
      <c r="P317" s="9">
        <v>6.0</v>
      </c>
      <c r="Q317" s="9" t="s">
        <v>16</v>
      </c>
      <c r="R317" s="34"/>
    </row>
    <row r="318">
      <c r="A318" s="7">
        <v>315.0</v>
      </c>
      <c r="B318" s="24">
        <v>7998111.0</v>
      </c>
      <c r="C318" s="128">
        <v>44840.0</v>
      </c>
      <c r="D318" s="10">
        <v>2560.0</v>
      </c>
      <c r="E318" s="24"/>
      <c r="F318" s="9" t="s">
        <v>86</v>
      </c>
      <c r="G318" s="91"/>
      <c r="H318" s="9" t="s">
        <v>16</v>
      </c>
      <c r="I318" s="9" t="s">
        <v>15</v>
      </c>
      <c r="J318" s="91"/>
      <c r="K318" s="9" t="s">
        <v>16</v>
      </c>
      <c r="L318" s="9">
        <v>1.0</v>
      </c>
      <c r="M318" s="9" t="s">
        <v>16</v>
      </c>
      <c r="N318" s="9">
        <v>6.0</v>
      </c>
      <c r="O318" s="9" t="s">
        <v>16</v>
      </c>
      <c r="P318" s="9">
        <v>21.0</v>
      </c>
      <c r="Q318" s="9" t="s">
        <v>16</v>
      </c>
      <c r="R318" s="34"/>
    </row>
    <row r="319">
      <c r="A319" s="7">
        <v>316.0</v>
      </c>
      <c r="B319" s="24">
        <v>7998519.0</v>
      </c>
      <c r="C319" s="128">
        <v>44686.0</v>
      </c>
      <c r="D319" s="10">
        <v>2430.0</v>
      </c>
      <c r="E319" s="24"/>
      <c r="F319" s="9" t="s">
        <v>86</v>
      </c>
      <c r="G319" s="91"/>
      <c r="H319" s="9" t="s">
        <v>16</v>
      </c>
      <c r="I319" s="9" t="s">
        <v>15</v>
      </c>
      <c r="J319" s="91"/>
      <c r="K319" s="9" t="s">
        <v>15</v>
      </c>
      <c r="L319" s="91"/>
      <c r="M319" s="9" t="s">
        <v>15</v>
      </c>
      <c r="N319" s="91"/>
      <c r="O319" s="9" t="s">
        <v>16</v>
      </c>
      <c r="P319" s="9">
        <v>2.0</v>
      </c>
      <c r="Q319" s="9" t="s">
        <v>15</v>
      </c>
      <c r="R319" s="34"/>
    </row>
    <row r="320">
      <c r="A320" s="10">
        <v>317.0</v>
      </c>
      <c r="B320" s="24">
        <v>7997169.0</v>
      </c>
      <c r="C320" s="128">
        <v>44597.0</v>
      </c>
      <c r="D320" s="10">
        <v>3450.0</v>
      </c>
      <c r="E320" s="24"/>
      <c r="F320" s="9" t="s">
        <v>86</v>
      </c>
      <c r="G320" s="91"/>
      <c r="H320" s="9" t="s">
        <v>15</v>
      </c>
      <c r="I320" s="9" t="s">
        <v>15</v>
      </c>
      <c r="J320" s="91"/>
      <c r="K320" s="9" t="s">
        <v>15</v>
      </c>
      <c r="L320" s="91"/>
      <c r="M320" s="9" t="s">
        <v>15</v>
      </c>
      <c r="N320" s="91"/>
      <c r="O320" s="9" t="s">
        <v>15</v>
      </c>
      <c r="P320" s="91"/>
      <c r="Q320" s="9" t="s">
        <v>15</v>
      </c>
      <c r="R320" s="34"/>
    </row>
    <row r="321">
      <c r="A321" s="10">
        <v>318.0</v>
      </c>
      <c r="B321" s="24">
        <v>7999055.0</v>
      </c>
      <c r="C321" s="129"/>
      <c r="D321" s="24"/>
      <c r="E321" s="134">
        <v>44566.0</v>
      </c>
      <c r="F321" s="9" t="s">
        <v>86</v>
      </c>
      <c r="G321" s="91"/>
      <c r="H321" s="9" t="s">
        <v>16</v>
      </c>
      <c r="I321" s="9" t="s">
        <v>16</v>
      </c>
      <c r="J321" s="9">
        <v>1.0</v>
      </c>
      <c r="K321" s="9" t="s">
        <v>15</v>
      </c>
      <c r="L321" s="91"/>
      <c r="M321" s="9" t="s">
        <v>15</v>
      </c>
      <c r="N321" s="91"/>
      <c r="O321" s="9" t="s">
        <v>15</v>
      </c>
      <c r="P321" s="91"/>
      <c r="Q321" s="9" t="s">
        <v>15</v>
      </c>
      <c r="R321" s="34"/>
    </row>
    <row r="322">
      <c r="A322" s="10">
        <v>319.0</v>
      </c>
      <c r="B322" s="24">
        <v>8023353.0</v>
      </c>
      <c r="C322" s="128">
        <v>44872.0</v>
      </c>
      <c r="D322" s="36">
        <v>1830.0</v>
      </c>
      <c r="E322" s="37"/>
      <c r="F322" s="16" t="s">
        <v>16</v>
      </c>
      <c r="G322" s="16" t="s">
        <v>86</v>
      </c>
      <c r="H322" s="16" t="s">
        <v>16</v>
      </c>
      <c r="I322" s="16" t="s">
        <v>15</v>
      </c>
      <c r="J322" s="136"/>
      <c r="K322" s="16" t="s">
        <v>15</v>
      </c>
      <c r="L322" s="136"/>
      <c r="M322" s="16" t="s">
        <v>15</v>
      </c>
      <c r="N322" s="136"/>
      <c r="O322" s="16" t="s">
        <v>16</v>
      </c>
      <c r="P322" s="16">
        <v>2.0</v>
      </c>
      <c r="Q322" s="16" t="s">
        <v>15</v>
      </c>
      <c r="R322" s="33"/>
    </row>
    <row r="323">
      <c r="A323" s="36">
        <v>320.0</v>
      </c>
      <c r="B323" s="37">
        <v>8025447.0</v>
      </c>
      <c r="C323" s="128" t="s">
        <v>1699</v>
      </c>
      <c r="D323" s="36">
        <v>2140.0</v>
      </c>
      <c r="E323" s="37"/>
      <c r="F323" s="16" t="s">
        <v>16</v>
      </c>
      <c r="G323" s="16" t="s">
        <v>86</v>
      </c>
      <c r="H323" s="16" t="s">
        <v>16</v>
      </c>
      <c r="I323" s="16" t="s">
        <v>16</v>
      </c>
      <c r="J323" s="16">
        <v>1.0</v>
      </c>
      <c r="K323" s="16" t="s">
        <v>15</v>
      </c>
      <c r="L323" s="136"/>
      <c r="M323" s="16" t="s">
        <v>15</v>
      </c>
      <c r="N323" s="136"/>
      <c r="O323" s="16" t="s">
        <v>16</v>
      </c>
      <c r="P323" s="16">
        <v>2.0</v>
      </c>
      <c r="Q323" s="16" t="s">
        <v>15</v>
      </c>
      <c r="R323" s="33"/>
    </row>
    <row r="324">
      <c r="A324" s="36">
        <v>321.0</v>
      </c>
      <c r="B324" s="37">
        <v>8025521.0</v>
      </c>
      <c r="C324" s="128" t="s">
        <v>1708</v>
      </c>
      <c r="D324" s="36">
        <v>2120.0</v>
      </c>
      <c r="E324" s="37"/>
      <c r="F324" s="16" t="s">
        <v>16</v>
      </c>
      <c r="G324" s="16" t="s">
        <v>86</v>
      </c>
      <c r="H324" s="16" t="s">
        <v>16</v>
      </c>
      <c r="I324" s="16" t="s">
        <v>15</v>
      </c>
      <c r="J324" s="136"/>
      <c r="K324" s="16" t="s">
        <v>15</v>
      </c>
      <c r="L324" s="136"/>
      <c r="M324" s="16" t="s">
        <v>15</v>
      </c>
      <c r="N324" s="136"/>
      <c r="O324" s="16" t="s">
        <v>16</v>
      </c>
      <c r="P324" s="16">
        <v>2.0</v>
      </c>
      <c r="Q324" s="16" t="s">
        <v>15</v>
      </c>
      <c r="R324" s="33"/>
    </row>
    <row r="325">
      <c r="A325" s="36">
        <v>322.0</v>
      </c>
      <c r="B325" s="37">
        <v>8027209.0</v>
      </c>
      <c r="C325" s="128" t="s">
        <v>1709</v>
      </c>
      <c r="D325" s="36">
        <v>2320.0</v>
      </c>
      <c r="E325" s="37"/>
      <c r="F325" s="16" t="s">
        <v>86</v>
      </c>
      <c r="G325" s="136"/>
      <c r="H325" s="16" t="s">
        <v>15</v>
      </c>
      <c r="I325" s="16" t="s">
        <v>15</v>
      </c>
      <c r="J325" s="136"/>
      <c r="K325" s="16" t="s">
        <v>15</v>
      </c>
      <c r="L325" s="136"/>
      <c r="M325" s="16" t="s">
        <v>15</v>
      </c>
      <c r="N325" s="136"/>
      <c r="O325" s="16" t="s">
        <v>15</v>
      </c>
      <c r="P325" s="136"/>
      <c r="Q325" s="16" t="s">
        <v>15</v>
      </c>
      <c r="R325" s="33"/>
    </row>
    <row r="326">
      <c r="A326" s="36">
        <v>323.0</v>
      </c>
      <c r="B326" s="37">
        <v>8028352.0</v>
      </c>
      <c r="C326" s="128" t="s">
        <v>1710</v>
      </c>
      <c r="D326" s="36">
        <v>1875.0</v>
      </c>
      <c r="E326" s="37"/>
      <c r="F326" s="16" t="s">
        <v>86</v>
      </c>
      <c r="G326" s="136"/>
      <c r="H326" s="16" t="s">
        <v>15</v>
      </c>
      <c r="I326" s="16" t="s">
        <v>15</v>
      </c>
      <c r="J326" s="136"/>
      <c r="K326" s="16" t="s">
        <v>15</v>
      </c>
      <c r="L326" s="136"/>
      <c r="M326" s="16" t="s">
        <v>15</v>
      </c>
      <c r="N326" s="136"/>
      <c r="O326" s="16" t="s">
        <v>15</v>
      </c>
      <c r="P326" s="136"/>
      <c r="Q326" s="16" t="s">
        <v>15</v>
      </c>
      <c r="R326" s="33"/>
    </row>
    <row r="327">
      <c r="A327" s="36">
        <v>324.0</v>
      </c>
      <c r="B327" s="37">
        <v>8028759.0</v>
      </c>
      <c r="C327" s="128" t="s">
        <v>1699</v>
      </c>
      <c r="D327" s="36">
        <v>1630.0</v>
      </c>
      <c r="E327" s="37"/>
      <c r="F327" s="16" t="s">
        <v>86</v>
      </c>
      <c r="G327" s="136"/>
      <c r="H327" s="16" t="s">
        <v>15</v>
      </c>
      <c r="I327" s="16" t="s">
        <v>15</v>
      </c>
      <c r="J327" s="136"/>
      <c r="K327" s="16" t="s">
        <v>15</v>
      </c>
      <c r="L327" s="136"/>
      <c r="M327" s="16" t="s">
        <v>15</v>
      </c>
      <c r="N327" s="136"/>
      <c r="O327" s="16" t="s">
        <v>15</v>
      </c>
      <c r="P327" s="136"/>
      <c r="Q327" s="16" t="s">
        <v>15</v>
      </c>
      <c r="R327" s="33"/>
    </row>
    <row r="328">
      <c r="A328" s="36">
        <v>325.0</v>
      </c>
      <c r="B328" s="37">
        <v>8029996.0</v>
      </c>
      <c r="C328" s="128" t="s">
        <v>1711</v>
      </c>
      <c r="D328" s="36">
        <v>2480.0</v>
      </c>
      <c r="E328" s="37"/>
      <c r="F328" s="16" t="s">
        <v>86</v>
      </c>
      <c r="G328" s="136"/>
      <c r="H328" s="16" t="s">
        <v>15</v>
      </c>
      <c r="I328" s="16" t="s">
        <v>15</v>
      </c>
      <c r="J328" s="136"/>
      <c r="K328" s="16" t="s">
        <v>15</v>
      </c>
      <c r="L328" s="136"/>
      <c r="M328" s="16" t="s">
        <v>15</v>
      </c>
      <c r="N328" s="136"/>
      <c r="O328" s="16" t="s">
        <v>15</v>
      </c>
      <c r="P328" s="136"/>
      <c r="Q328" s="16" t="s">
        <v>15</v>
      </c>
      <c r="R328" s="33"/>
    </row>
    <row r="329">
      <c r="A329" s="36">
        <v>326.0</v>
      </c>
      <c r="B329" s="37">
        <v>8004808.0</v>
      </c>
      <c r="C329" s="128" t="s">
        <v>1699</v>
      </c>
      <c r="D329" s="36">
        <v>1960.0</v>
      </c>
      <c r="E329" s="37"/>
      <c r="F329" s="16" t="s">
        <v>16</v>
      </c>
      <c r="G329" s="16" t="s">
        <v>86</v>
      </c>
      <c r="H329" s="16" t="s">
        <v>16</v>
      </c>
      <c r="I329" s="16" t="s">
        <v>15</v>
      </c>
      <c r="J329" s="136"/>
      <c r="K329" s="16" t="s">
        <v>15</v>
      </c>
      <c r="L329" s="136"/>
      <c r="M329" s="16" t="s">
        <v>15</v>
      </c>
      <c r="N329" s="136"/>
      <c r="O329" s="16" t="s">
        <v>16</v>
      </c>
      <c r="P329" s="16">
        <v>15.0</v>
      </c>
      <c r="Q329" s="16" t="s">
        <v>15</v>
      </c>
      <c r="R329" s="33"/>
    </row>
    <row r="330">
      <c r="A330" s="36">
        <v>327.0</v>
      </c>
      <c r="B330" s="37">
        <v>8032061.0</v>
      </c>
      <c r="C330" s="128" t="s">
        <v>1708</v>
      </c>
      <c r="D330" s="36">
        <v>2435.0</v>
      </c>
      <c r="E330" s="37"/>
      <c r="F330" s="16" t="s">
        <v>16</v>
      </c>
      <c r="G330" s="16" t="s">
        <v>86</v>
      </c>
      <c r="H330" s="16" t="s">
        <v>16</v>
      </c>
      <c r="I330" s="16" t="s">
        <v>15</v>
      </c>
      <c r="J330" s="136"/>
      <c r="K330" s="16" t="s">
        <v>15</v>
      </c>
      <c r="L330" s="136"/>
      <c r="M330" s="16" t="s">
        <v>15</v>
      </c>
      <c r="N330" s="136"/>
      <c r="O330" s="16" t="s">
        <v>16</v>
      </c>
      <c r="P330" s="16">
        <v>2.0</v>
      </c>
      <c r="Q330" s="16" t="s">
        <v>15</v>
      </c>
      <c r="R330" s="33"/>
    </row>
    <row r="331">
      <c r="A331" s="36">
        <v>328.0</v>
      </c>
      <c r="B331" s="37">
        <v>8032332.0</v>
      </c>
      <c r="C331" s="128" t="s">
        <v>1712</v>
      </c>
      <c r="D331" s="36">
        <v>2050.0</v>
      </c>
      <c r="E331" s="37"/>
      <c r="F331" s="16" t="s">
        <v>86</v>
      </c>
      <c r="G331" s="136"/>
      <c r="H331" s="16" t="s">
        <v>16</v>
      </c>
      <c r="I331" s="16" t="s">
        <v>15</v>
      </c>
      <c r="J331" s="136"/>
      <c r="K331" s="16" t="s">
        <v>15</v>
      </c>
      <c r="L331" s="136"/>
      <c r="M331" s="16" t="s">
        <v>15</v>
      </c>
      <c r="N331" s="136"/>
      <c r="O331" s="16" t="s">
        <v>16</v>
      </c>
      <c r="P331" s="16">
        <v>2.0</v>
      </c>
      <c r="Q331" s="16" t="s">
        <v>15</v>
      </c>
      <c r="R331" s="33"/>
    </row>
    <row r="332">
      <c r="A332" s="36">
        <v>329.0</v>
      </c>
      <c r="B332" s="37">
        <v>8012178.0</v>
      </c>
      <c r="C332" s="128">
        <v>44658.0</v>
      </c>
      <c r="D332" s="36">
        <v>2165.0</v>
      </c>
      <c r="E332" s="37"/>
      <c r="F332" s="16" t="s">
        <v>86</v>
      </c>
      <c r="G332" s="136"/>
      <c r="H332" s="16" t="s">
        <v>16</v>
      </c>
      <c r="I332" s="16" t="s">
        <v>16</v>
      </c>
      <c r="J332" s="16">
        <v>4.0</v>
      </c>
      <c r="K332" s="16" t="s">
        <v>15</v>
      </c>
      <c r="L332" s="136"/>
      <c r="M332" s="16" t="s">
        <v>15</v>
      </c>
      <c r="N332" s="136"/>
      <c r="O332" s="16" t="s">
        <v>16</v>
      </c>
      <c r="P332" s="16">
        <v>2.0</v>
      </c>
      <c r="Q332" s="16" t="s">
        <v>15</v>
      </c>
      <c r="R332" s="33"/>
    </row>
    <row r="333">
      <c r="A333" s="10">
        <v>330.0</v>
      </c>
      <c r="B333" s="10">
        <v>7950130.0</v>
      </c>
      <c r="C333" s="128" t="s">
        <v>1713</v>
      </c>
      <c r="D333" s="10">
        <v>2145.0</v>
      </c>
      <c r="E333" s="24"/>
      <c r="F333" s="9" t="s">
        <v>86</v>
      </c>
      <c r="G333" s="91"/>
      <c r="H333" s="9" t="s">
        <v>16</v>
      </c>
      <c r="I333" s="9" t="s">
        <v>16</v>
      </c>
      <c r="J333" s="9">
        <v>3.0</v>
      </c>
      <c r="K333" s="9" t="s">
        <v>16</v>
      </c>
      <c r="L333" s="9">
        <v>2.0</v>
      </c>
      <c r="M333" s="9" t="s">
        <v>15</v>
      </c>
      <c r="N333" s="91"/>
      <c r="O333" s="16" t="s">
        <v>16</v>
      </c>
      <c r="P333" s="9">
        <v>11.0</v>
      </c>
      <c r="Q333" s="9" t="s">
        <v>16</v>
      </c>
      <c r="R333" s="34"/>
    </row>
    <row r="334">
      <c r="A334" s="10">
        <v>331.0</v>
      </c>
      <c r="B334" s="10">
        <v>7952615.0</v>
      </c>
      <c r="C334" s="128" t="s">
        <v>1714</v>
      </c>
      <c r="D334" s="10">
        <v>1195.0</v>
      </c>
      <c r="E334" s="24"/>
      <c r="F334" s="9" t="s">
        <v>86</v>
      </c>
      <c r="G334" s="91"/>
      <c r="H334" s="9" t="s">
        <v>15</v>
      </c>
      <c r="I334" s="9" t="s">
        <v>15</v>
      </c>
      <c r="J334" s="91"/>
      <c r="K334" s="9" t="s">
        <v>15</v>
      </c>
      <c r="L334" s="91"/>
      <c r="M334" s="9" t="s">
        <v>15</v>
      </c>
      <c r="N334" s="91"/>
      <c r="O334" s="16" t="s">
        <v>16</v>
      </c>
      <c r="P334" s="9">
        <v>10.0</v>
      </c>
      <c r="Q334" s="9" t="s">
        <v>15</v>
      </c>
      <c r="R334" s="34"/>
    </row>
    <row r="335">
      <c r="A335" s="10">
        <v>332.0</v>
      </c>
      <c r="B335" s="10">
        <v>7953424.0</v>
      </c>
      <c r="C335" s="128">
        <v>44594.0</v>
      </c>
      <c r="D335" s="10">
        <v>2500.0</v>
      </c>
      <c r="E335" s="24"/>
      <c r="F335" s="9" t="s">
        <v>86</v>
      </c>
      <c r="G335" s="91"/>
      <c r="H335" s="9" t="s">
        <v>15</v>
      </c>
      <c r="I335" s="9" t="s">
        <v>15</v>
      </c>
      <c r="J335" s="91"/>
      <c r="K335" s="9" t="s">
        <v>15</v>
      </c>
      <c r="L335" s="91"/>
      <c r="M335" s="9" t="s">
        <v>15</v>
      </c>
      <c r="N335" s="91"/>
      <c r="O335" s="16" t="s">
        <v>16</v>
      </c>
      <c r="P335" s="9">
        <v>3.0</v>
      </c>
      <c r="Q335" s="9" t="s">
        <v>15</v>
      </c>
      <c r="R335" s="34"/>
    </row>
    <row r="336">
      <c r="A336" s="10">
        <v>333.0</v>
      </c>
      <c r="B336" s="10">
        <v>7957341.0</v>
      </c>
      <c r="C336" s="128" t="s">
        <v>1715</v>
      </c>
      <c r="D336" s="10">
        <v>2735.0</v>
      </c>
      <c r="E336" s="24"/>
      <c r="F336" s="9" t="s">
        <v>86</v>
      </c>
      <c r="G336" s="91"/>
      <c r="H336" s="9" t="s">
        <v>15</v>
      </c>
      <c r="I336" s="9" t="s">
        <v>15</v>
      </c>
      <c r="J336" s="91"/>
      <c r="K336" s="9" t="s">
        <v>15</v>
      </c>
      <c r="L336" s="91"/>
      <c r="M336" s="9" t="s">
        <v>15</v>
      </c>
      <c r="N336" s="91"/>
      <c r="O336" s="16" t="s">
        <v>15</v>
      </c>
      <c r="P336" s="91"/>
      <c r="Q336" s="9" t="s">
        <v>15</v>
      </c>
      <c r="R336" s="34"/>
    </row>
    <row r="337">
      <c r="A337" s="10">
        <v>334.0</v>
      </c>
      <c r="B337" s="10">
        <v>7957377.0</v>
      </c>
      <c r="C337" s="128">
        <v>44807.0</v>
      </c>
      <c r="D337" s="10">
        <v>1850.0</v>
      </c>
      <c r="E337" s="24"/>
      <c r="F337" s="9" t="s">
        <v>86</v>
      </c>
      <c r="G337" s="91"/>
      <c r="H337" s="9" t="s">
        <v>15</v>
      </c>
      <c r="I337" s="9" t="s">
        <v>15</v>
      </c>
      <c r="J337" s="91"/>
      <c r="K337" s="9" t="s">
        <v>15</v>
      </c>
      <c r="L337" s="91"/>
      <c r="M337" s="9" t="s">
        <v>15</v>
      </c>
      <c r="N337" s="91"/>
      <c r="O337" s="16" t="s">
        <v>16</v>
      </c>
      <c r="P337" s="9">
        <v>7.0</v>
      </c>
      <c r="Q337" s="9" t="s">
        <v>15</v>
      </c>
      <c r="R337" s="34"/>
    </row>
    <row r="338">
      <c r="A338" s="10">
        <v>335.0</v>
      </c>
      <c r="B338" s="10">
        <v>8053812.0</v>
      </c>
      <c r="C338" s="128">
        <v>44905.0</v>
      </c>
      <c r="D338" s="10">
        <v>1790.0</v>
      </c>
      <c r="E338" s="24"/>
      <c r="F338" s="9" t="s">
        <v>16</v>
      </c>
      <c r="G338" s="9"/>
      <c r="H338" s="9" t="s">
        <v>86</v>
      </c>
      <c r="I338" s="9" t="s">
        <v>16</v>
      </c>
      <c r="J338" s="9">
        <v>3.0</v>
      </c>
      <c r="K338" s="9" t="s">
        <v>15</v>
      </c>
      <c r="L338" s="91"/>
      <c r="M338" s="9" t="s">
        <v>15</v>
      </c>
      <c r="N338" s="91"/>
      <c r="O338" s="16" t="s">
        <v>16</v>
      </c>
      <c r="P338" s="9">
        <v>1.0</v>
      </c>
      <c r="Q338" s="9" t="s">
        <v>15</v>
      </c>
      <c r="R338" s="34"/>
    </row>
    <row r="339">
      <c r="A339" s="10">
        <v>336.0</v>
      </c>
      <c r="B339" s="10">
        <v>7970381.0</v>
      </c>
      <c r="C339" s="128">
        <v>37471.0</v>
      </c>
      <c r="D339" s="10">
        <v>2870.0</v>
      </c>
      <c r="E339" s="24"/>
      <c r="F339" s="9" t="s">
        <v>86</v>
      </c>
      <c r="G339" s="9"/>
      <c r="H339" s="9" t="s">
        <v>15</v>
      </c>
      <c r="I339" s="9" t="s">
        <v>15</v>
      </c>
      <c r="J339" s="91"/>
      <c r="K339" s="9" t="s">
        <v>15</v>
      </c>
      <c r="L339" s="91"/>
      <c r="M339" s="9" t="s">
        <v>15</v>
      </c>
      <c r="N339" s="91"/>
      <c r="O339" s="9" t="s">
        <v>16</v>
      </c>
      <c r="P339" s="9">
        <v>2.0</v>
      </c>
      <c r="Q339" s="9" t="s">
        <v>15</v>
      </c>
      <c r="R339" s="34"/>
    </row>
    <row r="340">
      <c r="A340" s="10">
        <v>337.0</v>
      </c>
      <c r="B340" s="10">
        <v>8077301.0</v>
      </c>
      <c r="C340" s="128" t="s">
        <v>1716</v>
      </c>
      <c r="D340" s="10">
        <v>2310.0</v>
      </c>
      <c r="E340" s="24"/>
      <c r="F340" s="9" t="s">
        <v>86</v>
      </c>
      <c r="G340" s="9"/>
      <c r="H340" s="9" t="s">
        <v>15</v>
      </c>
      <c r="I340" s="9" t="s">
        <v>15</v>
      </c>
      <c r="J340" s="91"/>
      <c r="K340" s="9" t="s">
        <v>15</v>
      </c>
      <c r="L340" s="91"/>
      <c r="M340" s="9" t="s">
        <v>15</v>
      </c>
      <c r="N340" s="91"/>
      <c r="O340" s="9" t="s">
        <v>16</v>
      </c>
      <c r="P340" s="9">
        <v>2.0</v>
      </c>
      <c r="Q340" s="9" t="s">
        <v>15</v>
      </c>
      <c r="R340" s="34"/>
    </row>
    <row r="341">
      <c r="A341" s="10">
        <v>338.0</v>
      </c>
      <c r="B341" s="10">
        <v>8078610.0</v>
      </c>
      <c r="C341" s="128">
        <v>44816.0</v>
      </c>
      <c r="D341" s="10">
        <v>1760.0</v>
      </c>
      <c r="E341" s="24"/>
      <c r="F341" s="9" t="s">
        <v>16</v>
      </c>
      <c r="G341" s="9">
        <v>8.0</v>
      </c>
      <c r="H341" s="9" t="s">
        <v>16</v>
      </c>
      <c r="I341" s="9" t="s">
        <v>15</v>
      </c>
      <c r="J341" s="91"/>
      <c r="K341" s="9" t="s">
        <v>15</v>
      </c>
      <c r="L341" s="91"/>
      <c r="M341" s="9" t="s">
        <v>15</v>
      </c>
      <c r="N341" s="91"/>
      <c r="O341" s="9" t="s">
        <v>16</v>
      </c>
      <c r="P341" s="9">
        <v>2.0</v>
      </c>
      <c r="Q341" s="9" t="s">
        <v>15</v>
      </c>
      <c r="R341" s="34"/>
    </row>
    <row r="342">
      <c r="A342" s="10">
        <v>339.0</v>
      </c>
      <c r="B342" s="10">
        <v>8079080.0</v>
      </c>
      <c r="C342" s="128" t="s">
        <v>1717</v>
      </c>
      <c r="D342" s="10">
        <v>1830.0</v>
      </c>
      <c r="E342" s="24"/>
      <c r="F342" s="9" t="s">
        <v>16</v>
      </c>
      <c r="G342" s="9">
        <v>10.0</v>
      </c>
      <c r="H342" s="9" t="s">
        <v>16</v>
      </c>
      <c r="I342" s="9" t="s">
        <v>15</v>
      </c>
      <c r="J342" s="91"/>
      <c r="K342" s="9" t="s">
        <v>15</v>
      </c>
      <c r="L342" s="91"/>
      <c r="M342" s="9" t="s">
        <v>15</v>
      </c>
      <c r="N342" s="91"/>
      <c r="O342" s="9" t="s">
        <v>16</v>
      </c>
      <c r="P342" s="9">
        <v>9.0</v>
      </c>
      <c r="Q342" s="9" t="s">
        <v>16</v>
      </c>
      <c r="R342" s="34"/>
    </row>
    <row r="343">
      <c r="A343" s="10">
        <v>340.0</v>
      </c>
      <c r="B343" s="10">
        <v>8079639.0</v>
      </c>
      <c r="C343" s="128" t="s">
        <v>1718</v>
      </c>
      <c r="D343" s="10">
        <v>2230.0</v>
      </c>
      <c r="E343" s="24"/>
      <c r="F343" s="9" t="s">
        <v>16</v>
      </c>
      <c r="G343" s="9">
        <v>12.0</v>
      </c>
      <c r="H343" s="9" t="s">
        <v>16</v>
      </c>
      <c r="I343" s="9" t="s">
        <v>15</v>
      </c>
      <c r="J343" s="91"/>
      <c r="K343" s="9" t="s">
        <v>15</v>
      </c>
      <c r="L343" s="91"/>
      <c r="M343" s="9" t="s">
        <v>15</v>
      </c>
      <c r="N343" s="91"/>
      <c r="O343" s="9" t="s">
        <v>15</v>
      </c>
      <c r="P343" s="91"/>
      <c r="Q343" s="9" t="s">
        <v>16</v>
      </c>
      <c r="R343" s="34"/>
    </row>
    <row r="344">
      <c r="A344" s="10">
        <v>341.0</v>
      </c>
      <c r="B344" s="10">
        <v>8080467.0</v>
      </c>
      <c r="C344" s="128" t="s">
        <v>1719</v>
      </c>
      <c r="D344" s="10">
        <v>2290.0</v>
      </c>
      <c r="E344" s="24"/>
      <c r="F344" s="9" t="s">
        <v>86</v>
      </c>
      <c r="G344" s="9"/>
      <c r="H344" s="9" t="s">
        <v>16</v>
      </c>
      <c r="I344" s="9" t="s">
        <v>15</v>
      </c>
      <c r="J344" s="91"/>
      <c r="K344" s="9" t="s">
        <v>15</v>
      </c>
      <c r="L344" s="91"/>
      <c r="M344" s="9" t="s">
        <v>15</v>
      </c>
      <c r="N344" s="91"/>
      <c r="O344" s="9" t="s">
        <v>16</v>
      </c>
      <c r="P344" s="9">
        <v>5.0</v>
      </c>
      <c r="Q344" s="9" t="s">
        <v>15</v>
      </c>
      <c r="R344" s="34"/>
    </row>
    <row r="345">
      <c r="A345" s="10">
        <v>342.0</v>
      </c>
      <c r="B345" s="24">
        <v>8039531.0</v>
      </c>
      <c r="C345" s="128" t="s">
        <v>1720</v>
      </c>
      <c r="D345" s="10">
        <v>2140.0</v>
      </c>
      <c r="E345" s="24"/>
      <c r="F345" s="9" t="s">
        <v>86</v>
      </c>
      <c r="G345" s="91"/>
      <c r="H345" s="9" t="s">
        <v>16</v>
      </c>
      <c r="I345" s="9" t="s">
        <v>16</v>
      </c>
      <c r="J345" s="9">
        <v>1.0</v>
      </c>
      <c r="K345" s="9" t="s">
        <v>16</v>
      </c>
      <c r="L345" s="9">
        <v>7.0</v>
      </c>
      <c r="M345" s="9" t="s">
        <v>16</v>
      </c>
      <c r="N345" s="9">
        <v>3.0</v>
      </c>
      <c r="O345" s="9" t="s">
        <v>16</v>
      </c>
      <c r="P345" s="9">
        <v>5.0</v>
      </c>
      <c r="Q345" s="9" t="s">
        <v>16</v>
      </c>
      <c r="R345" s="34"/>
    </row>
    <row r="346">
      <c r="A346" s="10">
        <v>343.0</v>
      </c>
      <c r="B346" s="10">
        <v>8039532.0</v>
      </c>
      <c r="C346" s="128" t="s">
        <v>1720</v>
      </c>
      <c r="D346" s="10">
        <v>2190.0</v>
      </c>
      <c r="E346" s="24"/>
      <c r="F346" s="9" t="s">
        <v>86</v>
      </c>
      <c r="G346" s="91"/>
      <c r="H346" s="9" t="s">
        <v>15</v>
      </c>
      <c r="I346" s="9" t="s">
        <v>15</v>
      </c>
      <c r="J346" s="91"/>
      <c r="K346" s="9" t="s">
        <v>15</v>
      </c>
      <c r="L346" s="91"/>
      <c r="M346" s="9" t="s">
        <v>15</v>
      </c>
      <c r="N346" s="91"/>
      <c r="O346" s="9" t="s">
        <v>16</v>
      </c>
      <c r="P346" s="9">
        <v>7.0</v>
      </c>
      <c r="Q346" s="9" t="s">
        <v>15</v>
      </c>
      <c r="R346" s="34"/>
    </row>
    <row r="347">
      <c r="A347" s="10">
        <v>344.0</v>
      </c>
      <c r="B347" s="38">
        <v>8040727.0</v>
      </c>
      <c r="C347" s="128" t="s">
        <v>1721</v>
      </c>
      <c r="D347" s="10">
        <v>2450.0</v>
      </c>
      <c r="E347" s="24"/>
      <c r="F347" s="9" t="s">
        <v>86</v>
      </c>
      <c r="G347" s="91"/>
      <c r="H347" s="9" t="s">
        <v>16</v>
      </c>
      <c r="I347" s="9" t="s">
        <v>15</v>
      </c>
      <c r="J347" s="91"/>
      <c r="K347" s="16" t="s">
        <v>15</v>
      </c>
      <c r="L347" s="91"/>
      <c r="M347" s="9" t="s">
        <v>15</v>
      </c>
      <c r="N347" s="91"/>
      <c r="O347" s="9" t="s">
        <v>16</v>
      </c>
      <c r="P347" s="9">
        <v>2.0</v>
      </c>
      <c r="Q347" s="9" t="s">
        <v>15</v>
      </c>
      <c r="R347" s="34"/>
    </row>
    <row r="348">
      <c r="A348" s="10">
        <v>345.0</v>
      </c>
      <c r="B348" s="24">
        <v>8040729.0</v>
      </c>
      <c r="C348" s="128" t="s">
        <v>1721</v>
      </c>
      <c r="D348" s="10">
        <v>2840.0</v>
      </c>
      <c r="E348" s="24"/>
      <c r="F348" s="9" t="s">
        <v>86</v>
      </c>
      <c r="G348" s="91"/>
      <c r="H348" s="9" t="s">
        <v>16</v>
      </c>
      <c r="I348" s="9" t="s">
        <v>15</v>
      </c>
      <c r="J348" s="91"/>
      <c r="K348" s="16" t="s">
        <v>15</v>
      </c>
      <c r="L348" s="91"/>
      <c r="M348" s="9" t="s">
        <v>15</v>
      </c>
      <c r="N348" s="91"/>
      <c r="O348" s="9" t="s">
        <v>16</v>
      </c>
      <c r="P348" s="9">
        <v>2.0</v>
      </c>
      <c r="Q348" s="9" t="s">
        <v>15</v>
      </c>
      <c r="R348" s="34"/>
    </row>
    <row r="349">
      <c r="A349" s="36">
        <v>346.0</v>
      </c>
      <c r="B349" s="37">
        <v>8030647.0</v>
      </c>
      <c r="C349" s="129"/>
      <c r="D349" s="37"/>
      <c r="E349" s="36" t="s">
        <v>1708</v>
      </c>
      <c r="F349" s="16" t="s">
        <v>86</v>
      </c>
      <c r="G349" s="136"/>
      <c r="H349" s="16" t="s">
        <v>16</v>
      </c>
      <c r="I349" s="16" t="s">
        <v>16</v>
      </c>
      <c r="J349" s="16">
        <v>5.0</v>
      </c>
      <c r="K349" s="16" t="s">
        <v>15</v>
      </c>
      <c r="L349" s="136"/>
      <c r="M349" s="16" t="s">
        <v>15</v>
      </c>
      <c r="N349" s="136"/>
      <c r="O349" s="16" t="s">
        <v>16</v>
      </c>
      <c r="P349" s="16">
        <v>1.0</v>
      </c>
      <c r="Q349" s="16" t="s">
        <v>15</v>
      </c>
      <c r="R349" s="33"/>
    </row>
    <row r="350">
      <c r="A350" s="36">
        <v>347.0</v>
      </c>
      <c r="B350" s="37">
        <v>8006117.0</v>
      </c>
      <c r="C350" s="128" t="s">
        <v>1721</v>
      </c>
      <c r="D350" s="36">
        <v>2620.0</v>
      </c>
      <c r="E350" s="37"/>
      <c r="F350" s="16" t="s">
        <v>16</v>
      </c>
      <c r="G350" s="16" t="s">
        <v>86</v>
      </c>
      <c r="H350" s="16" t="s">
        <v>16</v>
      </c>
      <c r="I350" s="16" t="s">
        <v>16</v>
      </c>
      <c r="J350" s="136"/>
      <c r="K350" s="16" t="s">
        <v>16</v>
      </c>
      <c r="L350" s="16">
        <v>12.0</v>
      </c>
      <c r="M350" s="16" t="s">
        <v>15</v>
      </c>
      <c r="N350" s="136"/>
      <c r="O350" s="16" t="s">
        <v>15</v>
      </c>
      <c r="P350" s="136"/>
      <c r="Q350" s="16" t="s">
        <v>16</v>
      </c>
      <c r="R350" s="33"/>
    </row>
    <row r="351">
      <c r="A351" s="36">
        <v>348.0</v>
      </c>
      <c r="B351" s="37">
        <v>8034833.0</v>
      </c>
      <c r="C351" s="128" t="s">
        <v>1722</v>
      </c>
      <c r="D351" s="36">
        <v>2970.0</v>
      </c>
      <c r="E351" s="37"/>
      <c r="F351" s="16" t="s">
        <v>86</v>
      </c>
      <c r="G351" s="136"/>
      <c r="H351" s="16" t="s">
        <v>16</v>
      </c>
      <c r="I351" s="16" t="s">
        <v>15</v>
      </c>
      <c r="J351" s="136"/>
      <c r="K351" s="16" t="s">
        <v>15</v>
      </c>
      <c r="L351" s="136"/>
      <c r="M351" s="16" t="s">
        <v>15</v>
      </c>
      <c r="N351" s="136"/>
      <c r="O351" s="16" t="s">
        <v>16</v>
      </c>
      <c r="P351" s="16">
        <v>3.0</v>
      </c>
      <c r="Q351" s="16" t="s">
        <v>15</v>
      </c>
      <c r="R351" s="33"/>
    </row>
    <row r="352">
      <c r="A352" s="36">
        <v>349.0</v>
      </c>
      <c r="B352" s="37">
        <v>8034927.0</v>
      </c>
      <c r="C352" s="128" t="s">
        <v>1723</v>
      </c>
      <c r="D352" s="36">
        <v>2900.0</v>
      </c>
      <c r="E352" s="37"/>
      <c r="F352" s="16" t="s">
        <v>86</v>
      </c>
      <c r="G352" s="136"/>
      <c r="H352" s="16" t="s">
        <v>16</v>
      </c>
      <c r="I352" s="16" t="s">
        <v>15</v>
      </c>
      <c r="J352" s="136"/>
      <c r="K352" s="16" t="s">
        <v>15</v>
      </c>
      <c r="L352" s="136"/>
      <c r="M352" s="16" t="s">
        <v>15</v>
      </c>
      <c r="N352" s="136"/>
      <c r="O352" s="16" t="s">
        <v>16</v>
      </c>
      <c r="P352" s="16">
        <v>1.0</v>
      </c>
      <c r="Q352" s="16" t="s">
        <v>15</v>
      </c>
      <c r="R352" s="33"/>
    </row>
    <row r="353">
      <c r="A353" s="36">
        <v>350.0</v>
      </c>
      <c r="B353" s="37">
        <v>8035129.0</v>
      </c>
      <c r="C353" s="128" t="s">
        <v>1724</v>
      </c>
      <c r="D353" s="36">
        <v>1870.0</v>
      </c>
      <c r="E353" s="37"/>
      <c r="F353" s="16" t="s">
        <v>16</v>
      </c>
      <c r="G353" s="16" t="s">
        <v>86</v>
      </c>
      <c r="H353" s="16" t="s">
        <v>16</v>
      </c>
      <c r="I353" s="16" t="s">
        <v>15</v>
      </c>
      <c r="J353" s="136"/>
      <c r="K353" s="16" t="s">
        <v>15</v>
      </c>
      <c r="L353" s="136"/>
      <c r="M353" s="16" t="s">
        <v>15</v>
      </c>
      <c r="N353" s="136"/>
      <c r="O353" s="16" t="s">
        <v>16</v>
      </c>
      <c r="P353" s="16">
        <v>10.0</v>
      </c>
      <c r="Q353" s="16" t="s">
        <v>15</v>
      </c>
      <c r="R353" s="33"/>
    </row>
    <row r="354">
      <c r="A354" s="36">
        <v>351.0</v>
      </c>
      <c r="B354" s="37">
        <v>8035872.0</v>
      </c>
      <c r="C354" s="128" t="s">
        <v>1682</v>
      </c>
      <c r="D354" s="36">
        <v>2120.0</v>
      </c>
      <c r="E354" s="37"/>
      <c r="F354" s="16" t="s">
        <v>86</v>
      </c>
      <c r="G354" s="136"/>
      <c r="H354" s="16" t="s">
        <v>16</v>
      </c>
      <c r="I354" s="16" t="s">
        <v>15</v>
      </c>
      <c r="J354" s="136"/>
      <c r="K354" s="16" t="s">
        <v>15</v>
      </c>
      <c r="L354" s="136"/>
      <c r="M354" s="16" t="s">
        <v>15</v>
      </c>
      <c r="N354" s="136"/>
      <c r="O354" s="16" t="s">
        <v>16</v>
      </c>
      <c r="P354" s="16">
        <v>2.0</v>
      </c>
      <c r="Q354" s="16" t="s">
        <v>15</v>
      </c>
      <c r="R354" s="33"/>
    </row>
    <row r="355">
      <c r="A355" s="36">
        <v>352.0</v>
      </c>
      <c r="B355" s="37">
        <v>8036224.0</v>
      </c>
      <c r="C355" s="128">
        <v>44781.0</v>
      </c>
      <c r="D355" s="36">
        <v>2160.0</v>
      </c>
      <c r="E355" s="37"/>
      <c r="F355" s="16" t="s">
        <v>86</v>
      </c>
      <c r="G355" s="136"/>
      <c r="H355" s="16" t="s">
        <v>15</v>
      </c>
      <c r="I355" s="16" t="s">
        <v>15</v>
      </c>
      <c r="J355" s="136"/>
      <c r="K355" s="16" t="s">
        <v>16</v>
      </c>
      <c r="L355" s="136"/>
      <c r="M355" s="16" t="s">
        <v>15</v>
      </c>
      <c r="N355" s="136"/>
      <c r="O355" s="16" t="s">
        <v>15</v>
      </c>
      <c r="P355" s="136"/>
      <c r="Q355" s="16" t="s">
        <v>15</v>
      </c>
      <c r="R355" s="33"/>
    </row>
    <row r="356">
      <c r="A356" s="36">
        <v>353.0</v>
      </c>
      <c r="B356" s="37">
        <v>8036302.0</v>
      </c>
      <c r="C356" s="128">
        <v>44781.0</v>
      </c>
      <c r="D356" s="36">
        <v>1860.0</v>
      </c>
      <c r="E356" s="37"/>
      <c r="F356" s="16" t="s">
        <v>86</v>
      </c>
      <c r="G356" s="136"/>
      <c r="H356" s="16" t="s">
        <v>16</v>
      </c>
      <c r="I356" s="16" t="s">
        <v>15</v>
      </c>
      <c r="J356" s="136"/>
      <c r="K356" s="16" t="s">
        <v>15</v>
      </c>
      <c r="L356" s="136"/>
      <c r="M356" s="16" t="s">
        <v>15</v>
      </c>
      <c r="N356" s="136"/>
      <c r="O356" s="16" t="s">
        <v>16</v>
      </c>
      <c r="P356" s="16">
        <v>5.0</v>
      </c>
      <c r="Q356" s="16" t="s">
        <v>15</v>
      </c>
      <c r="R356" s="33"/>
    </row>
    <row r="357">
      <c r="A357" s="10">
        <v>354.0</v>
      </c>
      <c r="B357" s="10">
        <v>8054929.0</v>
      </c>
      <c r="C357" s="128" t="s">
        <v>1725</v>
      </c>
      <c r="D357" s="10">
        <v>2010.0</v>
      </c>
      <c r="E357" s="24"/>
      <c r="F357" s="9" t="s">
        <v>86</v>
      </c>
      <c r="G357" s="91"/>
      <c r="H357" s="9" t="s">
        <v>16</v>
      </c>
      <c r="I357" s="9" t="s">
        <v>15</v>
      </c>
      <c r="J357" s="91"/>
      <c r="K357" s="9" t="s">
        <v>15</v>
      </c>
      <c r="L357" s="91"/>
      <c r="M357" s="9" t="s">
        <v>15</v>
      </c>
      <c r="N357" s="91"/>
      <c r="O357" s="9" t="s">
        <v>16</v>
      </c>
      <c r="P357" s="9">
        <v>2.0</v>
      </c>
      <c r="Q357" s="9" t="s">
        <v>15</v>
      </c>
      <c r="R357" s="34"/>
    </row>
    <row r="358">
      <c r="A358" s="10">
        <v>355.0</v>
      </c>
      <c r="B358" s="10">
        <v>8080811.0</v>
      </c>
      <c r="C358" s="129"/>
      <c r="D358" s="24"/>
      <c r="E358" s="134">
        <v>44873.0</v>
      </c>
      <c r="F358" s="9" t="s">
        <v>86</v>
      </c>
      <c r="G358" s="91"/>
      <c r="H358" s="9" t="s">
        <v>16</v>
      </c>
      <c r="I358" s="9" t="s">
        <v>16</v>
      </c>
      <c r="J358" s="9">
        <v>8.0</v>
      </c>
      <c r="K358" s="9" t="s">
        <v>16</v>
      </c>
      <c r="L358" s="9">
        <v>2.0</v>
      </c>
      <c r="M358" s="9" t="s">
        <v>15</v>
      </c>
      <c r="N358" s="91"/>
      <c r="O358" s="9" t="s">
        <v>16</v>
      </c>
      <c r="P358" s="9">
        <v>6.0</v>
      </c>
      <c r="Q358" s="9" t="s">
        <v>16</v>
      </c>
      <c r="R358" s="34"/>
    </row>
    <row r="359">
      <c r="A359" s="10">
        <v>356.0</v>
      </c>
      <c r="B359" s="10">
        <v>8081126.0</v>
      </c>
      <c r="C359" s="128" t="s">
        <v>1726</v>
      </c>
      <c r="D359" s="10">
        <v>1820.0</v>
      </c>
      <c r="E359" s="24"/>
      <c r="F359" s="9" t="s">
        <v>86</v>
      </c>
      <c r="G359" s="91"/>
      <c r="H359" s="9" t="s">
        <v>16</v>
      </c>
      <c r="I359" s="9" t="s">
        <v>15</v>
      </c>
      <c r="J359" s="91"/>
      <c r="K359" s="9" t="s">
        <v>15</v>
      </c>
      <c r="L359" s="91"/>
      <c r="M359" s="9" t="s">
        <v>15</v>
      </c>
      <c r="N359" s="91"/>
      <c r="O359" s="9" t="s">
        <v>16</v>
      </c>
      <c r="P359" s="9">
        <v>2.0</v>
      </c>
      <c r="Q359" s="9" t="s">
        <v>15</v>
      </c>
      <c r="R359" s="34"/>
    </row>
    <row r="360">
      <c r="A360" s="10">
        <v>357.0</v>
      </c>
      <c r="B360" s="10">
        <v>8082172.0</v>
      </c>
      <c r="C360" s="128" t="s">
        <v>1727</v>
      </c>
      <c r="D360" s="10">
        <v>1995.0</v>
      </c>
      <c r="E360" s="24"/>
      <c r="F360" s="9" t="s">
        <v>86</v>
      </c>
      <c r="G360" s="91"/>
      <c r="H360" s="9" t="s">
        <v>16</v>
      </c>
      <c r="I360" s="9" t="s">
        <v>15</v>
      </c>
      <c r="J360" s="91"/>
      <c r="K360" s="9" t="s">
        <v>16</v>
      </c>
      <c r="L360" s="9">
        <v>5.0</v>
      </c>
      <c r="M360" s="9" t="s">
        <v>15</v>
      </c>
      <c r="N360" s="91"/>
      <c r="O360" s="9" t="s">
        <v>16</v>
      </c>
      <c r="P360" s="9">
        <v>2.0</v>
      </c>
      <c r="Q360" s="9" t="s">
        <v>15</v>
      </c>
      <c r="R360" s="34"/>
    </row>
    <row r="361">
      <c r="A361" s="10">
        <v>358.0</v>
      </c>
      <c r="B361" s="10">
        <v>8082902.0</v>
      </c>
      <c r="C361" s="128" t="s">
        <v>1728</v>
      </c>
      <c r="D361" s="10">
        <v>1805.0</v>
      </c>
      <c r="E361" s="24"/>
      <c r="F361" s="9" t="s">
        <v>16</v>
      </c>
      <c r="G361" s="9" t="s">
        <v>86</v>
      </c>
      <c r="H361" s="9" t="s">
        <v>16</v>
      </c>
      <c r="I361" s="9" t="s">
        <v>15</v>
      </c>
      <c r="J361" s="91"/>
      <c r="K361" s="9" t="s">
        <v>15</v>
      </c>
      <c r="L361" s="91"/>
      <c r="M361" s="9" t="s">
        <v>15</v>
      </c>
      <c r="N361" s="91"/>
      <c r="O361" s="9" t="s">
        <v>16</v>
      </c>
      <c r="P361" s="9">
        <v>2.0</v>
      </c>
      <c r="Q361" s="9" t="s">
        <v>15</v>
      </c>
      <c r="R361" s="34"/>
    </row>
    <row r="362">
      <c r="A362" s="10">
        <v>359.0</v>
      </c>
      <c r="B362" s="10">
        <v>8082188.0</v>
      </c>
      <c r="C362" s="128" t="s">
        <v>1716</v>
      </c>
      <c r="D362" s="10">
        <v>2710.0</v>
      </c>
      <c r="E362" s="24"/>
      <c r="F362" s="9" t="s">
        <v>86</v>
      </c>
      <c r="G362" s="91"/>
      <c r="H362" s="9" t="s">
        <v>15</v>
      </c>
      <c r="I362" s="9" t="s">
        <v>15</v>
      </c>
      <c r="J362" s="91"/>
      <c r="K362" s="9" t="s">
        <v>15</v>
      </c>
      <c r="L362" s="91"/>
      <c r="M362" s="9" t="s">
        <v>15</v>
      </c>
      <c r="N362" s="91"/>
      <c r="O362" s="9" t="s">
        <v>15</v>
      </c>
      <c r="P362" s="91"/>
      <c r="Q362" s="9" t="s">
        <v>15</v>
      </c>
      <c r="R362" s="34"/>
    </row>
    <row r="363">
      <c r="A363" s="10">
        <v>360.0</v>
      </c>
      <c r="B363" s="10">
        <v>8082985.0</v>
      </c>
      <c r="C363" s="128">
        <v>44907.0</v>
      </c>
      <c r="D363" s="10">
        <v>2225.0</v>
      </c>
      <c r="E363" s="24"/>
      <c r="F363" s="9" t="s">
        <v>16</v>
      </c>
      <c r="G363" s="9">
        <v>3.0</v>
      </c>
      <c r="H363" s="9" t="s">
        <v>15</v>
      </c>
      <c r="I363" s="9" t="s">
        <v>15</v>
      </c>
      <c r="J363" s="91"/>
      <c r="K363" s="9" t="s">
        <v>15</v>
      </c>
      <c r="L363" s="91"/>
      <c r="M363" s="9" t="s">
        <v>15</v>
      </c>
      <c r="N363" s="91"/>
      <c r="O363" s="9" t="s">
        <v>15</v>
      </c>
      <c r="P363" s="91"/>
      <c r="Q363" s="9" t="s">
        <v>15</v>
      </c>
      <c r="R363" s="34"/>
    </row>
    <row r="364">
      <c r="A364" s="10">
        <v>361.0</v>
      </c>
      <c r="B364" s="24">
        <v>8096111.0</v>
      </c>
      <c r="C364" s="128">
        <v>45261.0</v>
      </c>
      <c r="D364" s="10">
        <v>2155.0</v>
      </c>
      <c r="E364" s="24"/>
      <c r="F364" s="9" t="s">
        <v>86</v>
      </c>
      <c r="G364" s="91"/>
      <c r="H364" s="9" t="s">
        <v>16</v>
      </c>
      <c r="I364" s="9" t="s">
        <v>16</v>
      </c>
      <c r="J364" s="9">
        <v>5.0</v>
      </c>
      <c r="K364" s="9" t="s">
        <v>15</v>
      </c>
      <c r="L364" s="91"/>
      <c r="M364" s="16" t="s">
        <v>15</v>
      </c>
      <c r="N364" s="91"/>
      <c r="O364" s="16" t="s">
        <v>16</v>
      </c>
      <c r="P364" s="9">
        <v>2.0</v>
      </c>
      <c r="Q364" s="9" t="s">
        <v>16</v>
      </c>
      <c r="R364" s="34"/>
    </row>
    <row r="365">
      <c r="A365" s="10">
        <v>362.0</v>
      </c>
      <c r="B365" s="10">
        <v>8093640.0</v>
      </c>
      <c r="C365" s="128" t="s">
        <v>1729</v>
      </c>
      <c r="D365" s="10">
        <v>1945.0</v>
      </c>
      <c r="E365" s="24"/>
      <c r="F365" s="9" t="s">
        <v>16</v>
      </c>
      <c r="G365" s="9">
        <v>1.0</v>
      </c>
      <c r="H365" s="9" t="s">
        <v>16</v>
      </c>
      <c r="I365" s="9" t="s">
        <v>15</v>
      </c>
      <c r="J365" s="91"/>
      <c r="K365" s="9" t="s">
        <v>15</v>
      </c>
      <c r="L365" s="91"/>
      <c r="M365" s="16" t="s">
        <v>15</v>
      </c>
      <c r="N365" s="91"/>
      <c r="O365" s="16" t="s">
        <v>16</v>
      </c>
      <c r="P365" s="9">
        <v>3.0</v>
      </c>
      <c r="Q365" s="9" t="s">
        <v>15</v>
      </c>
      <c r="R365" s="34"/>
    </row>
    <row r="366">
      <c r="A366" s="10">
        <v>363.0</v>
      </c>
      <c r="B366" s="37">
        <v>8065249.0</v>
      </c>
      <c r="C366" s="128" t="s">
        <v>1730</v>
      </c>
      <c r="D366" s="10">
        <v>2005.0</v>
      </c>
      <c r="E366" s="24"/>
      <c r="F366" s="9" t="s">
        <v>15</v>
      </c>
      <c r="G366" s="91"/>
      <c r="H366" s="9" t="s">
        <v>15</v>
      </c>
      <c r="I366" s="9" t="s">
        <v>15</v>
      </c>
      <c r="J366" s="91"/>
      <c r="K366" s="9" t="s">
        <v>15</v>
      </c>
      <c r="L366" s="91"/>
      <c r="M366" s="16" t="s">
        <v>15</v>
      </c>
      <c r="N366" s="91"/>
      <c r="O366" s="16" t="s">
        <v>15</v>
      </c>
      <c r="P366" s="91"/>
      <c r="Q366" s="9" t="s">
        <v>15</v>
      </c>
      <c r="R366" s="34"/>
    </row>
    <row r="367">
      <c r="A367" s="10">
        <v>364.0</v>
      </c>
      <c r="B367" s="37">
        <v>8066598.0</v>
      </c>
      <c r="C367" s="128" t="s">
        <v>1731</v>
      </c>
      <c r="D367" s="10">
        <v>1975.0</v>
      </c>
      <c r="E367" s="24"/>
      <c r="F367" s="9" t="s">
        <v>15</v>
      </c>
      <c r="G367" s="91"/>
      <c r="H367" s="9" t="s">
        <v>15</v>
      </c>
      <c r="I367" s="9" t="s">
        <v>15</v>
      </c>
      <c r="J367" s="91"/>
      <c r="K367" s="9" t="s">
        <v>15</v>
      </c>
      <c r="L367" s="91"/>
      <c r="M367" s="16" t="s">
        <v>15</v>
      </c>
      <c r="N367" s="91"/>
      <c r="O367" s="16" t="s">
        <v>15</v>
      </c>
      <c r="P367" s="91"/>
      <c r="Q367" s="9" t="s">
        <v>15</v>
      </c>
      <c r="R367" s="34"/>
    </row>
    <row r="368">
      <c r="A368" s="10">
        <v>365.0</v>
      </c>
      <c r="B368" s="24">
        <v>8066204.0</v>
      </c>
      <c r="C368" s="128" t="s">
        <v>1732</v>
      </c>
      <c r="D368" s="10">
        <v>2450.0</v>
      </c>
      <c r="E368" s="24"/>
      <c r="F368" s="9" t="s">
        <v>15</v>
      </c>
      <c r="G368" s="91"/>
      <c r="H368" s="9" t="s">
        <v>16</v>
      </c>
      <c r="I368" s="9" t="s">
        <v>15</v>
      </c>
      <c r="J368" s="91"/>
      <c r="K368" s="9" t="s">
        <v>16</v>
      </c>
      <c r="L368" s="9">
        <v>1.0</v>
      </c>
      <c r="M368" s="16" t="s">
        <v>15</v>
      </c>
      <c r="N368" s="91"/>
      <c r="O368" s="16" t="s">
        <v>16</v>
      </c>
      <c r="P368" s="9">
        <v>1.0</v>
      </c>
      <c r="Q368" s="9" t="s">
        <v>15</v>
      </c>
      <c r="R368" s="34"/>
    </row>
    <row r="369">
      <c r="A369" s="10">
        <v>366.0</v>
      </c>
      <c r="B369" s="24">
        <v>7981801.0</v>
      </c>
      <c r="C369" s="128">
        <v>44717.0</v>
      </c>
      <c r="D369" s="10">
        <v>2105.0</v>
      </c>
      <c r="E369" s="24"/>
      <c r="F369" s="9" t="s">
        <v>15</v>
      </c>
      <c r="G369" s="91"/>
      <c r="H369" s="9" t="s">
        <v>16</v>
      </c>
      <c r="I369" s="9" t="s">
        <v>15</v>
      </c>
      <c r="J369" s="91"/>
      <c r="K369" s="9" t="s">
        <v>15</v>
      </c>
      <c r="L369" s="91"/>
      <c r="M369" s="9" t="s">
        <v>15</v>
      </c>
      <c r="N369" s="91"/>
      <c r="O369" s="16" t="s">
        <v>16</v>
      </c>
      <c r="P369" s="9">
        <v>2.0</v>
      </c>
      <c r="Q369" s="9" t="s">
        <v>15</v>
      </c>
      <c r="R369" s="34"/>
    </row>
    <row r="370">
      <c r="A370" s="10">
        <v>367.0</v>
      </c>
      <c r="B370" s="24">
        <v>7978500.0</v>
      </c>
      <c r="C370" s="128">
        <v>44656.0</v>
      </c>
      <c r="D370" s="10">
        <v>2105.0</v>
      </c>
      <c r="E370" s="24"/>
      <c r="F370" s="9" t="s">
        <v>15</v>
      </c>
      <c r="G370" s="91"/>
      <c r="H370" s="9" t="s">
        <v>16</v>
      </c>
      <c r="I370" s="9" t="s">
        <v>15</v>
      </c>
      <c r="J370" s="91"/>
      <c r="K370" s="9" t="s">
        <v>15</v>
      </c>
      <c r="L370" s="91"/>
      <c r="M370" s="9" t="s">
        <v>15</v>
      </c>
      <c r="N370" s="91"/>
      <c r="O370" s="16" t="s">
        <v>16</v>
      </c>
      <c r="P370" s="9">
        <v>8.0</v>
      </c>
      <c r="Q370" s="9" t="s">
        <v>15</v>
      </c>
      <c r="R370" s="34"/>
    </row>
    <row r="371">
      <c r="A371" s="10">
        <v>368.0</v>
      </c>
      <c r="B371" s="24">
        <v>7983547.0</v>
      </c>
      <c r="C371" s="128" t="s">
        <v>1695</v>
      </c>
      <c r="D371" s="10">
        <v>2390.0</v>
      </c>
      <c r="E371" s="24"/>
      <c r="F371" s="9" t="s">
        <v>15</v>
      </c>
      <c r="G371" s="91"/>
      <c r="H371" s="9" t="s">
        <v>16</v>
      </c>
      <c r="I371" s="9" t="s">
        <v>15</v>
      </c>
      <c r="J371" s="91"/>
      <c r="K371" s="9" t="s">
        <v>15</v>
      </c>
      <c r="L371" s="91"/>
      <c r="M371" s="9" t="s">
        <v>16</v>
      </c>
      <c r="N371" s="9">
        <v>9.0</v>
      </c>
      <c r="O371" s="16" t="s">
        <v>16</v>
      </c>
      <c r="P371" s="9">
        <v>21.0</v>
      </c>
      <c r="Q371" s="9" t="s">
        <v>16</v>
      </c>
      <c r="R371" s="34"/>
    </row>
    <row r="372">
      <c r="A372" s="10">
        <v>369.0</v>
      </c>
      <c r="B372" s="24">
        <v>8040792.0</v>
      </c>
      <c r="C372" s="128" t="s">
        <v>1684</v>
      </c>
      <c r="D372" s="10">
        <v>3565.0</v>
      </c>
      <c r="E372" s="24"/>
      <c r="F372" s="9" t="s">
        <v>15</v>
      </c>
      <c r="G372" s="91"/>
      <c r="H372" s="9" t="s">
        <v>16</v>
      </c>
      <c r="I372" s="9" t="s">
        <v>16</v>
      </c>
      <c r="J372" s="9">
        <v>6.0</v>
      </c>
      <c r="K372" s="9" t="s">
        <v>15</v>
      </c>
      <c r="L372" s="91"/>
      <c r="M372" s="9" t="s">
        <v>16</v>
      </c>
      <c r="N372" s="9">
        <v>2.0</v>
      </c>
      <c r="O372" s="16" t="s">
        <v>16</v>
      </c>
      <c r="P372" s="9">
        <v>5.0</v>
      </c>
      <c r="Q372" s="9" t="s">
        <v>15</v>
      </c>
      <c r="R372" s="34"/>
    </row>
    <row r="373">
      <c r="A373" s="10">
        <v>370.0</v>
      </c>
      <c r="B373" s="24">
        <v>8040981.0</v>
      </c>
      <c r="C373" s="128">
        <v>44904.0</v>
      </c>
      <c r="D373" s="10">
        <v>1940.0</v>
      </c>
      <c r="E373" s="24"/>
      <c r="F373" s="9" t="s">
        <v>16</v>
      </c>
      <c r="G373" s="9">
        <v>9.0</v>
      </c>
      <c r="H373" s="9" t="s">
        <v>16</v>
      </c>
      <c r="I373" s="9" t="s">
        <v>15</v>
      </c>
      <c r="J373" s="91"/>
      <c r="K373" s="9" t="s">
        <v>15</v>
      </c>
      <c r="L373" s="91"/>
      <c r="M373" s="9" t="s">
        <v>15</v>
      </c>
      <c r="N373" s="91"/>
      <c r="O373" s="16" t="s">
        <v>16</v>
      </c>
      <c r="P373" s="9">
        <v>12.0</v>
      </c>
      <c r="Q373" s="9" t="s">
        <v>15</v>
      </c>
      <c r="R373" s="34"/>
    </row>
    <row r="374">
      <c r="A374" s="10">
        <v>371.0</v>
      </c>
      <c r="B374" s="24">
        <v>8042349.0</v>
      </c>
      <c r="C374" s="128" t="s">
        <v>1733</v>
      </c>
      <c r="D374" s="10">
        <v>2245.0</v>
      </c>
      <c r="E374" s="24"/>
      <c r="F374" s="9" t="s">
        <v>86</v>
      </c>
      <c r="G374" s="91"/>
      <c r="H374" s="9" t="s">
        <v>16</v>
      </c>
      <c r="I374" s="9" t="s">
        <v>16</v>
      </c>
      <c r="J374" s="9">
        <v>3.0</v>
      </c>
      <c r="K374" s="9" t="s">
        <v>16</v>
      </c>
      <c r="L374" s="9">
        <v>4.0</v>
      </c>
      <c r="M374" s="9" t="s">
        <v>15</v>
      </c>
      <c r="N374" s="91"/>
      <c r="O374" s="16" t="s">
        <v>16</v>
      </c>
      <c r="P374" s="9">
        <v>4.0</v>
      </c>
      <c r="Q374" s="9" t="s">
        <v>15</v>
      </c>
      <c r="R374" s="34"/>
    </row>
    <row r="375">
      <c r="A375" s="10">
        <v>372.0</v>
      </c>
      <c r="B375" s="24">
        <v>8042416.0</v>
      </c>
      <c r="C375" s="128">
        <v>44845.0</v>
      </c>
      <c r="D375" s="10">
        <v>2055.0</v>
      </c>
      <c r="E375" s="24"/>
      <c r="F375" s="9" t="s">
        <v>16</v>
      </c>
      <c r="G375" s="9" t="s">
        <v>86</v>
      </c>
      <c r="H375" s="9" t="s">
        <v>16</v>
      </c>
      <c r="I375" s="9" t="s">
        <v>16</v>
      </c>
      <c r="J375" s="9">
        <v>25.0</v>
      </c>
      <c r="K375" s="9" t="s">
        <v>16</v>
      </c>
      <c r="L375" s="9">
        <v>27.0</v>
      </c>
      <c r="M375" s="9" t="s">
        <v>16</v>
      </c>
      <c r="N375" s="9">
        <v>8.0</v>
      </c>
      <c r="O375" s="16" t="s">
        <v>16</v>
      </c>
      <c r="P375" s="9">
        <v>17.0</v>
      </c>
      <c r="Q375" s="9" t="s">
        <v>15</v>
      </c>
      <c r="R375" s="34"/>
    </row>
    <row r="376">
      <c r="A376" s="10">
        <v>373.0</v>
      </c>
      <c r="B376" s="24">
        <v>8042615.0</v>
      </c>
      <c r="C376" s="128">
        <v>44630.0</v>
      </c>
      <c r="D376" s="10">
        <v>2040.0</v>
      </c>
      <c r="E376" s="24"/>
      <c r="F376" s="9" t="s">
        <v>86</v>
      </c>
      <c r="G376" s="91"/>
      <c r="H376" s="9" t="s">
        <v>16</v>
      </c>
      <c r="I376" s="9" t="s">
        <v>16</v>
      </c>
      <c r="J376" s="9">
        <v>11.0</v>
      </c>
      <c r="K376" s="9" t="s">
        <v>16</v>
      </c>
      <c r="L376" s="9">
        <v>8.0</v>
      </c>
      <c r="M376" s="9" t="s">
        <v>15</v>
      </c>
      <c r="N376" s="91"/>
      <c r="O376" s="16" t="s">
        <v>16</v>
      </c>
      <c r="P376" s="9">
        <v>4.0</v>
      </c>
      <c r="Q376" s="9" t="s">
        <v>16</v>
      </c>
      <c r="R376" s="34"/>
    </row>
    <row r="377">
      <c r="A377" s="10">
        <v>374.0</v>
      </c>
      <c r="B377" s="24">
        <v>8043101.0</v>
      </c>
      <c r="C377" s="128">
        <v>44629.0</v>
      </c>
      <c r="D377" s="10">
        <v>1845.0</v>
      </c>
      <c r="E377" s="24"/>
      <c r="F377" s="9" t="s">
        <v>86</v>
      </c>
      <c r="G377" s="91"/>
      <c r="H377" s="9" t="s">
        <v>15</v>
      </c>
      <c r="I377" s="9" t="s">
        <v>15</v>
      </c>
      <c r="J377" s="91"/>
      <c r="K377" s="9" t="s">
        <v>15</v>
      </c>
      <c r="L377" s="91"/>
      <c r="M377" s="9" t="s">
        <v>15</v>
      </c>
      <c r="N377" s="91"/>
      <c r="O377" s="16" t="s">
        <v>15</v>
      </c>
      <c r="P377" s="91"/>
      <c r="Q377" s="9" t="s">
        <v>15</v>
      </c>
      <c r="R377" s="34"/>
    </row>
    <row r="378">
      <c r="A378" s="10">
        <v>375.0</v>
      </c>
      <c r="B378" s="24">
        <v>8043215.0</v>
      </c>
      <c r="C378" s="129"/>
      <c r="D378" s="24"/>
      <c r="E378" s="134">
        <v>44842.0</v>
      </c>
      <c r="F378" s="9" t="s">
        <v>15</v>
      </c>
      <c r="G378" s="91"/>
      <c r="H378" s="9" t="s">
        <v>16</v>
      </c>
      <c r="I378" s="9" t="s">
        <v>16</v>
      </c>
      <c r="J378" s="9">
        <v>1.0</v>
      </c>
      <c r="K378" s="9" t="s">
        <v>15</v>
      </c>
      <c r="L378" s="91"/>
      <c r="M378" s="9" t="s">
        <v>15</v>
      </c>
      <c r="N378" s="91"/>
      <c r="O378" s="16" t="s">
        <v>15</v>
      </c>
      <c r="P378" s="91"/>
      <c r="Q378" s="9" t="s">
        <v>15</v>
      </c>
      <c r="R378" s="34"/>
    </row>
    <row r="379">
      <c r="A379" s="10">
        <v>376.0</v>
      </c>
      <c r="B379" s="24">
        <v>8043232.0</v>
      </c>
      <c r="C379" s="128" t="s">
        <v>1734</v>
      </c>
      <c r="D379" s="24"/>
      <c r="E379" s="24"/>
      <c r="F379" s="9" t="s">
        <v>16</v>
      </c>
      <c r="G379" s="9">
        <v>5.0</v>
      </c>
      <c r="H379" s="9" t="s">
        <v>16</v>
      </c>
      <c r="I379" s="9" t="s">
        <v>15</v>
      </c>
      <c r="J379" s="91"/>
      <c r="K379" s="9" t="s">
        <v>15</v>
      </c>
      <c r="L379" s="91"/>
      <c r="M379" s="9" t="s">
        <v>15</v>
      </c>
      <c r="N379" s="91"/>
      <c r="O379" s="16" t="s">
        <v>16</v>
      </c>
      <c r="P379" s="9">
        <v>3.0</v>
      </c>
      <c r="Q379" s="9" t="s">
        <v>15</v>
      </c>
      <c r="R379" s="34"/>
    </row>
    <row r="380">
      <c r="A380" s="10">
        <v>377.0</v>
      </c>
      <c r="B380" s="24">
        <v>8043186.0</v>
      </c>
      <c r="C380" s="128" t="s">
        <v>1684</v>
      </c>
      <c r="D380" s="10">
        <v>2365.0</v>
      </c>
      <c r="E380" s="24"/>
      <c r="F380" s="9" t="s">
        <v>86</v>
      </c>
      <c r="G380" s="91"/>
      <c r="H380" s="9" t="s">
        <v>15</v>
      </c>
      <c r="I380" s="9" t="s">
        <v>15</v>
      </c>
      <c r="J380" s="91"/>
      <c r="K380" s="9" t="s">
        <v>15</v>
      </c>
      <c r="L380" s="91"/>
      <c r="M380" s="9" t="s">
        <v>15</v>
      </c>
      <c r="N380" s="91"/>
      <c r="O380" s="16" t="s">
        <v>15</v>
      </c>
      <c r="P380" s="91"/>
      <c r="Q380" s="9" t="s">
        <v>15</v>
      </c>
      <c r="R380" s="34"/>
    </row>
    <row r="381">
      <c r="A381" s="10">
        <v>378.0</v>
      </c>
      <c r="B381" s="24">
        <v>8043471.0</v>
      </c>
      <c r="C381" s="128" t="s">
        <v>1735</v>
      </c>
      <c r="D381" s="10">
        <v>1940.0</v>
      </c>
      <c r="E381" s="24"/>
      <c r="F381" s="9" t="s">
        <v>15</v>
      </c>
      <c r="G381" s="91"/>
      <c r="H381" s="9" t="s">
        <v>15</v>
      </c>
      <c r="I381" s="9" t="s">
        <v>15</v>
      </c>
      <c r="J381" s="91"/>
      <c r="K381" s="9" t="s">
        <v>15</v>
      </c>
      <c r="L381" s="91"/>
      <c r="M381" s="9" t="s">
        <v>15</v>
      </c>
      <c r="N381" s="91"/>
      <c r="O381" s="16" t="s">
        <v>15</v>
      </c>
      <c r="P381" s="91"/>
      <c r="Q381" s="9" t="s">
        <v>15</v>
      </c>
      <c r="R381" s="34"/>
    </row>
    <row r="382">
      <c r="A382" s="10">
        <v>379.0</v>
      </c>
      <c r="B382" s="24">
        <v>8044683.0</v>
      </c>
      <c r="C382" s="128">
        <v>44660.0</v>
      </c>
      <c r="D382" s="10">
        <v>1985.0</v>
      </c>
      <c r="E382" s="24"/>
      <c r="F382" s="9" t="s">
        <v>86</v>
      </c>
      <c r="G382" s="91"/>
      <c r="H382" s="9" t="s">
        <v>16</v>
      </c>
      <c r="I382" s="9" t="s">
        <v>15</v>
      </c>
      <c r="J382" s="91"/>
      <c r="K382" s="9" t="s">
        <v>15</v>
      </c>
      <c r="L382" s="91"/>
      <c r="M382" s="9" t="s">
        <v>15</v>
      </c>
      <c r="N382" s="91"/>
      <c r="O382" s="16" t="s">
        <v>16</v>
      </c>
      <c r="P382" s="9">
        <v>6.0</v>
      </c>
      <c r="Q382" s="9" t="s">
        <v>15</v>
      </c>
      <c r="R382" s="34"/>
    </row>
    <row r="383">
      <c r="A383" s="36">
        <v>380.0</v>
      </c>
      <c r="B383" s="37">
        <v>8038370.0</v>
      </c>
      <c r="C383" s="128">
        <v>44873.0</v>
      </c>
      <c r="D383" s="36">
        <v>1830.0</v>
      </c>
      <c r="E383" s="37"/>
      <c r="F383" s="16" t="s">
        <v>86</v>
      </c>
      <c r="G383" s="136"/>
      <c r="H383" s="16" t="s">
        <v>15</v>
      </c>
      <c r="I383" s="16" t="s">
        <v>15</v>
      </c>
      <c r="J383" s="136"/>
      <c r="K383" s="16" t="s">
        <v>15</v>
      </c>
      <c r="L383" s="136"/>
      <c r="M383" s="16" t="s">
        <v>15</v>
      </c>
      <c r="N383" s="136"/>
      <c r="O383" s="16" t="s">
        <v>15</v>
      </c>
      <c r="P383" s="136"/>
      <c r="Q383" s="16" t="s">
        <v>15</v>
      </c>
      <c r="R383" s="33"/>
    </row>
    <row r="384">
      <c r="A384" s="36">
        <v>381.0</v>
      </c>
      <c r="B384" s="37">
        <v>8038235.0</v>
      </c>
      <c r="C384" s="128">
        <v>44659.0</v>
      </c>
      <c r="D384" s="36">
        <v>2255.0</v>
      </c>
      <c r="E384" s="37"/>
      <c r="F384" s="16" t="s">
        <v>86</v>
      </c>
      <c r="G384" s="136"/>
      <c r="H384" s="16" t="s">
        <v>15</v>
      </c>
      <c r="I384" s="16" t="s">
        <v>15</v>
      </c>
      <c r="J384" s="136"/>
      <c r="K384" s="16" t="s">
        <v>15</v>
      </c>
      <c r="L384" s="136"/>
      <c r="M384" s="16" t="s">
        <v>15</v>
      </c>
      <c r="N384" s="136"/>
      <c r="O384" s="16" t="s">
        <v>15</v>
      </c>
      <c r="P384" s="136"/>
      <c r="Q384" s="16" t="s">
        <v>15</v>
      </c>
      <c r="R384" s="33"/>
    </row>
    <row r="385">
      <c r="A385" s="36">
        <v>382.0</v>
      </c>
      <c r="B385" s="37">
        <v>8037443.0</v>
      </c>
      <c r="C385" s="128" t="s">
        <v>1723</v>
      </c>
      <c r="D385" s="36">
        <v>2110.0</v>
      </c>
      <c r="E385" s="37"/>
      <c r="F385" s="16" t="s">
        <v>86</v>
      </c>
      <c r="G385" s="136"/>
      <c r="H385" s="16" t="s">
        <v>16</v>
      </c>
      <c r="I385" s="16" t="s">
        <v>15</v>
      </c>
      <c r="J385" s="136"/>
      <c r="K385" s="16" t="s">
        <v>15</v>
      </c>
      <c r="L385" s="136"/>
      <c r="M385" s="16" t="s">
        <v>15</v>
      </c>
      <c r="N385" s="136"/>
      <c r="O385" s="16" t="s">
        <v>16</v>
      </c>
      <c r="P385" s="16">
        <v>3.0</v>
      </c>
      <c r="Q385" s="16" t="s">
        <v>15</v>
      </c>
      <c r="R385" s="33"/>
    </row>
    <row r="386">
      <c r="A386" s="36">
        <v>383.0</v>
      </c>
      <c r="B386" s="37">
        <v>8036592.0</v>
      </c>
      <c r="C386" s="128">
        <v>44903.0</v>
      </c>
      <c r="D386" s="36">
        <v>2305.0</v>
      </c>
      <c r="E386" s="37"/>
      <c r="F386" s="16" t="s">
        <v>86</v>
      </c>
      <c r="G386" s="136"/>
      <c r="H386" s="16" t="s">
        <v>16</v>
      </c>
      <c r="I386" s="16" t="s">
        <v>15</v>
      </c>
      <c r="J386" s="136"/>
      <c r="K386" s="16" t="s">
        <v>16</v>
      </c>
      <c r="L386" s="16">
        <v>3.0</v>
      </c>
      <c r="M386" s="16" t="s">
        <v>15</v>
      </c>
      <c r="N386" s="136"/>
      <c r="O386" s="16" t="s">
        <v>16</v>
      </c>
      <c r="P386" s="16">
        <v>5.0</v>
      </c>
      <c r="Q386" s="16" t="s">
        <v>15</v>
      </c>
      <c r="R386" s="33"/>
    </row>
    <row r="387">
      <c r="A387" s="36">
        <v>384.0</v>
      </c>
      <c r="B387" s="37">
        <v>8036052.0</v>
      </c>
      <c r="C387" s="128">
        <v>44842.0</v>
      </c>
      <c r="D387" s="36">
        <v>2035.0</v>
      </c>
      <c r="E387" s="37"/>
      <c r="F387" s="16" t="s">
        <v>86</v>
      </c>
      <c r="G387" s="136"/>
      <c r="H387" s="16" t="s">
        <v>15</v>
      </c>
      <c r="I387" s="16" t="s">
        <v>15</v>
      </c>
      <c r="J387" s="136"/>
      <c r="K387" s="16" t="s">
        <v>15</v>
      </c>
      <c r="L387" s="136"/>
      <c r="M387" s="16" t="s">
        <v>15</v>
      </c>
      <c r="N387" s="136"/>
      <c r="O387" s="16" t="s">
        <v>15</v>
      </c>
      <c r="P387" s="136"/>
      <c r="Q387" s="16" t="s">
        <v>15</v>
      </c>
      <c r="R387" s="33"/>
    </row>
    <row r="388">
      <c r="A388" s="36">
        <v>385.0</v>
      </c>
      <c r="B388" s="37">
        <v>8045189.0</v>
      </c>
      <c r="C388" s="128" t="s">
        <v>1733</v>
      </c>
      <c r="D388" s="36">
        <v>2165.0</v>
      </c>
      <c r="E388" s="37"/>
      <c r="F388" s="16" t="s">
        <v>86</v>
      </c>
      <c r="G388" s="136"/>
      <c r="H388" s="16" t="s">
        <v>16</v>
      </c>
      <c r="I388" s="16" t="s">
        <v>15</v>
      </c>
      <c r="J388" s="136"/>
      <c r="K388" s="16" t="s">
        <v>15</v>
      </c>
      <c r="L388" s="136"/>
      <c r="M388" s="16" t="s">
        <v>15</v>
      </c>
      <c r="N388" s="136"/>
      <c r="O388" s="16" t="s">
        <v>16</v>
      </c>
      <c r="P388" s="16">
        <v>37.0</v>
      </c>
      <c r="Q388" s="16" t="s">
        <v>15</v>
      </c>
      <c r="R388" s="33"/>
    </row>
    <row r="389">
      <c r="A389" s="36">
        <v>386.0</v>
      </c>
      <c r="B389" s="37">
        <v>8045948.0</v>
      </c>
      <c r="C389" s="128">
        <v>44782.0</v>
      </c>
      <c r="D389" s="36">
        <v>1955.0</v>
      </c>
      <c r="E389" s="37"/>
      <c r="F389" s="16" t="s">
        <v>16</v>
      </c>
      <c r="G389" s="16" t="s">
        <v>86</v>
      </c>
      <c r="H389" s="16" t="s">
        <v>16</v>
      </c>
      <c r="I389" s="16" t="s">
        <v>15</v>
      </c>
      <c r="J389" s="136"/>
      <c r="K389" s="16" t="s">
        <v>15</v>
      </c>
      <c r="L389" s="136"/>
      <c r="M389" s="16" t="s">
        <v>15</v>
      </c>
      <c r="N389" s="136"/>
      <c r="O389" s="16" t="s">
        <v>16</v>
      </c>
      <c r="P389" s="16">
        <v>4.0</v>
      </c>
      <c r="Q389" s="16" t="s">
        <v>15</v>
      </c>
      <c r="R389" s="33"/>
    </row>
    <row r="390">
      <c r="A390" s="36">
        <v>387.0</v>
      </c>
      <c r="B390" s="37">
        <v>8046244.0</v>
      </c>
      <c r="C390" s="128" t="s">
        <v>1736</v>
      </c>
      <c r="D390" s="36">
        <v>1755.0</v>
      </c>
      <c r="E390" s="37"/>
      <c r="F390" s="16" t="s">
        <v>16</v>
      </c>
      <c r="G390" s="16" t="s">
        <v>86</v>
      </c>
      <c r="H390" s="16" t="s">
        <v>16</v>
      </c>
      <c r="I390" s="16" t="s">
        <v>15</v>
      </c>
      <c r="J390" s="136"/>
      <c r="K390" s="16" t="s">
        <v>15</v>
      </c>
      <c r="L390" s="136"/>
      <c r="M390" s="16" t="s">
        <v>15</v>
      </c>
      <c r="N390" s="136"/>
      <c r="O390" s="16" t="s">
        <v>16</v>
      </c>
      <c r="P390" s="16">
        <v>9.0</v>
      </c>
      <c r="Q390" s="16" t="s">
        <v>15</v>
      </c>
      <c r="R390" s="33"/>
    </row>
    <row r="391">
      <c r="A391" s="36">
        <v>388.0</v>
      </c>
      <c r="B391" s="37">
        <v>8046920.0</v>
      </c>
      <c r="C391" s="128" t="s">
        <v>1737</v>
      </c>
      <c r="D391" s="36">
        <v>1820.0</v>
      </c>
      <c r="E391" s="37"/>
      <c r="F391" s="16" t="s">
        <v>86</v>
      </c>
      <c r="G391" s="136"/>
      <c r="H391" s="16" t="s">
        <v>15</v>
      </c>
      <c r="I391" s="16" t="s">
        <v>15</v>
      </c>
      <c r="J391" s="136"/>
      <c r="K391" s="16" t="s">
        <v>15</v>
      </c>
      <c r="L391" s="136"/>
      <c r="M391" s="16" t="s">
        <v>15</v>
      </c>
      <c r="N391" s="136"/>
      <c r="O391" s="16" t="s">
        <v>15</v>
      </c>
      <c r="P391" s="136"/>
      <c r="Q391" s="16" t="s">
        <v>15</v>
      </c>
      <c r="R391" s="33"/>
    </row>
    <row r="392">
      <c r="A392" s="36">
        <v>389.0</v>
      </c>
      <c r="B392" s="37">
        <v>8047974.0</v>
      </c>
      <c r="C392" s="128">
        <v>44690.0</v>
      </c>
      <c r="D392" s="36">
        <v>2605.0</v>
      </c>
      <c r="E392" s="37"/>
      <c r="F392" s="16" t="s">
        <v>86</v>
      </c>
      <c r="G392" s="136"/>
      <c r="H392" s="16" t="s">
        <v>16</v>
      </c>
      <c r="I392" s="16" t="s">
        <v>16</v>
      </c>
      <c r="J392" s="16">
        <v>7.0</v>
      </c>
      <c r="K392" s="16" t="s">
        <v>15</v>
      </c>
      <c r="L392" s="136"/>
      <c r="M392" s="16" t="s">
        <v>15</v>
      </c>
      <c r="N392" s="136"/>
      <c r="O392" s="16" t="s">
        <v>16</v>
      </c>
      <c r="P392" s="16">
        <v>2.0</v>
      </c>
      <c r="Q392" s="16" t="s">
        <v>16</v>
      </c>
      <c r="R392" s="33"/>
    </row>
    <row r="393">
      <c r="A393" s="36">
        <v>390.0</v>
      </c>
      <c r="B393" s="37">
        <v>8048752.0</v>
      </c>
      <c r="C393" s="128">
        <v>44752.0</v>
      </c>
      <c r="D393" s="36">
        <v>2270.0</v>
      </c>
      <c r="E393" s="37"/>
      <c r="F393" s="16" t="s">
        <v>86</v>
      </c>
      <c r="G393" s="136"/>
      <c r="H393" s="16" t="s">
        <v>16</v>
      </c>
      <c r="I393" s="16" t="s">
        <v>15</v>
      </c>
      <c r="J393" s="136"/>
      <c r="K393" s="16" t="s">
        <v>15</v>
      </c>
      <c r="L393" s="136"/>
      <c r="M393" s="16" t="s">
        <v>16</v>
      </c>
      <c r="N393" s="136"/>
      <c r="O393" s="16" t="s">
        <v>16</v>
      </c>
      <c r="P393" s="16">
        <v>7.0</v>
      </c>
      <c r="Q393" s="16" t="s">
        <v>15</v>
      </c>
      <c r="R393" s="33"/>
    </row>
    <row r="394">
      <c r="A394" s="10">
        <v>391.0</v>
      </c>
      <c r="B394" s="24">
        <v>8048888.0</v>
      </c>
      <c r="C394" s="129"/>
      <c r="D394" s="37"/>
      <c r="E394" s="36" t="s">
        <v>1734</v>
      </c>
      <c r="F394" s="16" t="s">
        <v>15</v>
      </c>
      <c r="G394" s="136"/>
      <c r="H394" s="16" t="s">
        <v>16</v>
      </c>
      <c r="I394" s="16" t="s">
        <v>15</v>
      </c>
      <c r="J394" s="136"/>
      <c r="K394" s="16" t="s">
        <v>15</v>
      </c>
      <c r="L394" s="136"/>
      <c r="M394" s="16" t="s">
        <v>15</v>
      </c>
      <c r="N394" s="136"/>
      <c r="O394" s="16" t="s">
        <v>15</v>
      </c>
      <c r="P394" s="136"/>
      <c r="Q394" s="16" t="s">
        <v>15</v>
      </c>
      <c r="R394" s="33"/>
    </row>
    <row r="395">
      <c r="A395" s="10">
        <v>392.0</v>
      </c>
      <c r="B395" s="10">
        <v>8054929.0</v>
      </c>
      <c r="C395" s="128" t="s">
        <v>1725</v>
      </c>
      <c r="D395" s="10">
        <v>2010.0</v>
      </c>
      <c r="E395" s="24"/>
      <c r="F395" s="16" t="s">
        <v>86</v>
      </c>
      <c r="G395" s="9" t="s">
        <v>86</v>
      </c>
      <c r="H395" s="16" t="s">
        <v>15</v>
      </c>
      <c r="I395" s="16" t="s">
        <v>15</v>
      </c>
      <c r="J395" s="91"/>
      <c r="K395" s="16" t="s">
        <v>15</v>
      </c>
      <c r="L395" s="91"/>
      <c r="M395" s="16" t="s">
        <v>15</v>
      </c>
      <c r="N395" s="91"/>
      <c r="O395" s="16" t="s">
        <v>16</v>
      </c>
      <c r="P395" s="9">
        <v>2.0</v>
      </c>
      <c r="Q395" s="16" t="s">
        <v>15</v>
      </c>
      <c r="R395" s="33"/>
    </row>
    <row r="396">
      <c r="A396" s="10">
        <v>393.0</v>
      </c>
      <c r="B396" s="10">
        <v>8056933.0</v>
      </c>
      <c r="C396" s="129"/>
      <c r="D396" s="24"/>
      <c r="E396" s="10" t="s">
        <v>1738</v>
      </c>
      <c r="F396" s="16" t="s">
        <v>15</v>
      </c>
      <c r="G396" s="91"/>
      <c r="H396" s="16" t="s">
        <v>15</v>
      </c>
      <c r="I396" s="16" t="s">
        <v>15</v>
      </c>
      <c r="J396" s="9" t="s">
        <v>1738</v>
      </c>
      <c r="K396" s="16" t="s">
        <v>15</v>
      </c>
      <c r="L396" s="91"/>
      <c r="M396" s="16" t="s">
        <v>15</v>
      </c>
      <c r="N396" s="91"/>
      <c r="O396" s="16" t="s">
        <v>16</v>
      </c>
      <c r="P396" s="91"/>
      <c r="Q396" s="16" t="s">
        <v>15</v>
      </c>
      <c r="R396" s="33"/>
    </row>
    <row r="397">
      <c r="A397" s="10">
        <v>394.0</v>
      </c>
      <c r="B397" s="10">
        <v>8057501.0</v>
      </c>
      <c r="C397" s="128" t="s">
        <v>1739</v>
      </c>
      <c r="D397" s="10">
        <v>2025.0</v>
      </c>
      <c r="E397" s="24"/>
      <c r="F397" s="16" t="s">
        <v>15</v>
      </c>
      <c r="G397" s="9"/>
      <c r="H397" s="16" t="s">
        <v>15</v>
      </c>
      <c r="I397" s="16" t="s">
        <v>15</v>
      </c>
      <c r="J397" s="91"/>
      <c r="K397" s="16" t="s">
        <v>15</v>
      </c>
      <c r="L397" s="91"/>
      <c r="M397" s="16" t="s">
        <v>15</v>
      </c>
      <c r="N397" s="91"/>
      <c r="O397" s="16" t="s">
        <v>16</v>
      </c>
      <c r="P397" s="9">
        <v>3.0</v>
      </c>
      <c r="Q397" s="16" t="s">
        <v>15</v>
      </c>
      <c r="R397" s="33"/>
    </row>
    <row r="398">
      <c r="A398" s="10">
        <v>395.0</v>
      </c>
      <c r="B398" s="10">
        <v>8059085.0</v>
      </c>
      <c r="C398" s="128">
        <v>44571.0</v>
      </c>
      <c r="D398" s="10">
        <v>2080.0</v>
      </c>
      <c r="E398" s="24"/>
      <c r="F398" s="16" t="s">
        <v>15</v>
      </c>
      <c r="G398" s="91"/>
      <c r="H398" s="16" t="s">
        <v>15</v>
      </c>
      <c r="I398" s="16" t="s">
        <v>15</v>
      </c>
      <c r="J398" s="91"/>
      <c r="K398" s="16" t="s">
        <v>15</v>
      </c>
      <c r="L398" s="91"/>
      <c r="M398" s="16" t="s">
        <v>15</v>
      </c>
      <c r="N398" s="91"/>
      <c r="O398" s="16" t="s">
        <v>16</v>
      </c>
      <c r="P398" s="9">
        <v>3.0</v>
      </c>
      <c r="Q398" s="16" t="s">
        <v>15</v>
      </c>
      <c r="R398" s="33"/>
    </row>
    <row r="399">
      <c r="A399" s="10">
        <v>396.0</v>
      </c>
      <c r="B399" s="10">
        <v>8059722.0</v>
      </c>
      <c r="C399" s="128" t="s">
        <v>1740</v>
      </c>
      <c r="D399" s="10">
        <v>2215.0</v>
      </c>
      <c r="E399" s="24"/>
      <c r="F399" s="16" t="s">
        <v>15</v>
      </c>
      <c r="G399" s="91"/>
      <c r="H399" s="16" t="s">
        <v>15</v>
      </c>
      <c r="I399" s="16" t="s">
        <v>15</v>
      </c>
      <c r="J399" s="91"/>
      <c r="K399" s="16" t="s">
        <v>15</v>
      </c>
      <c r="L399" s="91"/>
      <c r="M399" s="16" t="s">
        <v>15</v>
      </c>
      <c r="N399" s="9"/>
      <c r="O399" s="16" t="s">
        <v>16</v>
      </c>
      <c r="P399" s="91"/>
      <c r="Q399" s="16" t="s">
        <v>15</v>
      </c>
      <c r="R399" s="33"/>
    </row>
    <row r="400">
      <c r="A400" s="10">
        <v>397.0</v>
      </c>
      <c r="B400" s="10">
        <v>8060669.0</v>
      </c>
      <c r="C400" s="128">
        <v>44987.0</v>
      </c>
      <c r="D400" s="10">
        <v>2620.0</v>
      </c>
      <c r="E400" s="24"/>
      <c r="F400" s="16" t="s">
        <v>15</v>
      </c>
      <c r="G400" s="91"/>
      <c r="H400" s="16" t="s">
        <v>15</v>
      </c>
      <c r="I400" s="16" t="s">
        <v>16</v>
      </c>
      <c r="J400" s="9">
        <v>22.0</v>
      </c>
      <c r="K400" s="16" t="s">
        <v>16</v>
      </c>
      <c r="L400" s="9">
        <v>4.0</v>
      </c>
      <c r="M400" s="16" t="s">
        <v>16</v>
      </c>
      <c r="N400" s="9">
        <v>1.0</v>
      </c>
      <c r="O400" s="16" t="s">
        <v>16</v>
      </c>
      <c r="P400" s="9">
        <v>9.0</v>
      </c>
      <c r="Q400" s="16" t="s">
        <v>15</v>
      </c>
      <c r="R400" s="33"/>
    </row>
    <row r="401">
      <c r="A401" s="10">
        <v>398.0</v>
      </c>
      <c r="B401" s="10">
        <v>8042615.0</v>
      </c>
      <c r="C401" s="128">
        <v>44630.0</v>
      </c>
      <c r="D401" s="10">
        <v>2040.0</v>
      </c>
      <c r="E401" s="24"/>
      <c r="F401" s="16" t="s">
        <v>15</v>
      </c>
      <c r="G401" s="9" t="s">
        <v>86</v>
      </c>
      <c r="H401" s="16" t="s">
        <v>15</v>
      </c>
      <c r="I401" s="16" t="s">
        <v>16</v>
      </c>
      <c r="J401" s="9">
        <v>12.0</v>
      </c>
      <c r="K401" s="16" t="s">
        <v>16</v>
      </c>
      <c r="L401" s="9">
        <v>3.0</v>
      </c>
      <c r="M401" s="16" t="s">
        <v>15</v>
      </c>
      <c r="N401" s="91"/>
      <c r="O401" s="16" t="s">
        <v>16</v>
      </c>
      <c r="P401" s="9">
        <v>7.0</v>
      </c>
      <c r="Q401" s="16" t="s">
        <v>15</v>
      </c>
      <c r="R401" s="33"/>
    </row>
    <row r="402">
      <c r="A402" s="36">
        <v>399.0</v>
      </c>
      <c r="B402" s="36">
        <v>8049285.0</v>
      </c>
      <c r="C402" s="128" t="s">
        <v>1741</v>
      </c>
      <c r="D402" s="36">
        <v>2920.0</v>
      </c>
      <c r="E402" s="37"/>
      <c r="F402" s="16" t="s">
        <v>16</v>
      </c>
      <c r="G402" s="16">
        <v>1.0</v>
      </c>
      <c r="H402" s="16" t="s">
        <v>16</v>
      </c>
      <c r="I402" s="16" t="s">
        <v>16</v>
      </c>
      <c r="J402" s="16">
        <v>1.0</v>
      </c>
      <c r="K402" s="16" t="s">
        <v>16</v>
      </c>
      <c r="L402" s="16">
        <v>12.0</v>
      </c>
      <c r="M402" s="16" t="s">
        <v>16</v>
      </c>
      <c r="N402" s="16" t="s">
        <v>86</v>
      </c>
      <c r="O402" s="16" t="s">
        <v>16</v>
      </c>
      <c r="P402" s="16">
        <v>16.0</v>
      </c>
      <c r="Q402" s="16" t="s">
        <v>16</v>
      </c>
      <c r="R402" s="33"/>
    </row>
    <row r="403">
      <c r="A403" s="10">
        <v>400.0</v>
      </c>
      <c r="B403" s="10">
        <v>8062378.0</v>
      </c>
      <c r="C403" s="128">
        <v>44661.0</v>
      </c>
      <c r="D403" s="10">
        <v>2340.0</v>
      </c>
      <c r="E403" s="24"/>
      <c r="F403" s="16" t="s">
        <v>15</v>
      </c>
      <c r="G403" s="91"/>
      <c r="H403" s="16" t="s">
        <v>15</v>
      </c>
      <c r="I403" s="16" t="s">
        <v>15</v>
      </c>
      <c r="J403" s="91"/>
      <c r="K403" s="16" t="s">
        <v>15</v>
      </c>
      <c r="L403" s="91"/>
      <c r="M403" s="16" t="s">
        <v>15</v>
      </c>
      <c r="N403" s="91"/>
      <c r="O403" s="16" t="s">
        <v>15</v>
      </c>
      <c r="P403" s="91"/>
      <c r="Q403" s="16" t="s">
        <v>15</v>
      </c>
      <c r="R403" s="33"/>
    </row>
    <row r="404">
      <c r="A404" s="10">
        <v>401.0</v>
      </c>
      <c r="B404" s="10">
        <v>8083082.0</v>
      </c>
      <c r="C404" s="128">
        <v>44899.0</v>
      </c>
      <c r="D404" s="10">
        <v>1975.0</v>
      </c>
      <c r="E404" s="24"/>
      <c r="F404" s="16" t="s">
        <v>86</v>
      </c>
      <c r="G404" s="9" t="s">
        <v>86</v>
      </c>
      <c r="H404" s="16" t="s">
        <v>16</v>
      </c>
      <c r="I404" s="9" t="s">
        <v>15</v>
      </c>
      <c r="J404" s="91"/>
      <c r="K404" s="9" t="s">
        <v>15</v>
      </c>
      <c r="L404" s="91"/>
      <c r="M404" s="9" t="s">
        <v>15</v>
      </c>
      <c r="N404" s="91"/>
      <c r="O404" s="9" t="s">
        <v>15</v>
      </c>
      <c r="P404" s="91"/>
      <c r="Q404" s="9" t="s">
        <v>15</v>
      </c>
      <c r="R404" s="34"/>
    </row>
    <row r="405">
      <c r="A405" s="10">
        <v>402.0</v>
      </c>
      <c r="B405" s="10">
        <v>8083686.0</v>
      </c>
      <c r="C405" s="128">
        <v>44663.0</v>
      </c>
      <c r="D405" s="10">
        <v>1905.0</v>
      </c>
      <c r="E405" s="24"/>
      <c r="F405" s="16" t="s">
        <v>16</v>
      </c>
      <c r="G405" s="9">
        <v>3.0</v>
      </c>
      <c r="H405" s="16" t="s">
        <v>15</v>
      </c>
      <c r="I405" s="9" t="s">
        <v>15</v>
      </c>
      <c r="J405" s="91"/>
      <c r="K405" s="9" t="s">
        <v>15</v>
      </c>
      <c r="L405" s="91"/>
      <c r="M405" s="9" t="s">
        <v>15</v>
      </c>
      <c r="N405" s="91"/>
      <c r="O405" s="9" t="s">
        <v>15</v>
      </c>
      <c r="P405" s="91"/>
      <c r="Q405" s="9" t="s">
        <v>15</v>
      </c>
      <c r="R405" s="34"/>
    </row>
    <row r="406">
      <c r="A406" s="10">
        <v>403.0</v>
      </c>
      <c r="B406" s="10">
        <v>8084502.0</v>
      </c>
      <c r="C406" s="128">
        <v>44785.0</v>
      </c>
      <c r="D406" s="10">
        <v>1805.0</v>
      </c>
      <c r="E406" s="24"/>
      <c r="F406" s="16" t="s">
        <v>16</v>
      </c>
      <c r="G406" s="9">
        <v>5.0</v>
      </c>
      <c r="H406" s="16" t="s">
        <v>16</v>
      </c>
      <c r="I406" s="9" t="s">
        <v>15</v>
      </c>
      <c r="J406" s="91"/>
      <c r="K406" s="9" t="s">
        <v>15</v>
      </c>
      <c r="L406" s="91"/>
      <c r="M406" s="9" t="s">
        <v>15</v>
      </c>
      <c r="N406" s="91"/>
      <c r="O406" s="9" t="s">
        <v>16</v>
      </c>
      <c r="P406" s="9">
        <v>6.0</v>
      </c>
      <c r="Q406" s="9" t="s">
        <v>15</v>
      </c>
      <c r="R406" s="34"/>
    </row>
    <row r="407">
      <c r="A407" s="10">
        <v>404.0</v>
      </c>
      <c r="B407" s="10">
        <v>8085630.0</v>
      </c>
      <c r="C407" s="128">
        <v>44907.0</v>
      </c>
      <c r="D407" s="10">
        <v>2380.0</v>
      </c>
      <c r="E407" s="24"/>
      <c r="F407" s="16" t="s">
        <v>16</v>
      </c>
      <c r="G407" s="9">
        <v>1.0</v>
      </c>
      <c r="H407" s="16" t="s">
        <v>16</v>
      </c>
      <c r="I407" s="9" t="s">
        <v>16</v>
      </c>
      <c r="J407" s="9">
        <v>2.0</v>
      </c>
      <c r="K407" s="9" t="s">
        <v>16</v>
      </c>
      <c r="L407" s="9">
        <v>8.0</v>
      </c>
      <c r="M407" s="9" t="s">
        <v>15</v>
      </c>
      <c r="N407" s="91"/>
      <c r="O407" s="9" t="s">
        <v>16</v>
      </c>
      <c r="P407" s="9">
        <v>7.0</v>
      </c>
      <c r="Q407" s="9" t="s">
        <v>15</v>
      </c>
      <c r="R407" s="34"/>
    </row>
    <row r="408">
      <c r="A408" s="10">
        <v>405.0</v>
      </c>
      <c r="B408" s="10">
        <v>8082389.0</v>
      </c>
      <c r="C408" s="128">
        <v>44907.0</v>
      </c>
      <c r="D408" s="10">
        <v>1910.0</v>
      </c>
      <c r="E408" s="24"/>
      <c r="F408" s="16" t="s">
        <v>16</v>
      </c>
      <c r="G408" s="9">
        <v>1.0</v>
      </c>
      <c r="H408" s="16" t="s">
        <v>16</v>
      </c>
      <c r="I408" s="9" t="s">
        <v>15</v>
      </c>
      <c r="J408" s="91"/>
      <c r="K408" s="9" t="s">
        <v>15</v>
      </c>
      <c r="L408" s="91"/>
      <c r="M408" s="9" t="s">
        <v>15</v>
      </c>
      <c r="N408" s="91"/>
      <c r="O408" s="9" t="s">
        <v>16</v>
      </c>
      <c r="P408" s="9">
        <v>4.0</v>
      </c>
      <c r="Q408" s="9" t="s">
        <v>15</v>
      </c>
      <c r="R408" s="34"/>
    </row>
    <row r="409">
      <c r="A409" s="10">
        <v>406.0</v>
      </c>
      <c r="B409" s="10">
        <v>8049871.0</v>
      </c>
      <c r="C409" s="128">
        <v>44662.0</v>
      </c>
      <c r="D409" s="10">
        <v>1925.0</v>
      </c>
      <c r="E409" s="24"/>
      <c r="F409" s="16" t="s">
        <v>16</v>
      </c>
      <c r="G409" s="9">
        <v>3.0</v>
      </c>
      <c r="H409" s="16" t="s">
        <v>16</v>
      </c>
      <c r="I409" s="9" t="s">
        <v>16</v>
      </c>
      <c r="J409" s="9">
        <v>9.0</v>
      </c>
      <c r="K409" s="9" t="s">
        <v>16</v>
      </c>
      <c r="L409" s="9">
        <v>4.0</v>
      </c>
      <c r="M409" s="9" t="s">
        <v>16</v>
      </c>
      <c r="N409" s="9">
        <v>5.0</v>
      </c>
      <c r="O409" s="9" t="s">
        <v>16</v>
      </c>
      <c r="P409" s="9">
        <v>22.0</v>
      </c>
      <c r="Q409" s="9" t="s">
        <v>16</v>
      </c>
      <c r="R409" s="34"/>
    </row>
    <row r="410">
      <c r="A410" s="10">
        <v>407.0</v>
      </c>
      <c r="B410" s="10">
        <v>8051620.0</v>
      </c>
      <c r="C410" s="137">
        <v>44782.0</v>
      </c>
      <c r="D410" s="7">
        <v>3490.0</v>
      </c>
      <c r="E410" s="7"/>
      <c r="F410" s="16" t="s">
        <v>86</v>
      </c>
      <c r="G410" s="50"/>
      <c r="H410" s="16" t="s">
        <v>16</v>
      </c>
      <c r="I410" s="9" t="s">
        <v>15</v>
      </c>
      <c r="J410" s="50"/>
      <c r="K410" s="9" t="s">
        <v>15</v>
      </c>
      <c r="L410" s="50"/>
      <c r="M410" s="9" t="s">
        <v>15</v>
      </c>
      <c r="N410" s="50"/>
      <c r="O410" s="9" t="s">
        <v>16</v>
      </c>
      <c r="P410" s="50">
        <v>2.0</v>
      </c>
      <c r="Q410" s="9" t="s">
        <v>15</v>
      </c>
      <c r="R410" s="34"/>
    </row>
    <row r="411">
      <c r="A411" s="23">
        <v>2021.0</v>
      </c>
      <c r="B411" s="5"/>
      <c r="C411" s="5"/>
      <c r="D411" s="5"/>
      <c r="E411" s="5"/>
      <c r="F411" s="5"/>
      <c r="G411" s="5"/>
      <c r="H411" s="5"/>
      <c r="I411" s="5"/>
      <c r="J411" s="5"/>
      <c r="K411" s="5"/>
      <c r="L411" s="6"/>
      <c r="M411" s="23">
        <v>2021.0</v>
      </c>
      <c r="N411" s="5"/>
      <c r="O411" s="5"/>
      <c r="P411" s="5"/>
      <c r="Q411" s="6"/>
      <c r="R411" s="138"/>
    </row>
    <row r="412">
      <c r="A412" s="10">
        <v>408.0</v>
      </c>
      <c r="B412" s="10">
        <v>7775500.0</v>
      </c>
      <c r="C412" s="128" t="s">
        <v>1742</v>
      </c>
      <c r="D412" s="10">
        <v>2175.0</v>
      </c>
      <c r="E412" s="24"/>
      <c r="F412" s="16" t="s">
        <v>16</v>
      </c>
      <c r="G412" s="9">
        <v>1.0</v>
      </c>
      <c r="H412" s="9" t="s">
        <v>16</v>
      </c>
      <c r="I412" s="9" t="s">
        <v>15</v>
      </c>
      <c r="J412" s="91"/>
      <c r="K412" s="9" t="s">
        <v>15</v>
      </c>
      <c r="L412" s="91"/>
      <c r="M412" s="9" t="s">
        <v>15</v>
      </c>
      <c r="N412" s="91"/>
      <c r="O412" s="9" t="s">
        <v>15</v>
      </c>
      <c r="P412" s="91"/>
      <c r="Q412" s="9" t="s">
        <v>15</v>
      </c>
      <c r="R412" s="34"/>
    </row>
    <row r="413">
      <c r="A413" s="10">
        <v>409.0</v>
      </c>
      <c r="B413" s="10">
        <v>7776228.0</v>
      </c>
      <c r="C413" s="128" t="s">
        <v>1743</v>
      </c>
      <c r="D413" s="10">
        <v>2290.0</v>
      </c>
      <c r="E413" s="24"/>
      <c r="F413" s="9" t="s">
        <v>16</v>
      </c>
      <c r="G413" s="9">
        <v>6.0</v>
      </c>
      <c r="H413" s="9" t="s">
        <v>16</v>
      </c>
      <c r="I413" s="9" t="s">
        <v>15</v>
      </c>
      <c r="J413" s="91"/>
      <c r="K413" s="9" t="s">
        <v>15</v>
      </c>
      <c r="L413" s="91"/>
      <c r="M413" s="9" t="s">
        <v>15</v>
      </c>
      <c r="N413" s="91"/>
      <c r="O413" s="9" t="s">
        <v>16</v>
      </c>
      <c r="P413" s="9">
        <v>10.0</v>
      </c>
      <c r="Q413" s="9" t="s">
        <v>16</v>
      </c>
      <c r="R413" s="34"/>
    </row>
    <row r="414">
      <c r="A414" s="10">
        <v>410.0</v>
      </c>
      <c r="B414" s="41">
        <v>7747857.0</v>
      </c>
      <c r="C414" s="129"/>
      <c r="D414" s="24"/>
      <c r="E414" s="134">
        <v>44230.0</v>
      </c>
      <c r="F414" s="9" t="s">
        <v>16</v>
      </c>
      <c r="G414" s="9" t="s">
        <v>86</v>
      </c>
      <c r="H414" s="9" t="s">
        <v>16</v>
      </c>
      <c r="I414" s="16" t="s">
        <v>16</v>
      </c>
      <c r="J414" s="9">
        <v>18.0</v>
      </c>
      <c r="K414" s="16" t="s">
        <v>16</v>
      </c>
      <c r="L414" s="9">
        <v>7.0</v>
      </c>
      <c r="M414" s="16" t="s">
        <v>16</v>
      </c>
      <c r="N414" s="9">
        <v>1.0</v>
      </c>
      <c r="O414" s="16" t="s">
        <v>16</v>
      </c>
      <c r="P414" s="9">
        <v>43.0</v>
      </c>
      <c r="Q414" s="16" t="s">
        <v>15</v>
      </c>
      <c r="R414" s="33"/>
    </row>
    <row r="415">
      <c r="A415" s="10">
        <v>411.0</v>
      </c>
      <c r="B415" s="41">
        <v>7788662.0</v>
      </c>
      <c r="C415" s="128" t="s">
        <v>1744</v>
      </c>
      <c r="D415" s="10">
        <v>1960.0</v>
      </c>
      <c r="E415" s="24"/>
      <c r="F415" s="9" t="s">
        <v>16</v>
      </c>
      <c r="G415" s="9">
        <v>1.0</v>
      </c>
      <c r="H415" s="9" t="s">
        <v>16</v>
      </c>
      <c r="I415" s="16" t="s">
        <v>16</v>
      </c>
      <c r="J415" s="9">
        <v>3.0</v>
      </c>
      <c r="K415" s="16" t="s">
        <v>16</v>
      </c>
      <c r="L415" s="9">
        <v>2.0</v>
      </c>
      <c r="M415" s="16" t="s">
        <v>15</v>
      </c>
      <c r="N415" s="91"/>
      <c r="O415" s="16" t="s">
        <v>16</v>
      </c>
      <c r="P415" s="9">
        <v>9.0</v>
      </c>
      <c r="Q415" s="16" t="s">
        <v>15</v>
      </c>
      <c r="R415" s="33"/>
    </row>
    <row r="416">
      <c r="A416" s="10">
        <v>412.0</v>
      </c>
      <c r="B416" s="41">
        <v>7789947.0</v>
      </c>
      <c r="C416" s="128" t="s">
        <v>1745</v>
      </c>
      <c r="D416" s="10">
        <v>2050.0</v>
      </c>
      <c r="E416" s="24"/>
      <c r="F416" s="9" t="s">
        <v>16</v>
      </c>
      <c r="G416" s="9">
        <v>1.0</v>
      </c>
      <c r="H416" s="9" t="s">
        <v>16</v>
      </c>
      <c r="I416" s="16" t="s">
        <v>16</v>
      </c>
      <c r="J416" s="9">
        <v>15.0</v>
      </c>
      <c r="K416" s="16" t="s">
        <v>16</v>
      </c>
      <c r="L416" s="9">
        <v>1.0</v>
      </c>
      <c r="M416" s="16" t="s">
        <v>15</v>
      </c>
      <c r="N416" s="91"/>
      <c r="O416" s="16" t="s">
        <v>16</v>
      </c>
      <c r="P416" s="9">
        <v>5.0</v>
      </c>
      <c r="Q416" s="16" t="s">
        <v>15</v>
      </c>
      <c r="R416" s="33"/>
    </row>
    <row r="417">
      <c r="A417" s="10">
        <v>413.0</v>
      </c>
      <c r="B417" s="41">
        <v>7788545.0</v>
      </c>
      <c r="C417" s="128" t="s">
        <v>1746</v>
      </c>
      <c r="D417" s="10">
        <v>1880.0</v>
      </c>
      <c r="E417" s="24"/>
      <c r="F417" s="9" t="s">
        <v>86</v>
      </c>
      <c r="G417" s="91"/>
      <c r="H417" s="9" t="s">
        <v>15</v>
      </c>
      <c r="I417" s="16" t="s">
        <v>15</v>
      </c>
      <c r="J417" s="91"/>
      <c r="K417" s="16" t="s">
        <v>15</v>
      </c>
      <c r="L417" s="91"/>
      <c r="M417" s="16" t="s">
        <v>15</v>
      </c>
      <c r="N417" s="91"/>
      <c r="O417" s="16" t="s">
        <v>15</v>
      </c>
      <c r="P417" s="91"/>
      <c r="Q417" s="16" t="s">
        <v>15</v>
      </c>
      <c r="R417" s="33"/>
    </row>
    <row r="418">
      <c r="A418" s="10">
        <v>414.0</v>
      </c>
      <c r="B418" s="41">
        <v>7792489.0</v>
      </c>
      <c r="C418" s="128" t="s">
        <v>1747</v>
      </c>
      <c r="D418" s="10">
        <v>2195.0</v>
      </c>
      <c r="E418" s="24"/>
      <c r="F418" s="9" t="s">
        <v>86</v>
      </c>
      <c r="G418" s="91"/>
      <c r="H418" s="9" t="s">
        <v>16</v>
      </c>
      <c r="I418" s="16" t="s">
        <v>15</v>
      </c>
      <c r="J418" s="91"/>
      <c r="K418" s="16" t="s">
        <v>15</v>
      </c>
      <c r="L418" s="91"/>
      <c r="M418" s="16" t="s">
        <v>15</v>
      </c>
      <c r="N418" s="91"/>
      <c r="O418" s="16" t="s">
        <v>16</v>
      </c>
      <c r="P418" s="9">
        <v>2.0</v>
      </c>
      <c r="Q418" s="16" t="s">
        <v>15</v>
      </c>
      <c r="R418" s="33"/>
    </row>
    <row r="419">
      <c r="A419" s="10">
        <v>415.0</v>
      </c>
      <c r="B419" s="41">
        <v>7792921.0</v>
      </c>
      <c r="C419" s="128" t="s">
        <v>1748</v>
      </c>
      <c r="D419" s="10">
        <v>2220.0</v>
      </c>
      <c r="E419" s="24"/>
      <c r="F419" s="9" t="s">
        <v>86</v>
      </c>
      <c r="G419" s="91"/>
      <c r="H419" s="9" t="s">
        <v>16</v>
      </c>
      <c r="I419" s="16" t="s">
        <v>15</v>
      </c>
      <c r="J419" s="91"/>
      <c r="K419" s="16" t="s">
        <v>15</v>
      </c>
      <c r="L419" s="91"/>
      <c r="M419" s="16" t="s">
        <v>15</v>
      </c>
      <c r="N419" s="91"/>
      <c r="O419" s="16" t="s">
        <v>16</v>
      </c>
      <c r="P419" s="9">
        <v>5.0</v>
      </c>
      <c r="Q419" s="16" t="s">
        <v>15</v>
      </c>
      <c r="R419" s="33"/>
    </row>
    <row r="420">
      <c r="A420" s="10">
        <v>416.0</v>
      </c>
      <c r="B420" s="41">
        <v>7792925.0</v>
      </c>
      <c r="C420" s="128" t="s">
        <v>1748</v>
      </c>
      <c r="D420" s="10">
        <v>1970.0</v>
      </c>
      <c r="E420" s="24"/>
      <c r="F420" s="9" t="s">
        <v>86</v>
      </c>
      <c r="G420" s="91"/>
      <c r="H420" s="9" t="s">
        <v>16</v>
      </c>
      <c r="I420" s="16" t="s">
        <v>15</v>
      </c>
      <c r="J420" s="91"/>
      <c r="K420" s="16" t="s">
        <v>15</v>
      </c>
      <c r="L420" s="91"/>
      <c r="M420" s="16" t="s">
        <v>15</v>
      </c>
      <c r="N420" s="91"/>
      <c r="O420" s="16" t="s">
        <v>16</v>
      </c>
      <c r="P420" s="9">
        <v>6.0</v>
      </c>
      <c r="Q420" s="16" t="s">
        <v>15</v>
      </c>
      <c r="R420" s="33"/>
    </row>
    <row r="421">
      <c r="A421" s="10">
        <v>417.0</v>
      </c>
      <c r="B421" s="41">
        <v>7794576.0</v>
      </c>
      <c r="C421" s="128" t="s">
        <v>1749</v>
      </c>
      <c r="D421" s="10">
        <v>3295.0</v>
      </c>
      <c r="E421" s="24"/>
      <c r="F421" s="9" t="s">
        <v>86</v>
      </c>
      <c r="G421" s="91"/>
      <c r="H421" s="9" t="s">
        <v>16</v>
      </c>
      <c r="I421" s="16" t="s">
        <v>16</v>
      </c>
      <c r="J421" s="9">
        <v>21.0</v>
      </c>
      <c r="K421" s="16" t="s">
        <v>16</v>
      </c>
      <c r="L421" s="9">
        <v>13.0</v>
      </c>
      <c r="M421" s="16" t="s">
        <v>15</v>
      </c>
      <c r="N421" s="91"/>
      <c r="O421" s="16" t="s">
        <v>16</v>
      </c>
      <c r="P421" s="9">
        <v>17.0</v>
      </c>
      <c r="Q421" s="16" t="s">
        <v>16</v>
      </c>
      <c r="R421" s="33"/>
    </row>
    <row r="422">
      <c r="A422" s="10">
        <v>418.0</v>
      </c>
      <c r="B422" s="41">
        <v>7794598.0</v>
      </c>
      <c r="C422" s="128">
        <v>44443.0</v>
      </c>
      <c r="D422" s="10">
        <v>2185.0</v>
      </c>
      <c r="E422" s="24"/>
      <c r="F422" s="9" t="s">
        <v>86</v>
      </c>
      <c r="G422" s="91"/>
      <c r="H422" s="9" t="s">
        <v>16</v>
      </c>
      <c r="I422" s="16" t="s">
        <v>16</v>
      </c>
      <c r="J422" s="91"/>
      <c r="K422" s="16" t="s">
        <v>16</v>
      </c>
      <c r="L422" s="91"/>
      <c r="M422" s="16" t="s">
        <v>16</v>
      </c>
      <c r="N422" s="91"/>
      <c r="O422" s="16" t="s">
        <v>16</v>
      </c>
      <c r="P422" s="100">
        <v>8.0</v>
      </c>
      <c r="Q422" s="16" t="s">
        <v>15</v>
      </c>
      <c r="R422" s="33"/>
    </row>
    <row r="423">
      <c r="A423" s="10">
        <v>419.0</v>
      </c>
      <c r="B423" s="41">
        <v>7820513.0</v>
      </c>
      <c r="C423" s="128" t="s">
        <v>1750</v>
      </c>
      <c r="D423" s="10">
        <v>2140.0</v>
      </c>
      <c r="E423" s="24"/>
      <c r="F423" s="9" t="s">
        <v>15</v>
      </c>
      <c r="G423" s="91"/>
      <c r="H423" s="9" t="s">
        <v>16</v>
      </c>
      <c r="I423" s="16" t="s">
        <v>15</v>
      </c>
      <c r="J423" s="91"/>
      <c r="K423" s="16" t="s">
        <v>15</v>
      </c>
      <c r="L423" s="91"/>
      <c r="M423" s="16" t="s">
        <v>15</v>
      </c>
      <c r="N423" s="91"/>
      <c r="O423" s="16" t="s">
        <v>16</v>
      </c>
      <c r="P423" s="9">
        <v>2.0</v>
      </c>
      <c r="Q423" s="16" t="s">
        <v>16</v>
      </c>
      <c r="R423" s="33"/>
    </row>
    <row r="424">
      <c r="A424" s="10">
        <v>420.0</v>
      </c>
      <c r="B424" s="41">
        <v>7821413.0</v>
      </c>
      <c r="C424" s="128" t="s">
        <v>1750</v>
      </c>
      <c r="D424" s="10">
        <v>1920.0</v>
      </c>
      <c r="E424" s="24"/>
      <c r="F424" s="9" t="s">
        <v>15</v>
      </c>
      <c r="G424" s="91"/>
      <c r="H424" s="9" t="s">
        <v>15</v>
      </c>
      <c r="I424" s="16" t="s">
        <v>15</v>
      </c>
      <c r="J424" s="91"/>
      <c r="K424" s="16" t="s">
        <v>15</v>
      </c>
      <c r="L424" s="91"/>
      <c r="M424" s="16" t="s">
        <v>15</v>
      </c>
      <c r="N424" s="91"/>
      <c r="O424" s="16" t="s">
        <v>15</v>
      </c>
      <c r="P424" s="91"/>
      <c r="Q424" s="16" t="s">
        <v>15</v>
      </c>
      <c r="R424" s="33"/>
    </row>
    <row r="425">
      <c r="A425" s="10">
        <v>421.0</v>
      </c>
      <c r="B425" s="41">
        <v>7822587.0</v>
      </c>
      <c r="C425" s="128" t="s">
        <v>1751</v>
      </c>
      <c r="D425" s="10">
        <v>1985.0</v>
      </c>
      <c r="E425" s="24"/>
      <c r="F425" s="9" t="s">
        <v>86</v>
      </c>
      <c r="G425" s="91"/>
      <c r="H425" s="9" t="s">
        <v>15</v>
      </c>
      <c r="I425" s="9" t="s">
        <v>15</v>
      </c>
      <c r="J425" s="91"/>
      <c r="K425" s="9" t="s">
        <v>15</v>
      </c>
      <c r="L425" s="91"/>
      <c r="M425" s="9" t="s">
        <v>15</v>
      </c>
      <c r="N425" s="91"/>
      <c r="O425" s="9" t="s">
        <v>15</v>
      </c>
      <c r="P425" s="91"/>
      <c r="Q425" s="9" t="s">
        <v>15</v>
      </c>
      <c r="R425" s="34"/>
    </row>
    <row r="426">
      <c r="A426" s="10">
        <v>422.0</v>
      </c>
      <c r="B426" s="41">
        <v>7826953.0</v>
      </c>
      <c r="C426" s="129"/>
      <c r="D426" s="24"/>
      <c r="E426" s="10" t="s">
        <v>1752</v>
      </c>
      <c r="F426" s="9" t="s">
        <v>15</v>
      </c>
      <c r="G426" s="91"/>
      <c r="H426" s="9" t="s">
        <v>16</v>
      </c>
      <c r="I426" s="9" t="s">
        <v>16</v>
      </c>
      <c r="J426" s="9">
        <v>1.0</v>
      </c>
      <c r="K426" s="9" t="s">
        <v>15</v>
      </c>
      <c r="L426" s="91"/>
      <c r="M426" s="9" t="s">
        <v>15</v>
      </c>
      <c r="N426" s="91"/>
      <c r="O426" s="9" t="s">
        <v>16</v>
      </c>
      <c r="P426" s="9">
        <v>1.0</v>
      </c>
      <c r="Q426" s="9" t="s">
        <v>15</v>
      </c>
      <c r="R426" s="34"/>
    </row>
    <row r="427">
      <c r="A427" s="10">
        <v>423.0</v>
      </c>
      <c r="B427" s="41">
        <v>7826536.0</v>
      </c>
      <c r="C427" s="128" t="s">
        <v>1750</v>
      </c>
      <c r="D427" s="10">
        <v>2060.0</v>
      </c>
      <c r="E427" s="24"/>
      <c r="F427" s="9" t="s">
        <v>15</v>
      </c>
      <c r="G427" s="91"/>
      <c r="H427" s="9" t="s">
        <v>15</v>
      </c>
      <c r="I427" s="9" t="s">
        <v>15</v>
      </c>
      <c r="J427" s="91"/>
      <c r="K427" s="9" t="s">
        <v>15</v>
      </c>
      <c r="L427" s="91"/>
      <c r="M427" s="9" t="s">
        <v>15</v>
      </c>
      <c r="N427" s="91"/>
      <c r="O427" s="9" t="s">
        <v>15</v>
      </c>
      <c r="P427" s="91"/>
      <c r="Q427" s="9" t="s">
        <v>15</v>
      </c>
      <c r="R427" s="34"/>
    </row>
    <row r="428">
      <c r="A428" s="10">
        <v>424.0</v>
      </c>
      <c r="B428" s="41">
        <v>7826897.0</v>
      </c>
      <c r="C428" s="128">
        <v>44475.0</v>
      </c>
      <c r="D428" s="10">
        <v>1935.0</v>
      </c>
      <c r="E428" s="24"/>
      <c r="F428" s="9" t="s">
        <v>16</v>
      </c>
      <c r="G428" s="9" t="s">
        <v>86</v>
      </c>
      <c r="H428" s="9" t="s">
        <v>15</v>
      </c>
      <c r="I428" s="9" t="s">
        <v>15</v>
      </c>
      <c r="J428" s="91"/>
      <c r="K428" s="9" t="s">
        <v>15</v>
      </c>
      <c r="L428" s="91"/>
      <c r="M428" s="9" t="s">
        <v>15</v>
      </c>
      <c r="N428" s="91"/>
      <c r="O428" s="9" t="s">
        <v>15</v>
      </c>
      <c r="P428" s="91"/>
      <c r="Q428" s="9" t="s">
        <v>15</v>
      </c>
      <c r="R428" s="34"/>
    </row>
    <row r="429">
      <c r="A429" s="10">
        <v>425.0</v>
      </c>
      <c r="B429" s="41">
        <v>7827711.0</v>
      </c>
      <c r="C429" s="128" t="s">
        <v>1750</v>
      </c>
      <c r="D429" s="10">
        <v>1940.0</v>
      </c>
      <c r="E429" s="24"/>
      <c r="F429" s="9" t="s">
        <v>15</v>
      </c>
      <c r="G429" s="91"/>
      <c r="H429" s="9" t="s">
        <v>15</v>
      </c>
      <c r="I429" s="9" t="s">
        <v>15</v>
      </c>
      <c r="J429" s="91"/>
      <c r="K429" s="9" t="s">
        <v>15</v>
      </c>
      <c r="L429" s="91"/>
      <c r="M429" s="9" t="s">
        <v>15</v>
      </c>
      <c r="N429" s="91"/>
      <c r="O429" s="9" t="s">
        <v>15</v>
      </c>
      <c r="P429" s="91"/>
      <c r="Q429" s="9" t="s">
        <v>15</v>
      </c>
      <c r="R429" s="34"/>
    </row>
    <row r="430">
      <c r="A430" s="10">
        <v>426.0</v>
      </c>
      <c r="B430" s="41">
        <v>7827813.0</v>
      </c>
      <c r="C430" s="128">
        <v>44292.0</v>
      </c>
      <c r="D430" s="10">
        <v>1932.0</v>
      </c>
      <c r="E430" s="24"/>
      <c r="F430" s="9" t="s">
        <v>86</v>
      </c>
      <c r="G430" s="91"/>
      <c r="H430" s="9" t="s">
        <v>16</v>
      </c>
      <c r="I430" s="9" t="s">
        <v>16</v>
      </c>
      <c r="J430" s="9">
        <v>3.0</v>
      </c>
      <c r="K430" s="9" t="s">
        <v>15</v>
      </c>
      <c r="L430" s="91"/>
      <c r="M430" s="9" t="s">
        <v>15</v>
      </c>
      <c r="N430" s="91"/>
      <c r="O430" s="9" t="s">
        <v>16</v>
      </c>
      <c r="P430" s="9">
        <v>4.0</v>
      </c>
      <c r="Q430" s="9" t="s">
        <v>15</v>
      </c>
      <c r="R430" s="34"/>
    </row>
    <row r="431">
      <c r="A431" s="10">
        <v>427.0</v>
      </c>
      <c r="B431" s="41">
        <v>7829119.0</v>
      </c>
      <c r="C431" s="128">
        <v>44445.0</v>
      </c>
      <c r="D431" s="10">
        <v>2380.0</v>
      </c>
      <c r="E431" s="24"/>
      <c r="F431" s="9" t="s">
        <v>86</v>
      </c>
      <c r="G431" s="91"/>
      <c r="H431" s="9" t="s">
        <v>16</v>
      </c>
      <c r="I431" s="9" t="s">
        <v>15</v>
      </c>
      <c r="J431" s="91"/>
      <c r="K431" s="9" t="s">
        <v>16</v>
      </c>
      <c r="L431" s="9">
        <v>3.0</v>
      </c>
      <c r="M431" s="9" t="s">
        <v>15</v>
      </c>
      <c r="N431" s="91"/>
      <c r="O431" s="9" t="s">
        <v>15</v>
      </c>
      <c r="P431" s="91"/>
      <c r="Q431" s="9" t="s">
        <v>15</v>
      </c>
      <c r="R431" s="34"/>
    </row>
    <row r="432">
      <c r="A432" s="10">
        <v>428.0</v>
      </c>
      <c r="B432" s="41">
        <v>7830657.0</v>
      </c>
      <c r="C432" s="128" t="s">
        <v>1753</v>
      </c>
      <c r="D432" s="10">
        <v>2310.0</v>
      </c>
      <c r="E432" s="24"/>
      <c r="F432" s="9" t="s">
        <v>15</v>
      </c>
      <c r="G432" s="91"/>
      <c r="H432" s="9" t="s">
        <v>16</v>
      </c>
      <c r="I432" s="9" t="s">
        <v>15</v>
      </c>
      <c r="J432" s="91"/>
      <c r="K432" s="9" t="s">
        <v>15</v>
      </c>
      <c r="L432" s="91"/>
      <c r="M432" s="9" t="s">
        <v>15</v>
      </c>
      <c r="N432" s="91"/>
      <c r="O432" s="9" t="s">
        <v>16</v>
      </c>
      <c r="P432" s="9">
        <v>2.0</v>
      </c>
      <c r="Q432" s="9" t="s">
        <v>15</v>
      </c>
      <c r="R432" s="34"/>
    </row>
    <row r="433">
      <c r="A433" s="36">
        <v>429.0</v>
      </c>
      <c r="B433" s="42">
        <v>7837075.0</v>
      </c>
      <c r="C433" s="128" t="s">
        <v>1754</v>
      </c>
      <c r="D433" s="36">
        <v>2535.0</v>
      </c>
      <c r="E433" s="37"/>
      <c r="F433" s="16" t="s">
        <v>16</v>
      </c>
      <c r="G433" s="16" t="s">
        <v>86</v>
      </c>
      <c r="H433" s="16" t="s">
        <v>16</v>
      </c>
      <c r="I433" s="16" t="s">
        <v>15</v>
      </c>
      <c r="J433" s="136"/>
      <c r="K433" s="16" t="s">
        <v>16</v>
      </c>
      <c r="L433" s="16">
        <v>10.0</v>
      </c>
      <c r="M433" s="16" t="s">
        <v>15</v>
      </c>
      <c r="N433" s="136"/>
      <c r="O433" s="16" t="s">
        <v>16</v>
      </c>
      <c r="P433" s="16">
        <v>11.0</v>
      </c>
      <c r="Q433" s="16" t="s">
        <v>15</v>
      </c>
      <c r="R433" s="33"/>
    </row>
    <row r="434">
      <c r="A434" s="36">
        <v>430.0</v>
      </c>
      <c r="B434" s="42">
        <v>7837870.0</v>
      </c>
      <c r="C434" s="128" t="s">
        <v>1755</v>
      </c>
      <c r="D434" s="36">
        <v>1990.0</v>
      </c>
      <c r="E434" s="37"/>
      <c r="F434" s="16" t="s">
        <v>86</v>
      </c>
      <c r="G434" s="136"/>
      <c r="H434" s="16" t="s">
        <v>16</v>
      </c>
      <c r="I434" s="16" t="s">
        <v>16</v>
      </c>
      <c r="J434" s="16">
        <v>2.0</v>
      </c>
      <c r="K434" s="16" t="s">
        <v>16</v>
      </c>
      <c r="L434" s="16">
        <v>2.0</v>
      </c>
      <c r="M434" s="16" t="s">
        <v>15</v>
      </c>
      <c r="N434" s="136"/>
      <c r="O434" s="16" t="s">
        <v>16</v>
      </c>
      <c r="P434" s="16">
        <v>6.0</v>
      </c>
      <c r="Q434" s="16" t="s">
        <v>15</v>
      </c>
      <c r="R434" s="33"/>
    </row>
    <row r="435">
      <c r="A435" s="36">
        <v>431.0</v>
      </c>
      <c r="B435" s="42">
        <v>7838582.0</v>
      </c>
      <c r="C435" s="128" t="s">
        <v>1756</v>
      </c>
      <c r="D435" s="36">
        <v>1870.0</v>
      </c>
      <c r="E435" s="37"/>
      <c r="F435" s="16" t="s">
        <v>16</v>
      </c>
      <c r="G435" s="16" t="s">
        <v>86</v>
      </c>
      <c r="H435" s="16" t="s">
        <v>15</v>
      </c>
      <c r="I435" s="16" t="s">
        <v>16</v>
      </c>
      <c r="J435" s="16">
        <v>3.0</v>
      </c>
      <c r="K435" s="16" t="s">
        <v>16</v>
      </c>
      <c r="L435" s="16">
        <v>5.0</v>
      </c>
      <c r="M435" s="16" t="s">
        <v>15</v>
      </c>
      <c r="N435" s="136"/>
      <c r="O435" s="16" t="s">
        <v>16</v>
      </c>
      <c r="P435" s="16">
        <v>27.0</v>
      </c>
      <c r="Q435" s="16" t="s">
        <v>16</v>
      </c>
      <c r="R435" s="33"/>
    </row>
    <row r="436">
      <c r="A436" s="36">
        <v>432.0</v>
      </c>
      <c r="B436" s="42">
        <v>7837077.0</v>
      </c>
      <c r="C436" s="128" t="s">
        <v>1754</v>
      </c>
      <c r="D436" s="36">
        <v>1945.0</v>
      </c>
      <c r="E436" s="37"/>
      <c r="F436" s="16" t="s">
        <v>86</v>
      </c>
      <c r="G436" s="136"/>
      <c r="H436" s="16" t="s">
        <v>16</v>
      </c>
      <c r="I436" s="16" t="s">
        <v>16</v>
      </c>
      <c r="J436" s="16">
        <v>23.0</v>
      </c>
      <c r="K436" s="16" t="s">
        <v>16</v>
      </c>
      <c r="L436" s="16">
        <v>13.0</v>
      </c>
      <c r="M436" s="16" t="s">
        <v>15</v>
      </c>
      <c r="N436" s="136"/>
      <c r="O436" s="16" t="s">
        <v>16</v>
      </c>
      <c r="P436" s="16">
        <v>16.0</v>
      </c>
      <c r="Q436" s="16" t="s">
        <v>15</v>
      </c>
      <c r="R436" s="33"/>
    </row>
    <row r="437">
      <c r="A437" s="36">
        <v>433.0</v>
      </c>
      <c r="B437" s="43">
        <v>7840422.0</v>
      </c>
      <c r="C437" s="128">
        <v>44506.0</v>
      </c>
      <c r="D437" s="36">
        <v>2130.0</v>
      </c>
      <c r="E437" s="37"/>
      <c r="F437" s="16" t="s">
        <v>15</v>
      </c>
      <c r="G437" s="136"/>
      <c r="H437" s="16" t="s">
        <v>16</v>
      </c>
      <c r="I437" s="16" t="s">
        <v>15</v>
      </c>
      <c r="J437" s="136"/>
      <c r="K437" s="16" t="s">
        <v>15</v>
      </c>
      <c r="L437" s="136"/>
      <c r="M437" s="16" t="s">
        <v>15</v>
      </c>
      <c r="N437" s="136"/>
      <c r="O437" s="16" t="s">
        <v>16</v>
      </c>
      <c r="P437" s="16">
        <v>2.0</v>
      </c>
      <c r="Q437" s="16" t="s">
        <v>15</v>
      </c>
      <c r="R437" s="33"/>
    </row>
    <row r="438">
      <c r="A438" s="36">
        <v>434.0</v>
      </c>
      <c r="B438" s="42">
        <v>7841826.0</v>
      </c>
      <c r="C438" s="128">
        <v>44203.0</v>
      </c>
      <c r="D438" s="36">
        <v>1965.0</v>
      </c>
      <c r="E438" s="37"/>
      <c r="F438" s="16" t="s">
        <v>86</v>
      </c>
      <c r="G438" s="136"/>
      <c r="H438" s="16" t="s">
        <v>16</v>
      </c>
      <c r="I438" s="16" t="s">
        <v>15</v>
      </c>
      <c r="J438" s="136"/>
      <c r="K438" s="16" t="s">
        <v>15</v>
      </c>
      <c r="L438" s="136"/>
      <c r="M438" s="16" t="s">
        <v>15</v>
      </c>
      <c r="N438" s="136"/>
      <c r="O438" s="16" t="s">
        <v>16</v>
      </c>
      <c r="P438" s="16">
        <v>3.0</v>
      </c>
      <c r="Q438" s="16" t="s">
        <v>15</v>
      </c>
      <c r="R438" s="33"/>
    </row>
    <row r="439">
      <c r="A439" s="36">
        <v>435.0</v>
      </c>
      <c r="B439" s="43">
        <v>7842580.0</v>
      </c>
      <c r="C439" s="128" t="s">
        <v>1757</v>
      </c>
      <c r="D439" s="36">
        <v>2335.0</v>
      </c>
      <c r="E439" s="37"/>
      <c r="F439" s="16" t="s">
        <v>86</v>
      </c>
      <c r="G439" s="136"/>
      <c r="H439" s="16" t="s">
        <v>15</v>
      </c>
      <c r="I439" s="16" t="s">
        <v>15</v>
      </c>
      <c r="J439" s="136"/>
      <c r="K439" s="16" t="s">
        <v>15</v>
      </c>
      <c r="L439" s="136"/>
      <c r="M439" s="16" t="s">
        <v>15</v>
      </c>
      <c r="N439" s="136"/>
      <c r="O439" s="16" t="s">
        <v>15</v>
      </c>
      <c r="P439" s="136"/>
      <c r="Q439" s="16" t="s">
        <v>15</v>
      </c>
      <c r="R439" s="33"/>
    </row>
    <row r="440">
      <c r="A440" s="36">
        <v>436.0</v>
      </c>
      <c r="B440" s="42">
        <v>7842745.0</v>
      </c>
      <c r="C440" s="128" t="s">
        <v>1758</v>
      </c>
      <c r="D440" s="36">
        <v>2540.0</v>
      </c>
      <c r="E440" s="37"/>
      <c r="F440" s="16" t="s">
        <v>86</v>
      </c>
      <c r="G440" s="136"/>
      <c r="H440" s="16" t="s">
        <v>16</v>
      </c>
      <c r="I440" s="16" t="s">
        <v>15</v>
      </c>
      <c r="J440" s="136"/>
      <c r="K440" s="16" t="s">
        <v>15</v>
      </c>
      <c r="L440" s="136"/>
      <c r="M440" s="16" t="s">
        <v>15</v>
      </c>
      <c r="N440" s="136"/>
      <c r="O440" s="16" t="s">
        <v>15</v>
      </c>
      <c r="P440" s="16">
        <v>1.0</v>
      </c>
      <c r="Q440" s="16" t="s">
        <v>15</v>
      </c>
      <c r="R440" s="33"/>
    </row>
    <row r="441">
      <c r="A441" s="36">
        <v>437.0</v>
      </c>
      <c r="B441" s="42">
        <v>7847247.0</v>
      </c>
      <c r="C441" s="128" t="s">
        <v>1759</v>
      </c>
      <c r="D441" s="36">
        <v>2010.0</v>
      </c>
      <c r="E441" s="37"/>
      <c r="F441" s="16" t="s">
        <v>15</v>
      </c>
      <c r="G441" s="16"/>
      <c r="H441" s="16" t="s">
        <v>16</v>
      </c>
      <c r="I441" s="16" t="s">
        <v>15</v>
      </c>
      <c r="J441" s="136"/>
      <c r="K441" s="16" t="s">
        <v>15</v>
      </c>
      <c r="L441" s="136"/>
      <c r="M441" s="16" t="s">
        <v>15</v>
      </c>
      <c r="N441" s="136"/>
      <c r="O441" s="16" t="s">
        <v>16</v>
      </c>
      <c r="P441" s="16">
        <v>3.0</v>
      </c>
      <c r="Q441" s="16" t="s">
        <v>15</v>
      </c>
      <c r="R441" s="33"/>
    </row>
    <row r="442">
      <c r="A442" s="36">
        <v>438.0</v>
      </c>
      <c r="B442" s="42">
        <v>7848172.0</v>
      </c>
      <c r="C442" s="128" t="s">
        <v>1760</v>
      </c>
      <c r="D442" s="36">
        <v>2660.0</v>
      </c>
      <c r="E442" s="37"/>
      <c r="F442" s="16" t="s">
        <v>86</v>
      </c>
      <c r="G442" s="136"/>
      <c r="H442" s="16" t="s">
        <v>16</v>
      </c>
      <c r="I442" s="16" t="s">
        <v>15</v>
      </c>
      <c r="J442" s="136"/>
      <c r="K442" s="16" t="s">
        <v>15</v>
      </c>
      <c r="L442" s="136"/>
      <c r="M442" s="16" t="s">
        <v>15</v>
      </c>
      <c r="N442" s="136"/>
      <c r="O442" s="16" t="s">
        <v>16</v>
      </c>
      <c r="P442" s="16">
        <v>3.0</v>
      </c>
      <c r="Q442" s="16" t="s">
        <v>15</v>
      </c>
      <c r="R442" s="33"/>
    </row>
    <row r="443">
      <c r="A443" s="36">
        <v>439.0</v>
      </c>
      <c r="B443" s="43">
        <v>7848334.0</v>
      </c>
      <c r="C443" s="128" t="s">
        <v>1761</v>
      </c>
      <c r="D443" s="36">
        <v>1970.0</v>
      </c>
      <c r="E443" s="37"/>
      <c r="F443" s="16" t="s">
        <v>86</v>
      </c>
      <c r="G443" s="16"/>
      <c r="H443" s="16" t="s">
        <v>16</v>
      </c>
      <c r="I443" s="16" t="s">
        <v>15</v>
      </c>
      <c r="J443" s="136"/>
      <c r="K443" s="16" t="s">
        <v>15</v>
      </c>
      <c r="L443" s="136"/>
      <c r="M443" s="16" t="s">
        <v>15</v>
      </c>
      <c r="N443" s="136"/>
      <c r="O443" s="16" t="s">
        <v>16</v>
      </c>
      <c r="P443" s="16">
        <v>9.0</v>
      </c>
      <c r="Q443" s="16" t="s">
        <v>15</v>
      </c>
      <c r="R443" s="33"/>
    </row>
    <row r="444">
      <c r="A444" s="36">
        <v>440.0</v>
      </c>
      <c r="B444" s="44">
        <v>7847958.0</v>
      </c>
      <c r="C444" s="129"/>
      <c r="D444" s="37"/>
      <c r="E444" s="36" t="s">
        <v>1760</v>
      </c>
      <c r="F444" s="16" t="s">
        <v>15</v>
      </c>
      <c r="G444" s="136"/>
      <c r="H444" s="16" t="s">
        <v>16</v>
      </c>
      <c r="I444" s="16" t="s">
        <v>16</v>
      </c>
      <c r="J444" s="16">
        <v>3.0</v>
      </c>
      <c r="K444" s="16" t="s">
        <v>15</v>
      </c>
      <c r="L444" s="136"/>
      <c r="M444" s="16" t="s">
        <v>15</v>
      </c>
      <c r="N444" s="136"/>
      <c r="O444" s="16" t="s">
        <v>15</v>
      </c>
      <c r="P444" s="136"/>
      <c r="Q444" s="16" t="s">
        <v>15</v>
      </c>
      <c r="R444" s="33"/>
    </row>
    <row r="445">
      <c r="A445" s="36">
        <v>441.0</v>
      </c>
      <c r="B445" s="36">
        <v>7849712.0</v>
      </c>
      <c r="C445" s="129"/>
      <c r="D445" s="37"/>
      <c r="E445" s="36" t="s">
        <v>1760</v>
      </c>
      <c r="F445" s="16" t="s">
        <v>15</v>
      </c>
      <c r="G445" s="136"/>
      <c r="H445" s="16" t="s">
        <v>16</v>
      </c>
      <c r="I445" s="16" t="s">
        <v>16</v>
      </c>
      <c r="J445" s="16">
        <v>1.0</v>
      </c>
      <c r="K445" s="16" t="s">
        <v>15</v>
      </c>
      <c r="L445" s="136"/>
      <c r="M445" s="16" t="s">
        <v>15</v>
      </c>
      <c r="N445" s="136"/>
      <c r="O445" s="16" t="s">
        <v>15</v>
      </c>
      <c r="P445" s="136"/>
      <c r="Q445" s="16" t="s">
        <v>15</v>
      </c>
      <c r="R445" s="33"/>
    </row>
    <row r="446">
      <c r="A446" s="10">
        <v>442.0</v>
      </c>
      <c r="B446" s="30">
        <v>7805761.0</v>
      </c>
      <c r="C446" s="128" t="s">
        <v>1762</v>
      </c>
      <c r="D446" s="10">
        <v>1760.0</v>
      </c>
      <c r="E446" s="24"/>
      <c r="F446" s="9" t="s">
        <v>86</v>
      </c>
      <c r="G446" s="91"/>
      <c r="H446" s="9" t="s">
        <v>16</v>
      </c>
      <c r="I446" s="9" t="s">
        <v>15</v>
      </c>
      <c r="J446" s="91"/>
      <c r="K446" s="9" t="s">
        <v>15</v>
      </c>
      <c r="L446" s="91"/>
      <c r="M446" s="9" t="s">
        <v>15</v>
      </c>
      <c r="N446" s="91"/>
      <c r="O446" s="9" t="s">
        <v>16</v>
      </c>
      <c r="P446" s="9">
        <v>1.0</v>
      </c>
      <c r="Q446" s="9" t="s">
        <v>15</v>
      </c>
      <c r="R446" s="34"/>
    </row>
    <row r="447">
      <c r="A447" s="10">
        <v>443.0</v>
      </c>
      <c r="B447" s="30">
        <v>7805953.0</v>
      </c>
      <c r="C447" s="128" t="s">
        <v>1763</v>
      </c>
      <c r="D447" s="10">
        <v>3165.0</v>
      </c>
      <c r="E447" s="24"/>
      <c r="F447" s="9" t="s">
        <v>86</v>
      </c>
      <c r="G447" s="91"/>
      <c r="H447" s="9" t="s">
        <v>16</v>
      </c>
      <c r="I447" s="9" t="s">
        <v>15</v>
      </c>
      <c r="J447" s="91"/>
      <c r="K447" s="9" t="s">
        <v>16</v>
      </c>
      <c r="L447" s="9">
        <v>1.0</v>
      </c>
      <c r="M447" s="9" t="s">
        <v>15</v>
      </c>
      <c r="N447" s="91"/>
      <c r="O447" s="9" t="s">
        <v>15</v>
      </c>
      <c r="P447" s="91"/>
      <c r="Q447" s="9" t="s">
        <v>15</v>
      </c>
      <c r="R447" s="34"/>
    </row>
    <row r="448">
      <c r="A448" s="10">
        <v>444.0</v>
      </c>
      <c r="B448" s="41">
        <v>7805097.0</v>
      </c>
      <c r="C448" s="128">
        <v>44443.0</v>
      </c>
      <c r="D448" s="10">
        <v>2080.0</v>
      </c>
      <c r="E448" s="24"/>
      <c r="F448" s="9" t="s">
        <v>86</v>
      </c>
      <c r="G448" s="91"/>
      <c r="H448" s="9" t="s">
        <v>16</v>
      </c>
      <c r="I448" s="9" t="s">
        <v>15</v>
      </c>
      <c r="J448" s="91"/>
      <c r="K448" s="9" t="s">
        <v>16</v>
      </c>
      <c r="L448" s="9">
        <v>1.0</v>
      </c>
      <c r="M448" s="9" t="s">
        <v>15</v>
      </c>
      <c r="N448" s="91"/>
      <c r="O448" s="9" t="s">
        <v>15</v>
      </c>
      <c r="P448" s="91"/>
      <c r="Q448" s="9" t="s">
        <v>15</v>
      </c>
      <c r="R448" s="34"/>
    </row>
    <row r="449">
      <c r="A449" s="10">
        <v>445.0</v>
      </c>
      <c r="B449" s="41">
        <v>7806786.0</v>
      </c>
      <c r="C449" s="128" t="s">
        <v>1764</v>
      </c>
      <c r="D449" s="10">
        <v>2640.0</v>
      </c>
      <c r="E449" s="24"/>
      <c r="F449" s="9" t="s">
        <v>86</v>
      </c>
      <c r="G449" s="91"/>
      <c r="H449" s="9" t="s">
        <v>16</v>
      </c>
      <c r="I449" s="9" t="s">
        <v>15</v>
      </c>
      <c r="J449" s="91"/>
      <c r="K449" s="9" t="s">
        <v>15</v>
      </c>
      <c r="L449" s="91"/>
      <c r="M449" s="9" t="s">
        <v>15</v>
      </c>
      <c r="N449" s="91"/>
      <c r="O449" s="9" t="s">
        <v>16</v>
      </c>
      <c r="P449" s="9">
        <v>1.0</v>
      </c>
      <c r="Q449" s="9" t="s">
        <v>15</v>
      </c>
      <c r="R449" s="34"/>
    </row>
    <row r="450">
      <c r="A450" s="10">
        <v>446.0</v>
      </c>
      <c r="B450" s="41">
        <v>7806594.0</v>
      </c>
      <c r="C450" s="128" t="s">
        <v>1765</v>
      </c>
      <c r="D450" s="10">
        <v>1850.0</v>
      </c>
      <c r="E450" s="24"/>
      <c r="F450" s="9" t="s">
        <v>86</v>
      </c>
      <c r="G450" s="91"/>
      <c r="H450" s="9" t="s">
        <v>15</v>
      </c>
      <c r="I450" s="9" t="s">
        <v>15</v>
      </c>
      <c r="J450" s="91"/>
      <c r="K450" s="9" t="s">
        <v>15</v>
      </c>
      <c r="L450" s="91"/>
      <c r="M450" s="9" t="s">
        <v>15</v>
      </c>
      <c r="N450" s="91"/>
      <c r="O450" s="9" t="s">
        <v>15</v>
      </c>
      <c r="P450" s="91"/>
      <c r="Q450" s="9" t="s">
        <v>15</v>
      </c>
      <c r="R450" s="34"/>
    </row>
    <row r="451">
      <c r="A451" s="10">
        <v>447.0</v>
      </c>
      <c r="B451" s="41">
        <v>7806600.0</v>
      </c>
      <c r="C451" s="128" t="s">
        <v>1748</v>
      </c>
      <c r="D451" s="10">
        <v>2555.0</v>
      </c>
      <c r="E451" s="24"/>
      <c r="F451" s="9" t="s">
        <v>86</v>
      </c>
      <c r="G451" s="91"/>
      <c r="H451" s="9" t="s">
        <v>16</v>
      </c>
      <c r="I451" s="9" t="s">
        <v>15</v>
      </c>
      <c r="J451" s="91"/>
      <c r="K451" s="9" t="s">
        <v>15</v>
      </c>
      <c r="L451" s="91"/>
      <c r="M451" s="9" t="s">
        <v>15</v>
      </c>
      <c r="N451" s="91"/>
      <c r="O451" s="9" t="s">
        <v>16</v>
      </c>
      <c r="P451" s="9">
        <v>2.0</v>
      </c>
      <c r="Q451" s="9" t="s">
        <v>16</v>
      </c>
      <c r="R451" s="34"/>
    </row>
    <row r="452">
      <c r="A452" s="10">
        <v>448.0</v>
      </c>
      <c r="B452" s="41">
        <v>7807081.0</v>
      </c>
      <c r="C452" s="128" t="s">
        <v>1766</v>
      </c>
      <c r="D452" s="10">
        <v>2240.0</v>
      </c>
      <c r="E452" s="24"/>
      <c r="F452" s="9" t="s">
        <v>86</v>
      </c>
      <c r="G452" s="91"/>
      <c r="H452" s="9" t="s">
        <v>15</v>
      </c>
      <c r="I452" s="9" t="s">
        <v>15</v>
      </c>
      <c r="J452" s="91"/>
      <c r="K452" s="9" t="s">
        <v>15</v>
      </c>
      <c r="L452" s="91"/>
      <c r="M452" s="9" t="s">
        <v>15</v>
      </c>
      <c r="N452" s="91"/>
      <c r="O452" s="9" t="s">
        <v>15</v>
      </c>
      <c r="P452" s="91"/>
      <c r="Q452" s="9" t="s">
        <v>15</v>
      </c>
      <c r="R452" s="34"/>
    </row>
    <row r="453">
      <c r="A453" s="10">
        <v>449.0</v>
      </c>
      <c r="B453" s="41">
        <v>7808967.0</v>
      </c>
      <c r="C453" s="128">
        <v>44261.0</v>
      </c>
      <c r="D453" s="10">
        <v>2090.0</v>
      </c>
      <c r="E453" s="24"/>
      <c r="F453" s="9" t="s">
        <v>86</v>
      </c>
      <c r="G453" s="91"/>
      <c r="H453" s="9" t="s">
        <v>16</v>
      </c>
      <c r="I453" s="9" t="s">
        <v>16</v>
      </c>
      <c r="J453" s="9">
        <v>15.0</v>
      </c>
      <c r="K453" s="9" t="s">
        <v>15</v>
      </c>
      <c r="L453" s="91"/>
      <c r="M453" s="9" t="s">
        <v>15</v>
      </c>
      <c r="N453" s="91"/>
      <c r="O453" s="9" t="s">
        <v>16</v>
      </c>
      <c r="P453" s="9">
        <v>2.0</v>
      </c>
      <c r="Q453" s="9" t="s">
        <v>15</v>
      </c>
      <c r="R453" s="34"/>
    </row>
    <row r="454">
      <c r="A454" s="10">
        <v>450.0</v>
      </c>
      <c r="B454" s="41">
        <v>7831487.0</v>
      </c>
      <c r="C454" s="128">
        <v>44477.0</v>
      </c>
      <c r="D454" s="10">
        <v>2110.0</v>
      </c>
      <c r="E454" s="24"/>
      <c r="F454" s="9" t="s">
        <v>16</v>
      </c>
      <c r="G454" s="9">
        <v>1.0</v>
      </c>
      <c r="H454" s="9" t="s">
        <v>16</v>
      </c>
      <c r="I454" s="9" t="s">
        <v>16</v>
      </c>
      <c r="J454" s="9">
        <v>11.0</v>
      </c>
      <c r="K454" s="9" t="s">
        <v>15</v>
      </c>
      <c r="L454" s="91"/>
      <c r="M454" s="9" t="s">
        <v>15</v>
      </c>
      <c r="N454" s="91"/>
      <c r="O454" s="9" t="s">
        <v>15</v>
      </c>
      <c r="P454" s="91"/>
      <c r="Q454" s="9" t="s">
        <v>15</v>
      </c>
      <c r="R454" s="34"/>
    </row>
    <row r="455">
      <c r="A455" s="10">
        <v>451.0</v>
      </c>
      <c r="B455" s="41">
        <v>7832334.0</v>
      </c>
      <c r="C455" s="128">
        <v>44202.0</v>
      </c>
      <c r="D455" s="10">
        <v>2220.0</v>
      </c>
      <c r="E455" s="24"/>
      <c r="F455" s="9" t="s">
        <v>86</v>
      </c>
      <c r="G455" s="91"/>
      <c r="H455" s="9" t="s">
        <v>16</v>
      </c>
      <c r="I455" s="9" t="s">
        <v>15</v>
      </c>
      <c r="J455" s="91"/>
      <c r="K455" s="9" t="s">
        <v>15</v>
      </c>
      <c r="L455" s="91"/>
      <c r="M455" s="9" t="s">
        <v>15</v>
      </c>
      <c r="N455" s="91"/>
      <c r="O455" s="9" t="s">
        <v>16</v>
      </c>
      <c r="P455" s="9">
        <v>3.0</v>
      </c>
      <c r="Q455" s="9" t="s">
        <v>15</v>
      </c>
      <c r="R455" s="34"/>
    </row>
    <row r="456">
      <c r="A456" s="10">
        <v>452.0</v>
      </c>
      <c r="B456" s="41">
        <v>7832394.0</v>
      </c>
      <c r="C456" s="128" t="s">
        <v>1755</v>
      </c>
      <c r="D456" s="10">
        <v>1880.0</v>
      </c>
      <c r="E456" s="24"/>
      <c r="F456" s="9" t="s">
        <v>86</v>
      </c>
      <c r="G456" s="91"/>
      <c r="H456" s="9" t="s">
        <v>15</v>
      </c>
      <c r="I456" s="9" t="s">
        <v>16</v>
      </c>
      <c r="J456" s="9">
        <v>15.0</v>
      </c>
      <c r="K456" s="9" t="s">
        <v>15</v>
      </c>
      <c r="L456" s="91"/>
      <c r="M456" s="9" t="s">
        <v>15</v>
      </c>
      <c r="N456" s="91"/>
      <c r="O456" s="9" t="s">
        <v>16</v>
      </c>
      <c r="P456" s="9">
        <v>1.0</v>
      </c>
      <c r="Q456" s="9" t="s">
        <v>15</v>
      </c>
      <c r="R456" s="34"/>
    </row>
    <row r="457">
      <c r="A457" s="10">
        <v>453.0</v>
      </c>
      <c r="B457" s="41">
        <v>7834427.0</v>
      </c>
      <c r="C457" s="129"/>
      <c r="D457" s="24"/>
      <c r="E457" s="10" t="s">
        <v>1767</v>
      </c>
      <c r="F457" s="9" t="s">
        <v>15</v>
      </c>
      <c r="G457" s="91"/>
      <c r="H457" s="9" t="s">
        <v>16</v>
      </c>
      <c r="I457" s="9" t="s">
        <v>16</v>
      </c>
      <c r="J457" s="9">
        <v>1.0</v>
      </c>
      <c r="K457" s="9" t="s">
        <v>15</v>
      </c>
      <c r="L457" s="91"/>
      <c r="M457" s="9" t="s">
        <v>15</v>
      </c>
      <c r="N457" s="91"/>
      <c r="O457" s="9" t="s">
        <v>15</v>
      </c>
      <c r="P457" s="91"/>
      <c r="Q457" s="9" t="s">
        <v>15</v>
      </c>
      <c r="R457" s="34"/>
    </row>
    <row r="458">
      <c r="A458" s="10">
        <v>454.0</v>
      </c>
      <c r="B458" s="41">
        <v>7834491.0</v>
      </c>
      <c r="C458" s="128" t="s">
        <v>1768</v>
      </c>
      <c r="D458" s="10">
        <v>1840.0</v>
      </c>
      <c r="E458" s="24"/>
      <c r="F458" s="9" t="s">
        <v>86</v>
      </c>
      <c r="G458" s="91"/>
      <c r="H458" s="9" t="s">
        <v>16</v>
      </c>
      <c r="I458" s="9" t="s">
        <v>15</v>
      </c>
      <c r="J458" s="91"/>
      <c r="K458" s="9" t="s">
        <v>15</v>
      </c>
      <c r="L458" s="91"/>
      <c r="M458" s="9" t="s">
        <v>15</v>
      </c>
      <c r="N458" s="91"/>
      <c r="O458" s="9" t="s">
        <v>15</v>
      </c>
      <c r="P458" s="91"/>
      <c r="Q458" s="9" t="s">
        <v>15</v>
      </c>
      <c r="R458" s="34"/>
    </row>
    <row r="459">
      <c r="A459" s="10">
        <v>455.0</v>
      </c>
      <c r="B459" s="41">
        <v>7833805.0</v>
      </c>
      <c r="C459" s="128" t="s">
        <v>1769</v>
      </c>
      <c r="D459" s="10">
        <v>1815.0</v>
      </c>
      <c r="E459" s="24"/>
      <c r="F459" s="9" t="s">
        <v>86</v>
      </c>
      <c r="G459" s="91"/>
      <c r="H459" s="9" t="s">
        <v>15</v>
      </c>
      <c r="I459" s="9" t="s">
        <v>15</v>
      </c>
      <c r="J459" s="91"/>
      <c r="K459" s="9" t="s">
        <v>15</v>
      </c>
      <c r="L459" s="91"/>
      <c r="M459" s="9" t="s">
        <v>15</v>
      </c>
      <c r="N459" s="91"/>
      <c r="O459" s="9" t="s">
        <v>15</v>
      </c>
      <c r="P459" s="91"/>
      <c r="Q459" s="9" t="s">
        <v>15</v>
      </c>
      <c r="R459" s="34"/>
    </row>
    <row r="460">
      <c r="A460" s="10">
        <v>456.0</v>
      </c>
      <c r="B460" s="41">
        <v>7835609.0</v>
      </c>
      <c r="C460" s="128">
        <v>44414.0</v>
      </c>
      <c r="D460" s="10">
        <v>2350.0</v>
      </c>
      <c r="E460" s="24"/>
      <c r="F460" s="9" t="s">
        <v>15</v>
      </c>
      <c r="G460" s="91"/>
      <c r="H460" s="9" t="s">
        <v>15</v>
      </c>
      <c r="I460" s="9" t="s">
        <v>15</v>
      </c>
      <c r="J460" s="9"/>
      <c r="K460" s="9" t="s">
        <v>15</v>
      </c>
      <c r="L460" s="91"/>
      <c r="M460" s="9" t="s">
        <v>15</v>
      </c>
      <c r="N460" s="91"/>
      <c r="O460" s="9" t="s">
        <v>15</v>
      </c>
      <c r="P460" s="91"/>
      <c r="Q460" s="9" t="s">
        <v>15</v>
      </c>
      <c r="R460" s="34"/>
    </row>
    <row r="461">
      <c r="A461" s="10">
        <v>457.0</v>
      </c>
      <c r="B461" s="41">
        <v>7835722.0</v>
      </c>
      <c r="C461" s="128">
        <v>44203.0</v>
      </c>
      <c r="D461" s="36">
        <v>2095.0</v>
      </c>
      <c r="E461" s="37"/>
      <c r="F461" s="16" t="s">
        <v>15</v>
      </c>
      <c r="G461" s="136"/>
      <c r="H461" s="16" t="s">
        <v>15</v>
      </c>
      <c r="I461" s="16" t="s">
        <v>15</v>
      </c>
      <c r="J461" s="136"/>
      <c r="K461" s="16" t="s">
        <v>15</v>
      </c>
      <c r="L461" s="136"/>
      <c r="M461" s="16" t="s">
        <v>15</v>
      </c>
      <c r="N461" s="136"/>
      <c r="O461" s="16" t="s">
        <v>15</v>
      </c>
      <c r="P461" s="136"/>
      <c r="Q461" s="16" t="s">
        <v>15</v>
      </c>
      <c r="R461" s="33"/>
    </row>
    <row r="462">
      <c r="A462" s="36">
        <v>458.0</v>
      </c>
      <c r="B462" s="42">
        <v>7838549.0</v>
      </c>
      <c r="C462" s="128" t="s">
        <v>1769</v>
      </c>
      <c r="D462" s="36">
        <v>1780.0</v>
      </c>
      <c r="E462" s="37"/>
      <c r="F462" s="111" t="s">
        <v>86</v>
      </c>
      <c r="G462" s="136"/>
      <c r="H462" s="16" t="s">
        <v>16</v>
      </c>
      <c r="I462" s="16" t="s">
        <v>15</v>
      </c>
      <c r="J462" s="136"/>
      <c r="K462" s="16" t="s">
        <v>15</v>
      </c>
      <c r="L462" s="136"/>
      <c r="M462" s="16" t="s">
        <v>15</v>
      </c>
      <c r="N462" s="136"/>
      <c r="O462" s="16" t="s">
        <v>16</v>
      </c>
      <c r="P462" s="16">
        <v>7.0</v>
      </c>
      <c r="Q462" s="16" t="s">
        <v>15</v>
      </c>
      <c r="R462" s="33"/>
    </row>
    <row r="463">
      <c r="A463" s="36">
        <v>459.0</v>
      </c>
      <c r="B463" s="42">
        <v>7837107.0</v>
      </c>
      <c r="C463" s="128" t="s">
        <v>1770</v>
      </c>
      <c r="D463" s="36">
        <v>2055.0</v>
      </c>
      <c r="E463" s="37"/>
      <c r="F463" s="111" t="s">
        <v>86</v>
      </c>
      <c r="G463" s="136"/>
      <c r="H463" s="16" t="s">
        <v>16</v>
      </c>
      <c r="I463" s="16" t="s">
        <v>15</v>
      </c>
      <c r="J463" s="136"/>
      <c r="K463" s="16" t="s">
        <v>16</v>
      </c>
      <c r="L463" s="16">
        <v>2.0</v>
      </c>
      <c r="M463" s="16" t="s">
        <v>15</v>
      </c>
      <c r="N463" s="136"/>
      <c r="O463" s="16" t="s">
        <v>16</v>
      </c>
      <c r="P463" s="16">
        <v>16.0</v>
      </c>
      <c r="Q463" s="16" t="s">
        <v>15</v>
      </c>
      <c r="R463" s="33"/>
    </row>
    <row r="464">
      <c r="A464" s="36">
        <v>460.0</v>
      </c>
      <c r="B464" s="42">
        <v>7839245.0</v>
      </c>
      <c r="C464" s="129"/>
      <c r="D464" s="37"/>
      <c r="E464" s="139">
        <v>44476.0</v>
      </c>
      <c r="F464" s="111" t="s">
        <v>15</v>
      </c>
      <c r="G464" s="136"/>
      <c r="H464" s="16" t="s">
        <v>16</v>
      </c>
      <c r="I464" s="16" t="s">
        <v>15</v>
      </c>
      <c r="J464" s="136"/>
      <c r="K464" s="16" t="s">
        <v>16</v>
      </c>
      <c r="L464" s="16">
        <v>3.0</v>
      </c>
      <c r="M464" s="16" t="s">
        <v>15</v>
      </c>
      <c r="N464" s="136"/>
      <c r="O464" s="16" t="s">
        <v>15</v>
      </c>
      <c r="P464" s="136"/>
      <c r="Q464" s="16" t="s">
        <v>15</v>
      </c>
      <c r="R464" s="33"/>
    </row>
    <row r="465" ht="14.25" customHeight="1">
      <c r="A465" s="36">
        <v>461.0</v>
      </c>
      <c r="B465" s="42">
        <v>7839665.0</v>
      </c>
      <c r="C465" s="128">
        <v>44294.0</v>
      </c>
      <c r="D465" s="36">
        <v>2175.0</v>
      </c>
      <c r="E465" s="37"/>
      <c r="F465" s="111" t="s">
        <v>16</v>
      </c>
      <c r="G465" s="16" t="s">
        <v>86</v>
      </c>
      <c r="H465" s="16" t="s">
        <v>16</v>
      </c>
      <c r="I465" s="16" t="s">
        <v>15</v>
      </c>
      <c r="J465" s="136"/>
      <c r="K465" s="16" t="s">
        <v>16</v>
      </c>
      <c r="L465" s="16">
        <v>8.0</v>
      </c>
      <c r="M465" s="16" t="s">
        <v>15</v>
      </c>
      <c r="N465" s="136"/>
      <c r="O465" s="16" t="s">
        <v>16</v>
      </c>
      <c r="P465" s="16">
        <v>17.0</v>
      </c>
      <c r="Q465" s="16" t="s">
        <v>16</v>
      </c>
      <c r="R465" s="33"/>
    </row>
    <row r="466">
      <c r="A466" s="36">
        <v>462.0</v>
      </c>
      <c r="B466" s="42">
        <v>7842708.0</v>
      </c>
      <c r="C466" s="128">
        <v>44323.0</v>
      </c>
      <c r="D466" s="36">
        <v>1690.0</v>
      </c>
      <c r="E466" s="37"/>
      <c r="F466" s="111" t="s">
        <v>15</v>
      </c>
      <c r="G466" s="16"/>
      <c r="H466" s="16" t="s">
        <v>15</v>
      </c>
      <c r="I466" s="16" t="s">
        <v>15</v>
      </c>
      <c r="J466" s="136"/>
      <c r="K466" s="16" t="s">
        <v>15</v>
      </c>
      <c r="L466" s="136"/>
      <c r="M466" s="16" t="s">
        <v>15</v>
      </c>
      <c r="N466" s="136"/>
      <c r="O466" s="16" t="s">
        <v>15</v>
      </c>
      <c r="P466" s="136"/>
      <c r="Q466" s="16" t="s">
        <v>15</v>
      </c>
      <c r="R466" s="33"/>
    </row>
    <row r="467">
      <c r="A467" s="36">
        <v>463.0</v>
      </c>
      <c r="B467" s="44">
        <v>7848564.0</v>
      </c>
      <c r="C467" s="128" t="s">
        <v>1770</v>
      </c>
      <c r="D467" s="36">
        <v>1935.0</v>
      </c>
      <c r="E467" s="37"/>
      <c r="F467" s="111" t="s">
        <v>86</v>
      </c>
      <c r="G467" s="136"/>
      <c r="H467" s="16" t="s">
        <v>16</v>
      </c>
      <c r="I467" s="16" t="s">
        <v>15</v>
      </c>
      <c r="J467" s="136"/>
      <c r="K467" s="16" t="s">
        <v>15</v>
      </c>
      <c r="L467" s="136"/>
      <c r="M467" s="16" t="s">
        <v>15</v>
      </c>
      <c r="N467" s="136"/>
      <c r="O467" s="16" t="s">
        <v>16</v>
      </c>
      <c r="P467" s="16">
        <v>2.0</v>
      </c>
      <c r="Q467" s="16" t="s">
        <v>15</v>
      </c>
      <c r="R467" s="33"/>
    </row>
    <row r="468">
      <c r="A468" s="36">
        <v>464.0</v>
      </c>
      <c r="B468" s="42">
        <v>7849928.0</v>
      </c>
      <c r="C468" s="128" t="s">
        <v>1771</v>
      </c>
      <c r="D468" s="36">
        <v>2085.0</v>
      </c>
      <c r="E468" s="37"/>
      <c r="F468" s="111" t="s">
        <v>15</v>
      </c>
      <c r="G468" s="136"/>
      <c r="H468" s="16" t="s">
        <v>16</v>
      </c>
      <c r="I468" s="16" t="s">
        <v>15</v>
      </c>
      <c r="J468" s="136"/>
      <c r="K468" s="16" t="s">
        <v>15</v>
      </c>
      <c r="L468" s="136"/>
      <c r="M468" s="16" t="s">
        <v>15</v>
      </c>
      <c r="N468" s="136"/>
      <c r="O468" s="16" t="s">
        <v>16</v>
      </c>
      <c r="P468" s="16">
        <v>9.0</v>
      </c>
      <c r="Q468" s="16" t="s">
        <v>15</v>
      </c>
      <c r="R468" s="33"/>
    </row>
    <row r="469">
      <c r="A469" s="36">
        <v>465.0</v>
      </c>
      <c r="B469" s="45">
        <v>7850205.0</v>
      </c>
      <c r="C469" s="128" t="s">
        <v>1754</v>
      </c>
      <c r="D469" s="36">
        <v>1900.0</v>
      </c>
      <c r="E469" s="37"/>
      <c r="F469" s="111" t="s">
        <v>16</v>
      </c>
      <c r="G469" s="16" t="s">
        <v>86</v>
      </c>
      <c r="H469" s="16" t="s">
        <v>16</v>
      </c>
      <c r="I469" s="16" t="s">
        <v>16</v>
      </c>
      <c r="J469" s="16">
        <v>5.0</v>
      </c>
      <c r="K469" s="16" t="s">
        <v>16</v>
      </c>
      <c r="L469" s="16">
        <v>3.0</v>
      </c>
      <c r="M469" s="16" t="s">
        <v>15</v>
      </c>
      <c r="N469" s="136"/>
      <c r="O469" s="16" t="s">
        <v>16</v>
      </c>
      <c r="P469" s="16">
        <v>18.0</v>
      </c>
      <c r="Q469" s="16" t="s">
        <v>15</v>
      </c>
      <c r="R469" s="33"/>
    </row>
    <row r="470">
      <c r="A470" s="36">
        <v>466.0</v>
      </c>
      <c r="B470" s="42">
        <v>7869303.0</v>
      </c>
      <c r="C470" s="128" t="s">
        <v>1754</v>
      </c>
      <c r="D470" s="36">
        <v>2005.0</v>
      </c>
      <c r="E470" s="37"/>
      <c r="F470" s="111" t="s">
        <v>86</v>
      </c>
      <c r="G470" s="136"/>
      <c r="H470" s="16" t="s">
        <v>16</v>
      </c>
      <c r="I470" s="16" t="s">
        <v>16</v>
      </c>
      <c r="J470" s="16">
        <v>4.0</v>
      </c>
      <c r="K470" s="16" t="s">
        <v>15</v>
      </c>
      <c r="L470" s="136"/>
      <c r="M470" s="16" t="s">
        <v>15</v>
      </c>
      <c r="N470" s="136"/>
      <c r="O470" s="16" t="s">
        <v>16</v>
      </c>
      <c r="P470" s="16">
        <v>11.0</v>
      </c>
      <c r="Q470" s="16" t="s">
        <v>15</v>
      </c>
      <c r="R470" s="33"/>
    </row>
    <row r="471">
      <c r="A471" s="36">
        <v>467.0</v>
      </c>
      <c r="B471" s="42">
        <v>7869302.0</v>
      </c>
      <c r="C471" s="128" t="s">
        <v>1754</v>
      </c>
      <c r="D471" s="36">
        <v>2005.0</v>
      </c>
      <c r="E471" s="37"/>
      <c r="F471" s="111" t="s">
        <v>16</v>
      </c>
      <c r="G471" s="16" t="s">
        <v>86</v>
      </c>
      <c r="H471" s="16" t="s">
        <v>16</v>
      </c>
      <c r="I471" s="16" t="s">
        <v>16</v>
      </c>
      <c r="J471" s="16">
        <v>4.0</v>
      </c>
      <c r="K471" s="16" t="s">
        <v>15</v>
      </c>
      <c r="L471" s="136"/>
      <c r="M471" s="16" t="s">
        <v>15</v>
      </c>
      <c r="N471" s="136"/>
      <c r="O471" s="16" t="s">
        <v>16</v>
      </c>
      <c r="P471" s="16">
        <v>11.0</v>
      </c>
      <c r="Q471" s="16" t="s">
        <v>15</v>
      </c>
      <c r="R471" s="33"/>
    </row>
    <row r="472">
      <c r="A472" s="36">
        <v>468.0</v>
      </c>
      <c r="B472" s="42">
        <v>7869304.0</v>
      </c>
      <c r="C472" s="128">
        <v>44356.0</v>
      </c>
      <c r="D472" s="36">
        <v>2225.0</v>
      </c>
      <c r="E472" s="37"/>
      <c r="F472" s="111" t="s">
        <v>86</v>
      </c>
      <c r="G472" s="136"/>
      <c r="H472" s="16" t="s">
        <v>16</v>
      </c>
      <c r="I472" s="16" t="s">
        <v>15</v>
      </c>
      <c r="J472" s="136"/>
      <c r="K472" s="16" t="s">
        <v>15</v>
      </c>
      <c r="L472" s="136"/>
      <c r="M472" s="16" t="s">
        <v>15</v>
      </c>
      <c r="N472" s="136"/>
      <c r="O472" s="16" t="s">
        <v>16</v>
      </c>
      <c r="P472" s="16">
        <v>3.0</v>
      </c>
      <c r="Q472" s="16" t="s">
        <v>15</v>
      </c>
      <c r="R472" s="33"/>
    </row>
    <row r="473">
      <c r="A473" s="36">
        <v>469.0</v>
      </c>
      <c r="B473" s="42">
        <v>7877595.0</v>
      </c>
      <c r="C473" s="128" t="s">
        <v>1772</v>
      </c>
      <c r="D473" s="36">
        <v>2100.0</v>
      </c>
      <c r="E473" s="37"/>
      <c r="F473" s="111" t="s">
        <v>16</v>
      </c>
      <c r="G473" s="16">
        <v>1.0</v>
      </c>
      <c r="H473" s="16" t="s">
        <v>15</v>
      </c>
      <c r="I473" s="16" t="s">
        <v>15</v>
      </c>
      <c r="J473" s="136"/>
      <c r="K473" s="16" t="s">
        <v>15</v>
      </c>
      <c r="L473" s="136"/>
      <c r="M473" s="16" t="s">
        <v>15</v>
      </c>
      <c r="N473" s="136"/>
      <c r="O473" s="16" t="s">
        <v>15</v>
      </c>
      <c r="P473" s="136"/>
      <c r="Q473" s="16" t="s">
        <v>15</v>
      </c>
      <c r="R473" s="33"/>
    </row>
    <row r="474">
      <c r="A474" s="36">
        <v>470.0</v>
      </c>
      <c r="B474" s="42">
        <v>7880422.0</v>
      </c>
      <c r="C474" s="129"/>
      <c r="D474" s="24"/>
      <c r="E474" s="134">
        <v>44348.0</v>
      </c>
      <c r="F474" s="89" t="s">
        <v>15</v>
      </c>
      <c r="G474" s="91"/>
      <c r="H474" s="9" t="s">
        <v>16</v>
      </c>
      <c r="I474" s="9" t="s">
        <v>16</v>
      </c>
      <c r="J474" s="9">
        <v>1.0</v>
      </c>
      <c r="K474" s="9" t="s">
        <v>15</v>
      </c>
      <c r="L474" s="91"/>
      <c r="M474" s="9" t="s">
        <v>15</v>
      </c>
      <c r="N474" s="91"/>
      <c r="O474" s="9" t="s">
        <v>15</v>
      </c>
      <c r="P474" s="91"/>
      <c r="Q474" s="9" t="s">
        <v>15</v>
      </c>
      <c r="R474" s="34"/>
    </row>
    <row r="475">
      <c r="A475" s="10">
        <v>471.0</v>
      </c>
      <c r="B475" s="10">
        <v>7759606.0</v>
      </c>
      <c r="C475" s="128" t="s">
        <v>1773</v>
      </c>
      <c r="D475" s="10">
        <v>2055.0</v>
      </c>
      <c r="E475" s="24"/>
      <c r="F475" s="89" t="s">
        <v>15</v>
      </c>
      <c r="G475" s="91"/>
      <c r="H475" s="9" t="s">
        <v>15</v>
      </c>
      <c r="I475" s="9" t="s">
        <v>15</v>
      </c>
      <c r="J475" s="91"/>
      <c r="K475" s="9" t="s">
        <v>15</v>
      </c>
      <c r="L475" s="91"/>
      <c r="M475" s="9" t="s">
        <v>15</v>
      </c>
      <c r="N475" s="91"/>
      <c r="O475" s="9" t="s">
        <v>16</v>
      </c>
      <c r="P475" s="9">
        <v>5.0</v>
      </c>
      <c r="Q475" s="9" t="s">
        <v>15</v>
      </c>
      <c r="R475" s="34"/>
    </row>
    <row r="476">
      <c r="A476" s="10">
        <v>472.0</v>
      </c>
      <c r="B476" s="10">
        <v>7759948.0</v>
      </c>
      <c r="C476" s="128" t="s">
        <v>1774</v>
      </c>
      <c r="D476" s="10">
        <v>2635.0</v>
      </c>
      <c r="E476" s="24"/>
      <c r="F476" s="89" t="s">
        <v>15</v>
      </c>
      <c r="G476" s="91"/>
      <c r="H476" s="9" t="s">
        <v>15</v>
      </c>
      <c r="I476" s="9" t="s">
        <v>15</v>
      </c>
      <c r="J476" s="91"/>
      <c r="K476" s="9" t="s">
        <v>15</v>
      </c>
      <c r="L476" s="91"/>
      <c r="M476" s="9" t="s">
        <v>15</v>
      </c>
      <c r="N476" s="91"/>
      <c r="O476" s="9" t="s">
        <v>15</v>
      </c>
      <c r="P476" s="91"/>
      <c r="Q476" s="9" t="s">
        <v>15</v>
      </c>
      <c r="R476" s="34"/>
    </row>
    <row r="477">
      <c r="A477" s="10">
        <v>473.0</v>
      </c>
      <c r="B477" s="10">
        <v>7760041.0</v>
      </c>
      <c r="C477" s="128" t="s">
        <v>1775</v>
      </c>
      <c r="D477" s="10">
        <v>2165.0</v>
      </c>
      <c r="E477" s="24"/>
      <c r="F477" s="89" t="s">
        <v>15</v>
      </c>
      <c r="G477" s="91"/>
      <c r="H477" s="9" t="s">
        <v>15</v>
      </c>
      <c r="I477" s="9" t="s">
        <v>15</v>
      </c>
      <c r="J477" s="91"/>
      <c r="K477" s="9" t="s">
        <v>15</v>
      </c>
      <c r="L477" s="91"/>
      <c r="M477" s="9" t="s">
        <v>15</v>
      </c>
      <c r="N477" s="91"/>
      <c r="O477" s="9" t="s">
        <v>16</v>
      </c>
      <c r="P477" s="9">
        <v>1.0</v>
      </c>
      <c r="Q477" s="9" t="s">
        <v>15</v>
      </c>
      <c r="R477" s="34"/>
    </row>
    <row r="478">
      <c r="A478" s="10">
        <v>474.0</v>
      </c>
      <c r="B478" s="10">
        <v>7760190.0</v>
      </c>
      <c r="C478" s="128" t="s">
        <v>1775</v>
      </c>
      <c r="D478" s="10">
        <v>2295.0</v>
      </c>
      <c r="E478" s="24"/>
      <c r="F478" s="89" t="s">
        <v>15</v>
      </c>
      <c r="G478" s="91"/>
      <c r="H478" s="9" t="s">
        <v>15</v>
      </c>
      <c r="I478" s="9" t="s">
        <v>15</v>
      </c>
      <c r="J478" s="91"/>
      <c r="K478" s="9" t="s">
        <v>15</v>
      </c>
      <c r="L478" s="91"/>
      <c r="M478" s="9" t="s">
        <v>15</v>
      </c>
      <c r="N478" s="91"/>
      <c r="O478" s="9" t="s">
        <v>16</v>
      </c>
      <c r="P478" s="9">
        <v>5.0</v>
      </c>
      <c r="Q478" s="9" t="s">
        <v>15</v>
      </c>
      <c r="R478" s="34"/>
    </row>
    <row r="479">
      <c r="A479" s="10">
        <v>475.0</v>
      </c>
      <c r="B479" s="10">
        <v>7763471.0</v>
      </c>
      <c r="C479" s="128" t="s">
        <v>1775</v>
      </c>
      <c r="D479" s="10">
        <v>2865.0</v>
      </c>
      <c r="E479" s="24"/>
      <c r="F479" s="89" t="s">
        <v>15</v>
      </c>
      <c r="G479" s="91"/>
      <c r="H479" s="9" t="s">
        <v>15</v>
      </c>
      <c r="I479" s="9" t="s">
        <v>15</v>
      </c>
      <c r="J479" s="91"/>
      <c r="K479" s="9" t="s">
        <v>15</v>
      </c>
      <c r="L479" s="91"/>
      <c r="M479" s="9" t="s">
        <v>15</v>
      </c>
      <c r="N479" s="91"/>
      <c r="O479" s="9" t="s">
        <v>16</v>
      </c>
      <c r="P479" s="9">
        <v>12.0</v>
      </c>
      <c r="Q479" s="9" t="s">
        <v>15</v>
      </c>
      <c r="R479" s="34"/>
    </row>
    <row r="480">
      <c r="A480" s="10">
        <v>476.0</v>
      </c>
      <c r="B480" s="10">
        <v>7763888.0</v>
      </c>
      <c r="C480" s="128">
        <v>44470.0</v>
      </c>
      <c r="D480" s="10">
        <v>2230.0</v>
      </c>
      <c r="E480" s="24"/>
      <c r="F480" s="89" t="s">
        <v>86</v>
      </c>
      <c r="G480" s="91"/>
      <c r="H480" s="9" t="s">
        <v>16</v>
      </c>
      <c r="I480" s="9" t="s">
        <v>15</v>
      </c>
      <c r="J480" s="91"/>
      <c r="K480" s="9" t="s">
        <v>15</v>
      </c>
      <c r="L480" s="91"/>
      <c r="M480" s="9" t="s">
        <v>15</v>
      </c>
      <c r="N480" s="91"/>
      <c r="O480" s="9" t="s">
        <v>16</v>
      </c>
      <c r="P480" s="9">
        <v>11.0</v>
      </c>
      <c r="Q480" s="9" t="s">
        <v>15</v>
      </c>
      <c r="R480" s="34"/>
    </row>
    <row r="481">
      <c r="A481" s="10">
        <v>477.0</v>
      </c>
      <c r="B481" s="10">
        <v>7763891.0</v>
      </c>
      <c r="C481" s="128">
        <v>44470.0</v>
      </c>
      <c r="D481" s="10">
        <v>2260.0</v>
      </c>
      <c r="E481" s="24"/>
      <c r="F481" s="89" t="s">
        <v>15</v>
      </c>
      <c r="G481" s="91"/>
      <c r="H481" s="9" t="s">
        <v>15</v>
      </c>
      <c r="I481" s="9" t="s">
        <v>16</v>
      </c>
      <c r="J481" s="9">
        <v>20.0</v>
      </c>
      <c r="K481" s="9" t="s">
        <v>16</v>
      </c>
      <c r="L481" s="9">
        <v>4.0</v>
      </c>
      <c r="M481" s="9" t="s">
        <v>15</v>
      </c>
      <c r="N481" s="91"/>
      <c r="O481" s="9" t="s">
        <v>16</v>
      </c>
      <c r="P481" s="9">
        <v>10.0</v>
      </c>
      <c r="Q481" s="9" t="s">
        <v>16</v>
      </c>
      <c r="R481" s="34"/>
    </row>
    <row r="482">
      <c r="A482" s="10">
        <v>478.0</v>
      </c>
      <c r="B482" s="10">
        <v>7777384.0</v>
      </c>
      <c r="C482" s="129"/>
      <c r="D482" s="24"/>
      <c r="E482" s="10" t="s">
        <v>1776</v>
      </c>
      <c r="F482" s="89" t="s">
        <v>15</v>
      </c>
      <c r="G482" s="91"/>
      <c r="H482" s="9" t="s">
        <v>16</v>
      </c>
      <c r="I482" s="9" t="s">
        <v>16</v>
      </c>
      <c r="J482" s="9">
        <v>4.0</v>
      </c>
      <c r="K482" s="9" t="s">
        <v>16</v>
      </c>
      <c r="L482" s="9">
        <v>7.0</v>
      </c>
      <c r="M482" s="9" t="s">
        <v>15</v>
      </c>
      <c r="N482" s="91"/>
      <c r="O482" s="9" t="s">
        <v>16</v>
      </c>
      <c r="P482" s="9">
        <v>10.0</v>
      </c>
      <c r="Q482" s="9" t="s">
        <v>15</v>
      </c>
      <c r="R482" s="34"/>
    </row>
    <row r="483">
      <c r="A483" s="13">
        <v>479.0</v>
      </c>
      <c r="B483" s="13">
        <v>7778163.0</v>
      </c>
      <c r="C483" s="128" t="s">
        <v>1776</v>
      </c>
      <c r="D483" s="10">
        <v>2575.0</v>
      </c>
      <c r="E483" s="24"/>
      <c r="F483" s="89" t="s">
        <v>86</v>
      </c>
      <c r="G483" s="91"/>
      <c r="H483" s="9" t="s">
        <v>16</v>
      </c>
      <c r="I483" s="9" t="s">
        <v>15</v>
      </c>
      <c r="J483" s="91"/>
      <c r="K483" s="9" t="s">
        <v>15</v>
      </c>
      <c r="L483" s="91"/>
      <c r="M483" s="9" t="s">
        <v>15</v>
      </c>
      <c r="N483" s="91"/>
      <c r="O483" s="9" t="s">
        <v>16</v>
      </c>
      <c r="P483" s="9">
        <v>2.0</v>
      </c>
      <c r="Q483" s="9" t="s">
        <v>15</v>
      </c>
      <c r="R483" s="34"/>
    </row>
    <row r="484">
      <c r="A484" s="13">
        <v>480.0</v>
      </c>
      <c r="B484" s="13">
        <v>7779015.0</v>
      </c>
      <c r="C484" s="128" t="s">
        <v>1777</v>
      </c>
      <c r="D484" s="10">
        <v>2830.0</v>
      </c>
      <c r="E484" s="24"/>
      <c r="F484" s="89" t="s">
        <v>86</v>
      </c>
      <c r="G484" s="91"/>
      <c r="H484" s="9" t="s">
        <v>16</v>
      </c>
      <c r="I484" s="9" t="s">
        <v>15</v>
      </c>
      <c r="J484" s="91"/>
      <c r="K484" s="9" t="s">
        <v>15</v>
      </c>
      <c r="L484" s="91"/>
      <c r="M484" s="9" t="s">
        <v>15</v>
      </c>
      <c r="N484" s="91"/>
      <c r="O484" s="9" t="s">
        <v>16</v>
      </c>
      <c r="P484" s="9">
        <v>2.0</v>
      </c>
      <c r="Q484" s="9" t="s">
        <v>15</v>
      </c>
      <c r="R484" s="34"/>
    </row>
    <row r="485">
      <c r="A485" s="10">
        <v>481.0</v>
      </c>
      <c r="B485" s="10">
        <v>7779055.0</v>
      </c>
      <c r="C485" s="128" t="s">
        <v>1777</v>
      </c>
      <c r="D485" s="10">
        <v>2290.0</v>
      </c>
      <c r="E485" s="24"/>
      <c r="F485" s="89" t="s">
        <v>86</v>
      </c>
      <c r="G485" s="91"/>
      <c r="H485" s="9" t="s">
        <v>16</v>
      </c>
      <c r="I485" s="9" t="s">
        <v>15</v>
      </c>
      <c r="J485" s="91"/>
      <c r="K485" s="9" t="s">
        <v>15</v>
      </c>
      <c r="L485" s="91"/>
      <c r="M485" s="9" t="s">
        <v>15</v>
      </c>
      <c r="N485" s="91"/>
      <c r="O485" s="9" t="s">
        <v>16</v>
      </c>
      <c r="P485" s="9">
        <v>2.0</v>
      </c>
      <c r="Q485" s="9" t="s">
        <v>15</v>
      </c>
      <c r="R485" s="34"/>
    </row>
    <row r="486">
      <c r="A486" s="10">
        <v>482.0</v>
      </c>
      <c r="B486" s="10">
        <v>7779613.0</v>
      </c>
      <c r="C486" s="128" t="s">
        <v>1778</v>
      </c>
      <c r="D486" s="10">
        <v>2415.0</v>
      </c>
      <c r="E486" s="24"/>
      <c r="F486" s="89" t="s">
        <v>86</v>
      </c>
      <c r="G486" s="91"/>
      <c r="H486" s="9" t="s">
        <v>16</v>
      </c>
      <c r="I486" s="9" t="s">
        <v>16</v>
      </c>
      <c r="J486" s="9">
        <v>2.0</v>
      </c>
      <c r="K486" s="9" t="s">
        <v>15</v>
      </c>
      <c r="L486" s="91"/>
      <c r="M486" s="9" t="s">
        <v>15</v>
      </c>
      <c r="N486" s="91"/>
      <c r="O486" s="9" t="s">
        <v>15</v>
      </c>
      <c r="P486" s="91"/>
      <c r="Q486" s="9" t="s">
        <v>16</v>
      </c>
      <c r="R486" s="34"/>
    </row>
    <row r="487">
      <c r="A487" s="10">
        <v>483.0</v>
      </c>
      <c r="B487" s="10">
        <v>7778407.0</v>
      </c>
      <c r="C487" s="128" t="s">
        <v>1779</v>
      </c>
      <c r="D487" s="10">
        <v>2715.0</v>
      </c>
      <c r="E487" s="24"/>
      <c r="F487" s="89" t="s">
        <v>86</v>
      </c>
      <c r="G487" s="91"/>
      <c r="H487" s="9" t="s">
        <v>16</v>
      </c>
      <c r="I487" s="9" t="s">
        <v>15</v>
      </c>
      <c r="J487" s="91"/>
      <c r="K487" s="9" t="s">
        <v>15</v>
      </c>
      <c r="L487" s="91"/>
      <c r="M487" s="9" t="s">
        <v>15</v>
      </c>
      <c r="N487" s="91"/>
      <c r="O487" s="9" t="s">
        <v>16</v>
      </c>
      <c r="P487" s="9">
        <v>3.0</v>
      </c>
      <c r="Q487" s="9" t="s">
        <v>15</v>
      </c>
      <c r="R487" s="34"/>
    </row>
    <row r="488">
      <c r="A488" s="10">
        <v>484.0</v>
      </c>
      <c r="B488" s="10">
        <v>7779844.0</v>
      </c>
      <c r="C488" s="128" t="s">
        <v>1780</v>
      </c>
      <c r="D488" s="10">
        <v>2470.0</v>
      </c>
      <c r="E488" s="24"/>
      <c r="F488" s="89" t="s">
        <v>16</v>
      </c>
      <c r="G488" s="9">
        <v>6.0</v>
      </c>
      <c r="H488" s="9" t="s">
        <v>16</v>
      </c>
      <c r="I488" s="9" t="s">
        <v>16</v>
      </c>
      <c r="J488" s="9">
        <v>3.0</v>
      </c>
      <c r="K488" s="9" t="s">
        <v>16</v>
      </c>
      <c r="L488" s="9">
        <v>2.0</v>
      </c>
      <c r="M488" s="9" t="s">
        <v>15</v>
      </c>
      <c r="N488" s="91"/>
      <c r="O488" s="9" t="s">
        <v>16</v>
      </c>
      <c r="P488" s="9">
        <v>23.0</v>
      </c>
      <c r="Q488" s="9" t="s">
        <v>16</v>
      </c>
      <c r="R488" s="34"/>
    </row>
    <row r="489">
      <c r="A489" s="36">
        <v>485.0</v>
      </c>
      <c r="B489" s="46">
        <v>7809881.0</v>
      </c>
      <c r="C489" s="128" t="s">
        <v>1770</v>
      </c>
      <c r="D489" s="36">
        <v>3545.0</v>
      </c>
      <c r="E489" s="37"/>
      <c r="F489" s="111" t="s">
        <v>16</v>
      </c>
      <c r="G489" s="16">
        <v>1.0</v>
      </c>
      <c r="H489" s="16" t="s">
        <v>16</v>
      </c>
      <c r="I489" s="16" t="s">
        <v>16</v>
      </c>
      <c r="J489" s="16">
        <v>6.0</v>
      </c>
      <c r="K489" s="16" t="s">
        <v>15</v>
      </c>
      <c r="L489" s="16"/>
      <c r="M489" s="16" t="s">
        <v>16</v>
      </c>
      <c r="N489" s="16">
        <v>13.0</v>
      </c>
      <c r="O489" s="16" t="s">
        <v>16</v>
      </c>
      <c r="P489" s="16">
        <v>22.0</v>
      </c>
      <c r="Q489" s="16" t="s">
        <v>16</v>
      </c>
      <c r="R489" s="33"/>
    </row>
    <row r="490">
      <c r="A490" s="10">
        <v>486.0</v>
      </c>
      <c r="B490" s="41">
        <v>7807130.0</v>
      </c>
      <c r="C490" s="128" t="s">
        <v>1764</v>
      </c>
      <c r="D490" s="10">
        <v>2045.0</v>
      </c>
      <c r="E490" s="24"/>
      <c r="F490" s="89" t="s">
        <v>86</v>
      </c>
      <c r="G490" s="91"/>
      <c r="H490" s="9" t="s">
        <v>16</v>
      </c>
      <c r="I490" s="9" t="s">
        <v>16</v>
      </c>
      <c r="J490" s="9">
        <v>2.0</v>
      </c>
      <c r="K490" s="9" t="s">
        <v>15</v>
      </c>
      <c r="L490" s="91"/>
      <c r="M490" s="9" t="s">
        <v>15</v>
      </c>
      <c r="N490" s="91"/>
      <c r="O490" s="9" t="s">
        <v>16</v>
      </c>
      <c r="P490" s="9">
        <v>5.0</v>
      </c>
      <c r="Q490" s="9" t="s">
        <v>15</v>
      </c>
      <c r="R490" s="34"/>
    </row>
    <row r="491">
      <c r="A491" s="10">
        <v>487.0</v>
      </c>
      <c r="B491" s="41">
        <v>7810742.0</v>
      </c>
      <c r="C491" s="128" t="s">
        <v>1764</v>
      </c>
      <c r="D491" s="10">
        <v>2400.0</v>
      </c>
      <c r="E491" s="24"/>
      <c r="F491" s="89" t="s">
        <v>86</v>
      </c>
      <c r="G491" s="91"/>
      <c r="H491" s="9" t="s">
        <v>16</v>
      </c>
      <c r="I491" s="9" t="s">
        <v>15</v>
      </c>
      <c r="J491" s="91"/>
      <c r="K491" s="9" t="s">
        <v>15</v>
      </c>
      <c r="L491" s="91"/>
      <c r="M491" s="9" t="s">
        <v>15</v>
      </c>
      <c r="N491" s="91"/>
      <c r="O491" s="9" t="s">
        <v>16</v>
      </c>
      <c r="P491" s="9">
        <v>1.0</v>
      </c>
      <c r="Q491" s="9" t="s">
        <v>15</v>
      </c>
      <c r="R491" s="34"/>
    </row>
    <row r="492">
      <c r="A492" s="10">
        <v>488.0</v>
      </c>
      <c r="B492" s="30">
        <v>7901920.0</v>
      </c>
      <c r="C492" s="128" t="s">
        <v>1781</v>
      </c>
      <c r="D492" s="10">
        <v>2510.0</v>
      </c>
      <c r="E492" s="24"/>
      <c r="F492" s="89" t="s">
        <v>86</v>
      </c>
      <c r="G492" s="91"/>
      <c r="H492" s="9" t="s">
        <v>16</v>
      </c>
      <c r="I492" s="9" t="s">
        <v>16</v>
      </c>
      <c r="J492" s="9">
        <v>7.0</v>
      </c>
      <c r="K492" s="9" t="s">
        <v>15</v>
      </c>
      <c r="L492" s="91"/>
      <c r="M492" s="9" t="s">
        <v>15</v>
      </c>
      <c r="N492" s="91"/>
      <c r="O492" s="9" t="s">
        <v>16</v>
      </c>
      <c r="P492" s="9">
        <v>17.0</v>
      </c>
      <c r="Q492" s="9" t="s">
        <v>16</v>
      </c>
      <c r="R492" s="34"/>
    </row>
    <row r="493">
      <c r="A493" s="10">
        <v>489.0</v>
      </c>
      <c r="B493" s="41">
        <v>7807995.0</v>
      </c>
      <c r="C493" s="128" t="s">
        <v>1763</v>
      </c>
      <c r="D493" s="10">
        <v>3045.0</v>
      </c>
      <c r="E493" s="24"/>
      <c r="F493" s="89" t="s">
        <v>16</v>
      </c>
      <c r="G493" s="9">
        <v>1.0</v>
      </c>
      <c r="H493" s="9" t="s">
        <v>16</v>
      </c>
      <c r="I493" s="9" t="s">
        <v>16</v>
      </c>
      <c r="J493" s="9">
        <v>3.0</v>
      </c>
      <c r="K493" s="9" t="s">
        <v>15</v>
      </c>
      <c r="L493" s="91"/>
      <c r="M493" s="9" t="s">
        <v>15</v>
      </c>
      <c r="N493" s="91"/>
      <c r="O493" s="9" t="s">
        <v>16</v>
      </c>
      <c r="P493" s="9">
        <v>4.0</v>
      </c>
      <c r="Q493" s="9" t="s">
        <v>15</v>
      </c>
      <c r="R493" s="34"/>
    </row>
    <row r="494">
      <c r="A494" s="10">
        <v>490.0</v>
      </c>
      <c r="B494" s="41">
        <v>7789947.0</v>
      </c>
      <c r="C494" s="128" t="s">
        <v>1745</v>
      </c>
      <c r="D494" s="10">
        <v>2050.0</v>
      </c>
      <c r="E494" s="24"/>
      <c r="F494" s="89" t="s">
        <v>86</v>
      </c>
      <c r="G494" s="91"/>
      <c r="H494" s="9" t="s">
        <v>16</v>
      </c>
      <c r="I494" s="9" t="s">
        <v>16</v>
      </c>
      <c r="J494" s="9">
        <v>15.0</v>
      </c>
      <c r="K494" s="9" t="s">
        <v>16</v>
      </c>
      <c r="L494" s="9">
        <v>1.0</v>
      </c>
      <c r="M494" s="9" t="s">
        <v>15</v>
      </c>
      <c r="N494" s="91"/>
      <c r="O494" s="9" t="s">
        <v>16</v>
      </c>
      <c r="P494" s="9">
        <v>5.0</v>
      </c>
      <c r="Q494" s="9" t="s">
        <v>15</v>
      </c>
      <c r="R494" s="34"/>
    </row>
    <row r="495">
      <c r="A495" s="10">
        <v>491.0</v>
      </c>
      <c r="B495" s="41">
        <v>7814668.0</v>
      </c>
      <c r="C495" s="128">
        <v>44261.0</v>
      </c>
      <c r="D495" s="10">
        <v>2025.0</v>
      </c>
      <c r="E495" s="24"/>
      <c r="F495" s="89" t="s">
        <v>86</v>
      </c>
      <c r="G495" s="91"/>
      <c r="H495" s="9" t="s">
        <v>16</v>
      </c>
      <c r="I495" s="9" t="s">
        <v>15</v>
      </c>
      <c r="J495" s="91"/>
      <c r="K495" s="9" t="s">
        <v>15</v>
      </c>
      <c r="L495" s="91"/>
      <c r="M495" s="9" t="s">
        <v>15</v>
      </c>
      <c r="N495" s="91"/>
      <c r="O495" s="9" t="s">
        <v>16</v>
      </c>
      <c r="P495" s="9">
        <v>13.0</v>
      </c>
      <c r="Q495" s="9" t="s">
        <v>16</v>
      </c>
      <c r="R495" s="34"/>
    </row>
    <row r="496">
      <c r="A496" s="10">
        <v>492.0</v>
      </c>
      <c r="B496" s="41">
        <v>7813417.0</v>
      </c>
      <c r="C496" s="128" t="s">
        <v>1782</v>
      </c>
      <c r="D496" s="10">
        <v>2110.0</v>
      </c>
      <c r="E496" s="24"/>
      <c r="F496" s="89" t="s">
        <v>86</v>
      </c>
      <c r="G496" s="91"/>
      <c r="H496" s="9" t="s">
        <v>15</v>
      </c>
      <c r="I496" s="9" t="s">
        <v>15</v>
      </c>
      <c r="J496" s="91"/>
      <c r="K496" s="9" t="s">
        <v>15</v>
      </c>
      <c r="L496" s="91"/>
      <c r="M496" s="9" t="s">
        <v>15</v>
      </c>
      <c r="N496" s="91"/>
      <c r="O496" s="9" t="s">
        <v>15</v>
      </c>
      <c r="P496" s="91"/>
      <c r="Q496" s="9" t="s">
        <v>15</v>
      </c>
      <c r="R496" s="34"/>
    </row>
    <row r="497">
      <c r="A497" s="10">
        <v>493.0</v>
      </c>
      <c r="B497" s="41">
        <v>7807678.0</v>
      </c>
      <c r="C497" s="128" t="s">
        <v>1783</v>
      </c>
      <c r="D497" s="10">
        <v>2160.0</v>
      </c>
      <c r="E497" s="24"/>
      <c r="F497" s="89" t="s">
        <v>86</v>
      </c>
      <c r="G497" s="91"/>
      <c r="H497" s="9" t="s">
        <v>16</v>
      </c>
      <c r="I497" s="9" t="s">
        <v>16</v>
      </c>
      <c r="J497" s="9">
        <v>2.0</v>
      </c>
      <c r="K497" s="9" t="s">
        <v>15</v>
      </c>
      <c r="L497" s="91"/>
      <c r="M497" s="9" t="s">
        <v>15</v>
      </c>
      <c r="N497" s="91"/>
      <c r="O497" s="9" t="s">
        <v>15</v>
      </c>
      <c r="P497" s="91"/>
      <c r="Q497" s="9" t="s">
        <v>15</v>
      </c>
      <c r="R497" s="34"/>
    </row>
    <row r="498">
      <c r="A498" s="10">
        <v>494.0</v>
      </c>
      <c r="B498" s="30">
        <v>7836231.0</v>
      </c>
      <c r="C498" s="128" t="s">
        <v>1784</v>
      </c>
      <c r="D498" s="10">
        <v>1995.0</v>
      </c>
      <c r="E498" s="24"/>
      <c r="F498" s="89" t="s">
        <v>86</v>
      </c>
      <c r="G498" s="91"/>
      <c r="H498" s="9" t="s">
        <v>16</v>
      </c>
      <c r="I498" s="9" t="s">
        <v>15</v>
      </c>
      <c r="J498" s="91"/>
      <c r="K498" s="9" t="s">
        <v>16</v>
      </c>
      <c r="L498" s="9">
        <v>1.0</v>
      </c>
      <c r="M498" s="9" t="s">
        <v>15</v>
      </c>
      <c r="N498" s="91"/>
      <c r="O498" s="9" t="s">
        <v>16</v>
      </c>
      <c r="P498" s="9">
        <v>2.0</v>
      </c>
      <c r="Q498" s="9" t="s">
        <v>15</v>
      </c>
      <c r="R498" s="34"/>
    </row>
    <row r="499">
      <c r="A499" s="10">
        <v>495.0</v>
      </c>
      <c r="B499" s="41">
        <v>7815846.0</v>
      </c>
      <c r="C499" s="128" t="s">
        <v>1783</v>
      </c>
      <c r="D499" s="10">
        <v>2270.0</v>
      </c>
      <c r="E499" s="24"/>
      <c r="F499" s="89" t="s">
        <v>86</v>
      </c>
      <c r="G499" s="91"/>
      <c r="H499" s="9" t="s">
        <v>16</v>
      </c>
      <c r="I499" s="9" t="s">
        <v>15</v>
      </c>
      <c r="J499" s="91"/>
      <c r="K499" s="9" t="s">
        <v>16</v>
      </c>
      <c r="L499" s="9">
        <v>1.0</v>
      </c>
      <c r="M499" s="9" t="s">
        <v>15</v>
      </c>
      <c r="N499" s="91"/>
      <c r="O499" s="9" t="s">
        <v>15</v>
      </c>
      <c r="P499" s="91"/>
      <c r="Q499" s="9" t="s">
        <v>16</v>
      </c>
      <c r="R499" s="34"/>
    </row>
    <row r="500">
      <c r="A500" s="10">
        <v>496.0</v>
      </c>
      <c r="B500" s="41">
        <v>7808743.0</v>
      </c>
      <c r="C500" s="128" t="s">
        <v>1785</v>
      </c>
      <c r="D500" s="10">
        <v>2195.0</v>
      </c>
      <c r="E500" s="24"/>
      <c r="F500" s="89" t="s">
        <v>16</v>
      </c>
      <c r="G500" s="9">
        <v>1.0</v>
      </c>
      <c r="H500" s="9" t="s">
        <v>16</v>
      </c>
      <c r="I500" s="9" t="s">
        <v>15</v>
      </c>
      <c r="J500" s="91"/>
      <c r="K500" s="9" t="s">
        <v>15</v>
      </c>
      <c r="L500" s="91"/>
      <c r="M500" s="9" t="s">
        <v>15</v>
      </c>
      <c r="N500" s="91"/>
      <c r="O500" s="9" t="s">
        <v>16</v>
      </c>
      <c r="P500" s="9">
        <v>16.0</v>
      </c>
      <c r="Q500" s="9" t="s">
        <v>15</v>
      </c>
      <c r="R500" s="34"/>
    </row>
    <row r="501">
      <c r="A501" s="10">
        <v>497.0</v>
      </c>
      <c r="B501" s="41">
        <v>7816643.0</v>
      </c>
      <c r="C501" s="128" t="s">
        <v>1786</v>
      </c>
      <c r="D501" s="10">
        <v>1800.0</v>
      </c>
      <c r="E501" s="24"/>
      <c r="F501" s="89" t="s">
        <v>16</v>
      </c>
      <c r="G501" s="9">
        <v>2.0</v>
      </c>
      <c r="H501" s="9" t="s">
        <v>15</v>
      </c>
      <c r="I501" s="9" t="s">
        <v>15</v>
      </c>
      <c r="J501" s="91"/>
      <c r="K501" s="9" t="s">
        <v>15</v>
      </c>
      <c r="L501" s="91"/>
      <c r="M501" s="9" t="s">
        <v>15</v>
      </c>
      <c r="N501" s="91"/>
      <c r="O501" s="9" t="s">
        <v>15</v>
      </c>
      <c r="P501" s="91"/>
      <c r="Q501" s="9" t="s">
        <v>15</v>
      </c>
      <c r="R501" s="34"/>
    </row>
    <row r="502">
      <c r="A502" s="10">
        <v>498.0</v>
      </c>
      <c r="B502" s="41">
        <v>7816865.0</v>
      </c>
      <c r="C502" s="128">
        <v>44413.0</v>
      </c>
      <c r="D502" s="10">
        <v>2550.0</v>
      </c>
      <c r="E502" s="24"/>
      <c r="F502" s="89" t="s">
        <v>86</v>
      </c>
      <c r="G502" s="91"/>
      <c r="H502" s="9" t="s">
        <v>16</v>
      </c>
      <c r="I502" s="9" t="s">
        <v>15</v>
      </c>
      <c r="J502" s="91"/>
      <c r="K502" s="9" t="s">
        <v>15</v>
      </c>
      <c r="L502" s="91"/>
      <c r="M502" s="9" t="s">
        <v>15</v>
      </c>
      <c r="N502" s="91"/>
      <c r="O502" s="9" t="s">
        <v>16</v>
      </c>
      <c r="P502" s="9">
        <v>2.0</v>
      </c>
      <c r="Q502" s="9" t="s">
        <v>15</v>
      </c>
      <c r="R502" s="34"/>
    </row>
    <row r="503">
      <c r="A503" s="10">
        <v>499.0</v>
      </c>
      <c r="B503" s="41">
        <v>7815299.0</v>
      </c>
      <c r="C503" s="128" t="s">
        <v>1784</v>
      </c>
      <c r="D503" s="10">
        <v>2365.0</v>
      </c>
      <c r="E503" s="24"/>
      <c r="F503" s="89" t="s">
        <v>86</v>
      </c>
      <c r="G503" s="91"/>
      <c r="H503" s="9" t="s">
        <v>16</v>
      </c>
      <c r="I503" s="9" t="s">
        <v>15</v>
      </c>
      <c r="J503" s="91"/>
      <c r="K503" s="9" t="s">
        <v>15</v>
      </c>
      <c r="L503" s="91"/>
      <c r="M503" s="9" t="s">
        <v>15</v>
      </c>
      <c r="N503" s="91"/>
      <c r="O503" s="9" t="s">
        <v>16</v>
      </c>
      <c r="P503" s="9">
        <v>4.0</v>
      </c>
      <c r="Q503" s="9" t="s">
        <v>15</v>
      </c>
      <c r="R503" s="34"/>
    </row>
    <row r="504">
      <c r="A504" s="10">
        <v>500.0</v>
      </c>
      <c r="B504" s="41">
        <v>7817754.0</v>
      </c>
      <c r="C504" s="128">
        <v>44474.0</v>
      </c>
      <c r="D504" s="10">
        <v>1830.0</v>
      </c>
      <c r="E504" s="24"/>
      <c r="F504" s="89" t="s">
        <v>86</v>
      </c>
      <c r="G504" s="91"/>
      <c r="H504" s="9" t="s">
        <v>16</v>
      </c>
      <c r="I504" s="9" t="s">
        <v>15</v>
      </c>
      <c r="J504" s="91"/>
      <c r="K504" s="9" t="s">
        <v>15</v>
      </c>
      <c r="L504" s="91"/>
      <c r="M504" s="9" t="s">
        <v>15</v>
      </c>
      <c r="N504" s="91"/>
      <c r="O504" s="9" t="s">
        <v>16</v>
      </c>
      <c r="P504" s="9">
        <v>1.0</v>
      </c>
      <c r="Q504" s="9" t="s">
        <v>15</v>
      </c>
      <c r="R504" s="34"/>
    </row>
    <row r="505">
      <c r="A505" s="10">
        <v>501.0</v>
      </c>
      <c r="B505" s="41">
        <v>7818483.0</v>
      </c>
      <c r="C505" s="128" t="s">
        <v>1786</v>
      </c>
      <c r="D505" s="10">
        <v>1890.0</v>
      </c>
      <c r="E505" s="24"/>
      <c r="F505" s="89" t="s">
        <v>86</v>
      </c>
      <c r="G505" s="91"/>
      <c r="H505" s="9" t="s">
        <v>16</v>
      </c>
      <c r="I505" s="9" t="s">
        <v>15</v>
      </c>
      <c r="J505" s="91"/>
      <c r="K505" s="9" t="s">
        <v>16</v>
      </c>
      <c r="L505" s="9">
        <v>1.0</v>
      </c>
      <c r="M505" s="9" t="s">
        <v>15</v>
      </c>
      <c r="N505" s="91"/>
      <c r="O505" s="9" t="s">
        <v>15</v>
      </c>
      <c r="P505" s="91"/>
      <c r="Q505" s="9" t="s">
        <v>15</v>
      </c>
      <c r="R505" s="34"/>
    </row>
    <row r="506">
      <c r="A506" s="10">
        <v>502.0</v>
      </c>
      <c r="B506" s="41">
        <v>7819070.0</v>
      </c>
      <c r="C506" s="128" t="s">
        <v>1767</v>
      </c>
      <c r="D506" s="10">
        <v>2165.0</v>
      </c>
      <c r="E506" s="24"/>
      <c r="F506" s="89" t="s">
        <v>86</v>
      </c>
      <c r="G506" s="91"/>
      <c r="H506" s="9" t="s">
        <v>16</v>
      </c>
      <c r="I506" s="9" t="s">
        <v>15</v>
      </c>
      <c r="J506" s="91"/>
      <c r="K506" s="9" t="s">
        <v>16</v>
      </c>
      <c r="L506" s="9">
        <v>6.0</v>
      </c>
      <c r="M506" s="9" t="s">
        <v>15</v>
      </c>
      <c r="N506" s="91"/>
      <c r="O506" s="9" t="s">
        <v>16</v>
      </c>
      <c r="P506" s="9">
        <v>9.0</v>
      </c>
      <c r="Q506" s="9" t="s">
        <v>15</v>
      </c>
      <c r="R506" s="34"/>
    </row>
    <row r="507">
      <c r="A507" s="10">
        <v>503.0</v>
      </c>
      <c r="B507" s="41">
        <v>7810121.0</v>
      </c>
      <c r="C507" s="128" t="s">
        <v>1787</v>
      </c>
      <c r="D507" s="10">
        <v>1710.0</v>
      </c>
      <c r="E507" s="24"/>
      <c r="F507" s="89" t="s">
        <v>86</v>
      </c>
      <c r="G507" s="91"/>
      <c r="H507" s="9" t="s">
        <v>16</v>
      </c>
      <c r="I507" s="9" t="s">
        <v>15</v>
      </c>
      <c r="J507" s="91"/>
      <c r="K507" s="9" t="s">
        <v>15</v>
      </c>
      <c r="L507" s="91"/>
      <c r="M507" s="9" t="s">
        <v>15</v>
      </c>
      <c r="N507" s="91"/>
      <c r="O507" s="9" t="s">
        <v>16</v>
      </c>
      <c r="P507" s="9">
        <v>5.0</v>
      </c>
      <c r="Q507" s="9" t="s">
        <v>16</v>
      </c>
      <c r="R507" s="34"/>
    </row>
    <row r="508">
      <c r="A508" s="10">
        <v>504.0</v>
      </c>
      <c r="B508" s="41">
        <v>7820162.0</v>
      </c>
      <c r="C508" s="128" t="s">
        <v>1751</v>
      </c>
      <c r="D508" s="10">
        <v>1780.0</v>
      </c>
      <c r="E508" s="24"/>
      <c r="F508" s="89" t="s">
        <v>86</v>
      </c>
      <c r="G508" s="91"/>
      <c r="H508" s="9" t="s">
        <v>15</v>
      </c>
      <c r="I508" s="9" t="s">
        <v>15</v>
      </c>
      <c r="J508" s="91"/>
      <c r="K508" s="9" t="s">
        <v>15</v>
      </c>
      <c r="L508" s="91"/>
      <c r="M508" s="9" t="s">
        <v>15</v>
      </c>
      <c r="N508" s="91"/>
      <c r="O508" s="9" t="s">
        <v>15</v>
      </c>
      <c r="P508" s="91"/>
      <c r="Q508" s="9" t="s">
        <v>15</v>
      </c>
      <c r="R508" s="34"/>
    </row>
    <row r="509">
      <c r="A509" s="10">
        <v>505.0</v>
      </c>
      <c r="B509" s="41">
        <v>7851272.0</v>
      </c>
      <c r="C509" s="128">
        <v>44537.0</v>
      </c>
      <c r="D509" s="10">
        <v>2005.0</v>
      </c>
      <c r="E509" s="24"/>
      <c r="F509" s="89" t="s">
        <v>15</v>
      </c>
      <c r="G509" s="91"/>
      <c r="H509" s="9" t="s">
        <v>15</v>
      </c>
      <c r="I509" s="9" t="s">
        <v>15</v>
      </c>
      <c r="J509" s="91"/>
      <c r="K509" s="9" t="s">
        <v>15</v>
      </c>
      <c r="L509" s="91"/>
      <c r="M509" s="9" t="s">
        <v>15</v>
      </c>
      <c r="N509" s="91"/>
      <c r="O509" s="9" t="s">
        <v>15</v>
      </c>
      <c r="P509" s="91"/>
      <c r="Q509" s="9" t="s">
        <v>15</v>
      </c>
      <c r="R509" s="34"/>
    </row>
    <row r="510">
      <c r="A510" s="10">
        <v>506.0</v>
      </c>
      <c r="B510" s="47">
        <v>7853316.0</v>
      </c>
      <c r="C510" s="128">
        <v>44537.0</v>
      </c>
      <c r="D510" s="10">
        <v>3075.0</v>
      </c>
      <c r="E510" s="24"/>
      <c r="F510" s="89" t="s">
        <v>86</v>
      </c>
      <c r="G510" s="91"/>
      <c r="H510" s="9" t="s">
        <v>16</v>
      </c>
      <c r="I510" s="9" t="s">
        <v>15</v>
      </c>
      <c r="J510" s="91"/>
      <c r="K510" s="9" t="s">
        <v>15</v>
      </c>
      <c r="L510" s="91"/>
      <c r="M510" s="9" t="s">
        <v>15</v>
      </c>
      <c r="N510" s="91"/>
      <c r="O510" s="9" t="s">
        <v>15</v>
      </c>
      <c r="P510" s="91"/>
      <c r="Q510" s="9" t="s">
        <v>16</v>
      </c>
      <c r="R510" s="34"/>
    </row>
    <row r="511">
      <c r="A511" s="10">
        <v>507.0</v>
      </c>
      <c r="B511" s="41">
        <v>7854670.0</v>
      </c>
      <c r="C511" s="128" t="s">
        <v>1788</v>
      </c>
      <c r="D511" s="10">
        <v>2570.0</v>
      </c>
      <c r="E511" s="24"/>
      <c r="F511" s="89" t="s">
        <v>86</v>
      </c>
      <c r="G511" s="91"/>
      <c r="H511" s="9" t="s">
        <v>16</v>
      </c>
      <c r="I511" s="9" t="s">
        <v>15</v>
      </c>
      <c r="J511" s="91"/>
      <c r="K511" s="9" t="s">
        <v>15</v>
      </c>
      <c r="L511" s="91"/>
      <c r="M511" s="9" t="s">
        <v>15</v>
      </c>
      <c r="N511" s="91"/>
      <c r="O511" s="9" t="s">
        <v>16</v>
      </c>
      <c r="P511" s="9">
        <v>2.0</v>
      </c>
      <c r="Q511" s="9" t="s">
        <v>15</v>
      </c>
      <c r="R511" s="34"/>
    </row>
    <row r="512">
      <c r="A512" s="10">
        <v>508.0</v>
      </c>
      <c r="B512" s="41">
        <v>7855654.0</v>
      </c>
      <c r="C512" s="128">
        <v>44294.0</v>
      </c>
      <c r="D512" s="10">
        <v>2670.0</v>
      </c>
      <c r="E512" s="24"/>
      <c r="F512" s="89" t="s">
        <v>16</v>
      </c>
      <c r="G512" s="9" t="s">
        <v>86</v>
      </c>
      <c r="H512" s="9" t="s">
        <v>15</v>
      </c>
      <c r="I512" s="9" t="s">
        <v>15</v>
      </c>
      <c r="J512" s="91"/>
      <c r="K512" s="9" t="s">
        <v>15</v>
      </c>
      <c r="L512" s="91"/>
      <c r="M512" s="9" t="s">
        <v>15</v>
      </c>
      <c r="N512" s="91"/>
      <c r="O512" s="9" t="s">
        <v>15</v>
      </c>
      <c r="P512" s="91"/>
      <c r="Q512" s="9" t="s">
        <v>15</v>
      </c>
      <c r="R512" s="34"/>
    </row>
    <row r="513">
      <c r="A513" s="10">
        <v>509.0</v>
      </c>
      <c r="B513" s="41">
        <v>7856656.0</v>
      </c>
      <c r="C513" s="128" t="s">
        <v>1789</v>
      </c>
      <c r="D513" s="10">
        <v>2415.0</v>
      </c>
      <c r="E513" s="24"/>
      <c r="F513" s="89" t="s">
        <v>16</v>
      </c>
      <c r="G513" s="9" t="s">
        <v>86</v>
      </c>
      <c r="H513" s="9" t="s">
        <v>16</v>
      </c>
      <c r="I513" s="9" t="s">
        <v>16</v>
      </c>
      <c r="J513" s="9">
        <v>5.0</v>
      </c>
      <c r="K513" s="9" t="s">
        <v>16</v>
      </c>
      <c r="L513" s="9">
        <v>2.0</v>
      </c>
      <c r="M513" s="9" t="s">
        <v>15</v>
      </c>
      <c r="N513" s="91"/>
      <c r="O513" s="9" t="s">
        <v>16</v>
      </c>
      <c r="P513" s="9">
        <v>3.0</v>
      </c>
      <c r="Q513" s="9" t="s">
        <v>16</v>
      </c>
      <c r="R513" s="34"/>
    </row>
    <row r="514">
      <c r="A514" s="10">
        <v>510.0</v>
      </c>
      <c r="B514" s="41">
        <v>7855871.0</v>
      </c>
      <c r="C514" s="128" t="s">
        <v>1790</v>
      </c>
      <c r="D514" s="10">
        <v>2360.0</v>
      </c>
      <c r="E514" s="24"/>
      <c r="F514" s="89" t="s">
        <v>16</v>
      </c>
      <c r="G514" s="9" t="s">
        <v>86</v>
      </c>
      <c r="H514" s="9" t="s">
        <v>16</v>
      </c>
      <c r="I514" s="9" t="s">
        <v>15</v>
      </c>
      <c r="J514" s="91"/>
      <c r="K514" s="9" t="s">
        <v>15</v>
      </c>
      <c r="L514" s="91"/>
      <c r="M514" s="9" t="s">
        <v>15</v>
      </c>
      <c r="N514" s="91"/>
      <c r="O514" s="9" t="s">
        <v>16</v>
      </c>
      <c r="P514" s="9">
        <v>8.0</v>
      </c>
      <c r="Q514" s="9" t="s">
        <v>15</v>
      </c>
      <c r="R514" s="34"/>
    </row>
    <row r="515">
      <c r="A515" s="10">
        <v>511.0</v>
      </c>
      <c r="B515" s="41">
        <v>7857297.0</v>
      </c>
      <c r="C515" s="128" t="s">
        <v>1790</v>
      </c>
      <c r="D515" s="10">
        <v>2025.0</v>
      </c>
      <c r="E515" s="24"/>
      <c r="F515" s="89" t="s">
        <v>86</v>
      </c>
      <c r="G515" s="91"/>
      <c r="H515" s="9" t="s">
        <v>16</v>
      </c>
      <c r="I515" s="9" t="s">
        <v>15</v>
      </c>
      <c r="J515" s="91"/>
      <c r="K515" s="9" t="s">
        <v>15</v>
      </c>
      <c r="L515" s="91"/>
      <c r="M515" s="9" t="s">
        <v>15</v>
      </c>
      <c r="N515" s="91"/>
      <c r="O515" s="9" t="s">
        <v>16</v>
      </c>
      <c r="P515" s="9">
        <v>9.0</v>
      </c>
      <c r="Q515" s="9" t="s">
        <v>15</v>
      </c>
      <c r="R515" s="34"/>
    </row>
    <row r="516">
      <c r="A516" s="10">
        <v>512.0</v>
      </c>
      <c r="B516" s="41">
        <v>7857354.0</v>
      </c>
      <c r="C516" s="128">
        <v>44443.0</v>
      </c>
      <c r="D516" s="10">
        <v>2280.0</v>
      </c>
      <c r="E516" s="24"/>
      <c r="F516" s="89" t="s">
        <v>16</v>
      </c>
      <c r="G516" s="9" t="s">
        <v>86</v>
      </c>
      <c r="H516" s="9" t="s">
        <v>16</v>
      </c>
      <c r="I516" s="9" t="s">
        <v>15</v>
      </c>
      <c r="J516" s="91"/>
      <c r="K516" s="9" t="s">
        <v>15</v>
      </c>
      <c r="L516" s="91"/>
      <c r="M516" s="9" t="s">
        <v>15</v>
      </c>
      <c r="N516" s="91"/>
      <c r="O516" s="9" t="s">
        <v>16</v>
      </c>
      <c r="P516" s="9">
        <v>28.0</v>
      </c>
      <c r="Q516" s="9" t="s">
        <v>16</v>
      </c>
      <c r="R516" s="34"/>
    </row>
    <row r="517">
      <c r="A517" s="10">
        <v>513.0</v>
      </c>
      <c r="B517" s="41">
        <v>7858098.0</v>
      </c>
      <c r="C517" s="128">
        <v>44356.0</v>
      </c>
      <c r="D517" s="10">
        <v>2665.0</v>
      </c>
      <c r="E517" s="24"/>
      <c r="F517" s="89" t="s">
        <v>86</v>
      </c>
      <c r="G517" s="91"/>
      <c r="H517" s="9" t="s">
        <v>16</v>
      </c>
      <c r="I517" s="9" t="s">
        <v>15</v>
      </c>
      <c r="J517" s="91"/>
      <c r="K517" s="9" t="s">
        <v>16</v>
      </c>
      <c r="L517" s="9">
        <v>5.0</v>
      </c>
      <c r="M517" s="9" t="s">
        <v>15</v>
      </c>
      <c r="N517" s="91"/>
      <c r="O517" s="9" t="s">
        <v>16</v>
      </c>
      <c r="P517" s="9">
        <v>13.0</v>
      </c>
      <c r="Q517" s="9" t="s">
        <v>16</v>
      </c>
      <c r="R517" s="34"/>
    </row>
    <row r="518">
      <c r="A518" s="10">
        <v>514.0</v>
      </c>
      <c r="B518" s="41">
        <v>7864864.0</v>
      </c>
      <c r="C518" s="128">
        <v>44264.0</v>
      </c>
      <c r="D518" s="10">
        <v>1885.0</v>
      </c>
      <c r="E518" s="24"/>
      <c r="F518" s="89" t="s">
        <v>16</v>
      </c>
      <c r="G518" s="9" t="s">
        <v>86</v>
      </c>
      <c r="H518" s="9" t="s">
        <v>16</v>
      </c>
      <c r="I518" s="9" t="s">
        <v>15</v>
      </c>
      <c r="J518" s="91"/>
      <c r="K518" s="9" t="s">
        <v>15</v>
      </c>
      <c r="L518" s="91"/>
      <c r="M518" s="9" t="s">
        <v>15</v>
      </c>
      <c r="N518" s="91"/>
      <c r="O518" s="9" t="s">
        <v>16</v>
      </c>
      <c r="P518" s="9">
        <v>4.0</v>
      </c>
      <c r="Q518" s="9" t="s">
        <v>15</v>
      </c>
      <c r="R518" s="34"/>
    </row>
    <row r="519">
      <c r="A519" s="10">
        <v>515.0</v>
      </c>
      <c r="B519" s="41">
        <v>7866381.0</v>
      </c>
      <c r="C519" s="129"/>
      <c r="D519" s="10">
        <v>1305.0</v>
      </c>
      <c r="E519" s="134">
        <v>44508.0</v>
      </c>
      <c r="F519" s="89" t="s">
        <v>15</v>
      </c>
      <c r="G519" s="91"/>
      <c r="H519" s="9" t="s">
        <v>16</v>
      </c>
      <c r="I519" s="9" t="s">
        <v>16</v>
      </c>
      <c r="J519" s="9">
        <v>2.0</v>
      </c>
      <c r="K519" s="9" t="s">
        <v>15</v>
      </c>
      <c r="L519" s="91"/>
      <c r="M519" s="9" t="s">
        <v>15</v>
      </c>
      <c r="N519" s="91"/>
      <c r="O519" s="9" t="s">
        <v>16</v>
      </c>
      <c r="P519" s="9">
        <v>15.0</v>
      </c>
      <c r="Q519" s="9" t="s">
        <v>15</v>
      </c>
      <c r="R519" s="34"/>
    </row>
    <row r="520">
      <c r="A520" s="10">
        <v>516.0</v>
      </c>
      <c r="B520" s="41">
        <v>7867684.0</v>
      </c>
      <c r="C520" s="128" t="s">
        <v>1791</v>
      </c>
      <c r="D520" s="10">
        <v>1920.0</v>
      </c>
      <c r="E520" s="24"/>
      <c r="F520" s="89" t="s">
        <v>16</v>
      </c>
      <c r="G520" s="9" t="s">
        <v>86</v>
      </c>
      <c r="H520" s="9" t="s">
        <v>16</v>
      </c>
      <c r="I520" s="9" t="s">
        <v>15</v>
      </c>
      <c r="J520" s="91"/>
      <c r="K520" s="9" t="s">
        <v>15</v>
      </c>
      <c r="L520" s="91"/>
      <c r="M520" s="9" t="s">
        <v>15</v>
      </c>
      <c r="N520" s="91"/>
      <c r="O520" s="9" t="s">
        <v>16</v>
      </c>
      <c r="P520" s="9">
        <v>8.0</v>
      </c>
      <c r="Q520" s="9" t="s">
        <v>16</v>
      </c>
      <c r="R520" s="34"/>
    </row>
    <row r="521">
      <c r="A521" s="10">
        <v>517.0</v>
      </c>
      <c r="B521" s="41">
        <v>7855653.0</v>
      </c>
      <c r="C521" s="128">
        <v>44294.0</v>
      </c>
      <c r="D521" s="10">
        <v>2435.0</v>
      </c>
      <c r="E521" s="24"/>
      <c r="F521" s="89" t="s">
        <v>86</v>
      </c>
      <c r="G521" s="91"/>
      <c r="H521" s="9" t="s">
        <v>16</v>
      </c>
      <c r="I521" s="9" t="s">
        <v>15</v>
      </c>
      <c r="J521" s="91"/>
      <c r="K521" s="9" t="s">
        <v>15</v>
      </c>
      <c r="L521" s="91"/>
      <c r="M521" s="9" t="s">
        <v>15</v>
      </c>
      <c r="N521" s="91"/>
      <c r="O521" s="9" t="s">
        <v>16</v>
      </c>
      <c r="P521" s="9">
        <v>3.0</v>
      </c>
      <c r="Q521" s="9" t="s">
        <v>16</v>
      </c>
      <c r="R521" s="34"/>
    </row>
    <row r="522">
      <c r="A522" s="10">
        <v>518.0</v>
      </c>
      <c r="B522" s="41">
        <v>7858116.0</v>
      </c>
      <c r="C522" s="128">
        <v>44235.0</v>
      </c>
      <c r="D522" s="10">
        <v>2210.0</v>
      </c>
      <c r="E522" s="24"/>
      <c r="F522" s="89" t="s">
        <v>86</v>
      </c>
      <c r="G522" s="91"/>
      <c r="H522" s="9" t="s">
        <v>16</v>
      </c>
      <c r="I522" s="9" t="s">
        <v>15</v>
      </c>
      <c r="J522" s="91"/>
      <c r="K522" s="9" t="s">
        <v>15</v>
      </c>
      <c r="L522" s="91"/>
      <c r="M522" s="9" t="s">
        <v>15</v>
      </c>
      <c r="N522" s="91"/>
      <c r="O522" s="9" t="s">
        <v>16</v>
      </c>
      <c r="P522" s="9">
        <v>1.0</v>
      </c>
      <c r="Q522" s="9" t="s">
        <v>15</v>
      </c>
      <c r="R522" s="34"/>
    </row>
    <row r="523">
      <c r="A523" s="36">
        <v>519.0</v>
      </c>
      <c r="B523" s="42">
        <v>7862610.0</v>
      </c>
      <c r="C523" s="128" t="s">
        <v>1770</v>
      </c>
      <c r="D523" s="36">
        <v>2180.0</v>
      </c>
      <c r="E523" s="37"/>
      <c r="F523" s="111" t="s">
        <v>86</v>
      </c>
      <c r="G523" s="136"/>
      <c r="H523" s="16" t="s">
        <v>16</v>
      </c>
      <c r="I523" s="16" t="s">
        <v>15</v>
      </c>
      <c r="J523" s="136"/>
      <c r="K523" s="16" t="s">
        <v>15</v>
      </c>
      <c r="L523" s="136"/>
      <c r="M523" s="16" t="s">
        <v>15</v>
      </c>
      <c r="N523" s="136"/>
      <c r="O523" s="16" t="s">
        <v>16</v>
      </c>
      <c r="P523" s="16">
        <v>2.0</v>
      </c>
      <c r="Q523" s="16" t="s">
        <v>15</v>
      </c>
      <c r="R523" s="33"/>
    </row>
    <row r="524">
      <c r="A524" s="36">
        <v>520.0</v>
      </c>
      <c r="B524" s="42">
        <v>7862741.0</v>
      </c>
      <c r="C524" s="128">
        <v>44447.0</v>
      </c>
      <c r="D524" s="36">
        <v>2305.0</v>
      </c>
      <c r="E524" s="37"/>
      <c r="F524" s="111" t="s">
        <v>86</v>
      </c>
      <c r="G524" s="136"/>
      <c r="H524" s="16" t="s">
        <v>15</v>
      </c>
      <c r="I524" s="16" t="s">
        <v>15</v>
      </c>
      <c r="J524" s="136"/>
      <c r="K524" s="16" t="s">
        <v>15</v>
      </c>
      <c r="L524" s="136"/>
      <c r="M524" s="16" t="s">
        <v>15</v>
      </c>
      <c r="N524" s="136"/>
      <c r="O524" s="16" t="s">
        <v>15</v>
      </c>
      <c r="P524" s="136"/>
      <c r="Q524" s="16" t="s">
        <v>15</v>
      </c>
      <c r="R524" s="33"/>
    </row>
    <row r="525">
      <c r="A525" s="36">
        <v>521.0</v>
      </c>
      <c r="B525" s="42">
        <v>7864190.0</v>
      </c>
      <c r="C525" s="128" t="s">
        <v>1792</v>
      </c>
      <c r="D525" s="36">
        <v>2255.0</v>
      </c>
      <c r="E525" s="37"/>
      <c r="F525" s="111" t="s">
        <v>86</v>
      </c>
      <c r="G525" s="136"/>
      <c r="H525" s="16" t="s">
        <v>16</v>
      </c>
      <c r="I525" s="16" t="s">
        <v>15</v>
      </c>
      <c r="J525" s="136"/>
      <c r="K525" s="16" t="s">
        <v>15</v>
      </c>
      <c r="L525" s="136"/>
      <c r="M525" s="16" t="s">
        <v>15</v>
      </c>
      <c r="N525" s="136"/>
      <c r="O525" s="16" t="s">
        <v>16</v>
      </c>
      <c r="P525" s="16">
        <v>2.0</v>
      </c>
      <c r="Q525" s="16" t="s">
        <v>15</v>
      </c>
      <c r="R525" s="33"/>
    </row>
    <row r="526">
      <c r="A526" s="36">
        <v>522.0</v>
      </c>
      <c r="B526" s="42">
        <v>7853718.0</v>
      </c>
      <c r="C526" s="128">
        <v>44386.0</v>
      </c>
      <c r="D526" s="36">
        <v>2205.0</v>
      </c>
      <c r="E526" s="37"/>
      <c r="F526" s="111" t="s">
        <v>15</v>
      </c>
      <c r="G526" s="136"/>
      <c r="H526" s="16" t="s">
        <v>15</v>
      </c>
      <c r="I526" s="16" t="s">
        <v>15</v>
      </c>
      <c r="J526" s="136"/>
      <c r="K526" s="16" t="s">
        <v>15</v>
      </c>
      <c r="L526" s="136"/>
      <c r="M526" s="16" t="s">
        <v>15</v>
      </c>
      <c r="N526" s="136"/>
      <c r="O526" s="16" t="s">
        <v>15</v>
      </c>
      <c r="P526" s="136"/>
      <c r="Q526" s="16" t="s">
        <v>15</v>
      </c>
      <c r="R526" s="33"/>
    </row>
    <row r="527">
      <c r="A527" s="36">
        <v>523.0</v>
      </c>
      <c r="B527" s="42">
        <v>7857044.0</v>
      </c>
      <c r="C527" s="128" t="s">
        <v>1793</v>
      </c>
      <c r="D527" s="36">
        <v>2245.0</v>
      </c>
      <c r="E527" s="37"/>
      <c r="F527" s="111" t="s">
        <v>86</v>
      </c>
      <c r="G527" s="136"/>
      <c r="H527" s="16" t="s">
        <v>15</v>
      </c>
      <c r="I527" s="16" t="s">
        <v>15</v>
      </c>
      <c r="J527" s="136"/>
      <c r="K527" s="16" t="s">
        <v>15</v>
      </c>
      <c r="L527" s="136"/>
      <c r="M527" s="16" t="s">
        <v>15</v>
      </c>
      <c r="N527" s="136"/>
      <c r="O527" s="16" t="s">
        <v>15</v>
      </c>
      <c r="P527" s="136"/>
      <c r="Q527" s="16" t="s">
        <v>15</v>
      </c>
      <c r="R527" s="33"/>
    </row>
    <row r="528">
      <c r="A528" s="36">
        <v>524.0</v>
      </c>
      <c r="B528" s="42">
        <v>7859858.0</v>
      </c>
      <c r="C528" s="128" t="s">
        <v>1794</v>
      </c>
      <c r="D528" s="36">
        <v>1935.0</v>
      </c>
      <c r="E528" s="37"/>
      <c r="F528" s="111" t="s">
        <v>86</v>
      </c>
      <c r="G528" s="136"/>
      <c r="H528" s="16" t="s">
        <v>16</v>
      </c>
      <c r="I528" s="16" t="s">
        <v>15</v>
      </c>
      <c r="J528" s="136"/>
      <c r="K528" s="16" t="s">
        <v>15</v>
      </c>
      <c r="L528" s="136"/>
      <c r="M528" s="16" t="s">
        <v>15</v>
      </c>
      <c r="N528" s="136"/>
      <c r="O528" s="16" t="s">
        <v>16</v>
      </c>
      <c r="P528" s="16">
        <v>2.0</v>
      </c>
      <c r="Q528" s="16" t="s">
        <v>15</v>
      </c>
      <c r="R528" s="33"/>
    </row>
    <row r="529">
      <c r="A529" s="36">
        <v>525.0</v>
      </c>
      <c r="B529" s="42">
        <v>7862670.0</v>
      </c>
      <c r="C529" s="128">
        <v>44263.0</v>
      </c>
      <c r="D529" s="36">
        <v>2100.0</v>
      </c>
      <c r="E529" s="37"/>
      <c r="F529" s="111" t="s">
        <v>86</v>
      </c>
      <c r="G529" s="136"/>
      <c r="H529" s="16" t="s">
        <v>16</v>
      </c>
      <c r="I529" s="16" t="s">
        <v>15</v>
      </c>
      <c r="J529" s="136"/>
      <c r="K529" s="16" t="s">
        <v>15</v>
      </c>
      <c r="L529" s="136"/>
      <c r="M529" s="16" t="s">
        <v>15</v>
      </c>
      <c r="N529" s="136"/>
      <c r="O529" s="16" t="s">
        <v>16</v>
      </c>
      <c r="P529" s="16">
        <v>1.0</v>
      </c>
      <c r="Q529" s="16" t="s">
        <v>15</v>
      </c>
      <c r="R529" s="33"/>
    </row>
    <row r="530">
      <c r="A530" s="36">
        <v>526.0</v>
      </c>
      <c r="B530" s="42">
        <v>7864237.0</v>
      </c>
      <c r="C530" s="128" t="s">
        <v>1795</v>
      </c>
      <c r="D530" s="36">
        <v>2400.0</v>
      </c>
      <c r="E530" s="37"/>
      <c r="F530" s="111" t="s">
        <v>86</v>
      </c>
      <c r="G530" s="136"/>
      <c r="H530" s="16" t="s">
        <v>15</v>
      </c>
      <c r="I530" s="16" t="s">
        <v>15</v>
      </c>
      <c r="J530" s="136"/>
      <c r="K530" s="16" t="s">
        <v>15</v>
      </c>
      <c r="L530" s="136"/>
      <c r="M530" s="16" t="s">
        <v>15</v>
      </c>
      <c r="N530" s="136"/>
      <c r="O530" s="16" t="s">
        <v>15</v>
      </c>
      <c r="P530" s="136"/>
      <c r="Q530" s="16" t="s">
        <v>15</v>
      </c>
      <c r="R530" s="33"/>
    </row>
    <row r="531">
      <c r="A531" s="36">
        <v>527.0</v>
      </c>
      <c r="B531" s="49">
        <v>7871746.0</v>
      </c>
      <c r="C531" s="128" t="s">
        <v>1772</v>
      </c>
      <c r="D531" s="36">
        <v>2275.0</v>
      </c>
      <c r="E531" s="37"/>
      <c r="F531" s="111" t="s">
        <v>16</v>
      </c>
      <c r="G531" s="16" t="s">
        <v>86</v>
      </c>
      <c r="H531" s="16" t="s">
        <v>16</v>
      </c>
      <c r="I531" s="16" t="s">
        <v>15</v>
      </c>
      <c r="J531" s="136"/>
      <c r="K531" s="16" t="s">
        <v>15</v>
      </c>
      <c r="L531" s="136"/>
      <c r="M531" s="16" t="s">
        <v>15</v>
      </c>
      <c r="N531" s="136"/>
      <c r="O531" s="16" t="s">
        <v>16</v>
      </c>
      <c r="P531" s="16">
        <v>7.0</v>
      </c>
      <c r="Q531" s="16" t="s">
        <v>15</v>
      </c>
      <c r="R531" s="33"/>
    </row>
    <row r="532">
      <c r="A532" s="36">
        <v>528.0</v>
      </c>
      <c r="B532" s="42">
        <v>7872323.0</v>
      </c>
      <c r="C532" s="128" t="s">
        <v>1796</v>
      </c>
      <c r="D532" s="36">
        <v>1950.0</v>
      </c>
      <c r="E532" s="37"/>
      <c r="F532" s="111" t="s">
        <v>86</v>
      </c>
      <c r="G532" s="136"/>
      <c r="H532" s="16" t="s">
        <v>16</v>
      </c>
      <c r="I532" s="16" t="s">
        <v>15</v>
      </c>
      <c r="J532" s="136"/>
      <c r="K532" s="16" t="s">
        <v>15</v>
      </c>
      <c r="L532" s="136"/>
      <c r="M532" s="16" t="s">
        <v>15</v>
      </c>
      <c r="N532" s="136"/>
      <c r="O532" s="16" t="s">
        <v>16</v>
      </c>
      <c r="P532" s="16">
        <v>1.0</v>
      </c>
      <c r="Q532" s="16" t="s">
        <v>15</v>
      </c>
      <c r="R532" s="33"/>
    </row>
    <row r="533">
      <c r="A533" s="36">
        <v>529.0</v>
      </c>
      <c r="B533" s="42">
        <v>7875428.0</v>
      </c>
      <c r="C533" s="128" t="s">
        <v>1797</v>
      </c>
      <c r="D533" s="36">
        <v>1870.0</v>
      </c>
      <c r="E533" s="37"/>
      <c r="F533" s="111" t="s">
        <v>86</v>
      </c>
      <c r="G533" s="16"/>
      <c r="H533" s="16" t="s">
        <v>16</v>
      </c>
      <c r="I533" s="16" t="s">
        <v>15</v>
      </c>
      <c r="J533" s="136"/>
      <c r="K533" s="16" t="s">
        <v>15</v>
      </c>
      <c r="L533" s="136"/>
      <c r="M533" s="16" t="s">
        <v>15</v>
      </c>
      <c r="N533" s="136"/>
      <c r="O533" s="16" t="s">
        <v>16</v>
      </c>
      <c r="P533" s="16">
        <v>7.0</v>
      </c>
      <c r="Q533" s="16" t="s">
        <v>15</v>
      </c>
      <c r="R533" s="33"/>
    </row>
    <row r="534">
      <c r="A534" s="36">
        <v>530.0</v>
      </c>
      <c r="B534" s="42">
        <v>7870741.0</v>
      </c>
      <c r="C534" s="128">
        <v>44538.0</v>
      </c>
      <c r="D534" s="36">
        <v>2320.0</v>
      </c>
      <c r="E534" s="37"/>
      <c r="F534" s="111" t="s">
        <v>86</v>
      </c>
      <c r="G534" s="136"/>
      <c r="H534" s="16" t="s">
        <v>16</v>
      </c>
      <c r="I534" s="16" t="s">
        <v>15</v>
      </c>
      <c r="J534" s="136"/>
      <c r="K534" s="16" t="s">
        <v>15</v>
      </c>
      <c r="L534" s="136"/>
      <c r="M534" s="16" t="s">
        <v>15</v>
      </c>
      <c r="N534" s="136"/>
      <c r="O534" s="16" t="s">
        <v>16</v>
      </c>
      <c r="P534" s="16">
        <v>4.0</v>
      </c>
      <c r="Q534" s="16" t="s">
        <v>15</v>
      </c>
      <c r="R534" s="33"/>
    </row>
    <row r="535">
      <c r="A535" s="36">
        <v>531.0</v>
      </c>
      <c r="B535" s="42">
        <v>7876410.0</v>
      </c>
      <c r="C535" s="128">
        <v>44433.0</v>
      </c>
      <c r="D535" s="36">
        <v>1715.0</v>
      </c>
      <c r="E535" s="37"/>
      <c r="F535" s="111" t="s">
        <v>86</v>
      </c>
      <c r="G535" s="136"/>
      <c r="H535" s="16" t="s">
        <v>15</v>
      </c>
      <c r="I535" s="16" t="s">
        <v>15</v>
      </c>
      <c r="J535" s="136"/>
      <c r="K535" s="16" t="s">
        <v>15</v>
      </c>
      <c r="L535" s="136"/>
      <c r="M535" s="16" t="s">
        <v>15</v>
      </c>
      <c r="N535" s="136"/>
      <c r="O535" s="16" t="s">
        <v>15</v>
      </c>
      <c r="P535" s="136"/>
      <c r="Q535" s="16" t="s">
        <v>15</v>
      </c>
      <c r="R535" s="33"/>
    </row>
    <row r="536">
      <c r="A536" s="10">
        <v>532.0</v>
      </c>
      <c r="B536" s="10">
        <v>7758221.0</v>
      </c>
      <c r="C536" s="128">
        <v>44198.0</v>
      </c>
      <c r="D536" s="10">
        <v>2395.0</v>
      </c>
      <c r="E536" s="24"/>
      <c r="F536" s="89" t="s">
        <v>16</v>
      </c>
      <c r="G536" s="9">
        <v>5.0</v>
      </c>
      <c r="H536" s="9" t="s">
        <v>16</v>
      </c>
      <c r="I536" s="9" t="s">
        <v>15</v>
      </c>
      <c r="J536" s="91"/>
      <c r="K536" s="9" t="s">
        <v>15</v>
      </c>
      <c r="L536" s="91"/>
      <c r="M536" s="9" t="s">
        <v>15</v>
      </c>
      <c r="N536" s="91"/>
      <c r="O536" s="9" t="s">
        <v>16</v>
      </c>
      <c r="P536" s="9">
        <v>20.0</v>
      </c>
      <c r="Q536" s="9" t="s">
        <v>15</v>
      </c>
      <c r="R536" s="34"/>
    </row>
    <row r="537">
      <c r="A537" s="10">
        <v>533.0</v>
      </c>
      <c r="B537" s="10">
        <v>7764414.0</v>
      </c>
      <c r="C537" s="128">
        <v>44225.0</v>
      </c>
      <c r="D537" s="10">
        <v>2595.0</v>
      </c>
      <c r="E537" s="24"/>
      <c r="F537" s="89" t="s">
        <v>15</v>
      </c>
      <c r="G537" s="91"/>
      <c r="H537" s="9" t="s">
        <v>16</v>
      </c>
      <c r="I537" s="9" t="s">
        <v>15</v>
      </c>
      <c r="J537" s="91"/>
      <c r="K537" s="9" t="s">
        <v>15</v>
      </c>
      <c r="L537" s="91"/>
      <c r="M537" s="9" t="s">
        <v>15</v>
      </c>
      <c r="N537" s="91"/>
      <c r="O537" s="9" t="s">
        <v>16</v>
      </c>
      <c r="P537" s="9">
        <v>3.0</v>
      </c>
      <c r="Q537" s="9" t="s">
        <v>15</v>
      </c>
      <c r="R537" s="34"/>
    </row>
    <row r="538">
      <c r="A538" s="10">
        <v>534.0</v>
      </c>
      <c r="B538" s="10">
        <v>7764712.0</v>
      </c>
      <c r="C538" s="128">
        <v>44226.0</v>
      </c>
      <c r="D538" s="10">
        <v>2060.0</v>
      </c>
      <c r="E538" s="24"/>
      <c r="F538" s="89" t="s">
        <v>86</v>
      </c>
      <c r="G538" s="91"/>
      <c r="H538" s="9" t="s">
        <v>16</v>
      </c>
      <c r="I538" s="9" t="s">
        <v>15</v>
      </c>
      <c r="J538" s="91"/>
      <c r="K538" s="9" t="s">
        <v>15</v>
      </c>
      <c r="L538" s="91"/>
      <c r="M538" s="9" t="s">
        <v>15</v>
      </c>
      <c r="N538" s="91"/>
      <c r="O538" s="9" t="s">
        <v>16</v>
      </c>
      <c r="P538" s="9">
        <v>1.0</v>
      </c>
      <c r="Q538" s="9" t="s">
        <v>15</v>
      </c>
      <c r="R538" s="34"/>
    </row>
    <row r="539">
      <c r="A539" s="10">
        <v>535.0</v>
      </c>
      <c r="B539" s="10">
        <v>7764977.0</v>
      </c>
      <c r="C539" s="128">
        <v>44228.0</v>
      </c>
      <c r="D539" s="10">
        <v>1990.0</v>
      </c>
      <c r="E539" s="24"/>
      <c r="F539" s="89" t="s">
        <v>15</v>
      </c>
      <c r="G539" s="91"/>
      <c r="H539" s="9" t="s">
        <v>15</v>
      </c>
      <c r="I539" s="9" t="s">
        <v>15</v>
      </c>
      <c r="J539" s="91"/>
      <c r="K539" s="9" t="s">
        <v>15</v>
      </c>
      <c r="L539" s="91"/>
      <c r="M539" s="9" t="s">
        <v>15</v>
      </c>
      <c r="N539" s="91"/>
      <c r="O539" s="9" t="s">
        <v>15</v>
      </c>
      <c r="P539" s="91"/>
      <c r="Q539" s="9" t="s">
        <v>15</v>
      </c>
      <c r="R539" s="34"/>
    </row>
    <row r="540">
      <c r="A540" s="10">
        <v>536.0</v>
      </c>
      <c r="B540" s="10">
        <v>7766535.0</v>
      </c>
      <c r="C540" s="128">
        <v>44223.0</v>
      </c>
      <c r="D540" s="10">
        <v>2265.0</v>
      </c>
      <c r="E540" s="24"/>
      <c r="F540" s="89" t="s">
        <v>15</v>
      </c>
      <c r="G540" s="91"/>
      <c r="H540" s="9" t="s">
        <v>16</v>
      </c>
      <c r="I540" s="9" t="s">
        <v>15</v>
      </c>
      <c r="J540" s="91"/>
      <c r="K540" s="9" t="s">
        <v>15</v>
      </c>
      <c r="L540" s="91"/>
      <c r="M540" s="9" t="s">
        <v>15</v>
      </c>
      <c r="N540" s="91"/>
      <c r="O540" s="9" t="s">
        <v>15</v>
      </c>
      <c r="P540" s="91"/>
      <c r="Q540" s="9" t="s">
        <v>15</v>
      </c>
      <c r="R540" s="34"/>
    </row>
    <row r="541">
      <c r="A541" s="10">
        <v>537.0</v>
      </c>
      <c r="B541" s="10">
        <v>7767090.0</v>
      </c>
      <c r="C541" s="128">
        <v>44349.0</v>
      </c>
      <c r="D541" s="10">
        <v>2220.0</v>
      </c>
      <c r="E541" s="24"/>
      <c r="F541" s="89" t="s">
        <v>15</v>
      </c>
      <c r="G541" s="91"/>
      <c r="H541" s="9" t="s">
        <v>15</v>
      </c>
      <c r="I541" s="9" t="s">
        <v>15</v>
      </c>
      <c r="J541" s="91"/>
      <c r="K541" s="9" t="s">
        <v>15</v>
      </c>
      <c r="L541" s="91"/>
      <c r="M541" s="9" t="s">
        <v>15</v>
      </c>
      <c r="N541" s="91"/>
      <c r="O541" s="9" t="s">
        <v>16</v>
      </c>
      <c r="P541" s="9">
        <v>3.0</v>
      </c>
      <c r="Q541" s="9" t="s">
        <v>15</v>
      </c>
      <c r="R541" s="34"/>
    </row>
    <row r="542">
      <c r="A542" s="10">
        <v>538.0</v>
      </c>
      <c r="B542" s="10">
        <v>7767111.0</v>
      </c>
      <c r="C542" s="128">
        <v>44533.0</v>
      </c>
      <c r="D542" s="10">
        <v>2780.0</v>
      </c>
      <c r="E542" s="24"/>
      <c r="F542" s="89" t="s">
        <v>15</v>
      </c>
      <c r="G542" s="91"/>
      <c r="H542" s="9" t="s">
        <v>16</v>
      </c>
      <c r="I542" s="9" t="s">
        <v>16</v>
      </c>
      <c r="J542" s="9">
        <v>4.0</v>
      </c>
      <c r="K542" s="9" t="s">
        <v>16</v>
      </c>
      <c r="L542" s="9">
        <v>4.0</v>
      </c>
      <c r="M542" s="9" t="s">
        <v>15</v>
      </c>
      <c r="N542" s="91"/>
      <c r="O542" s="9" t="s">
        <v>16</v>
      </c>
      <c r="P542" s="9">
        <v>28.0</v>
      </c>
      <c r="Q542" s="9" t="s">
        <v>16</v>
      </c>
      <c r="R542" s="34"/>
    </row>
    <row r="543">
      <c r="A543" s="10">
        <v>539.0</v>
      </c>
      <c r="B543" s="10">
        <v>7768913.0</v>
      </c>
      <c r="C543" s="128">
        <v>44471.0</v>
      </c>
      <c r="D543" s="10">
        <v>2000.0</v>
      </c>
      <c r="E543" s="24"/>
      <c r="F543" s="89" t="s">
        <v>16</v>
      </c>
      <c r="G543" s="9">
        <v>4.0</v>
      </c>
      <c r="H543" s="9" t="s">
        <v>15</v>
      </c>
      <c r="I543" s="9" t="s">
        <v>15</v>
      </c>
      <c r="J543" s="91"/>
      <c r="K543" s="9" t="s">
        <v>15</v>
      </c>
      <c r="L543" s="91"/>
      <c r="M543" s="9" t="s">
        <v>15</v>
      </c>
      <c r="N543" s="91"/>
      <c r="O543" s="9" t="s">
        <v>15</v>
      </c>
      <c r="P543" s="91"/>
      <c r="Q543" s="9" t="s">
        <v>15</v>
      </c>
      <c r="R543" s="34"/>
    </row>
    <row r="544">
      <c r="A544" s="10">
        <v>540.0</v>
      </c>
      <c r="B544" s="10">
        <v>7768595.0</v>
      </c>
      <c r="C544" s="128">
        <v>44471.0</v>
      </c>
      <c r="D544" s="10">
        <v>2585.0</v>
      </c>
      <c r="E544" s="24"/>
      <c r="F544" s="89" t="s">
        <v>15</v>
      </c>
      <c r="G544" s="91"/>
      <c r="H544" s="9" t="s">
        <v>15</v>
      </c>
      <c r="I544" s="9" t="s">
        <v>15</v>
      </c>
      <c r="J544" s="91"/>
      <c r="K544" s="9" t="s">
        <v>15</v>
      </c>
      <c r="L544" s="91"/>
      <c r="M544" s="9" t="s">
        <v>15</v>
      </c>
      <c r="N544" s="91"/>
      <c r="O544" s="9" t="s">
        <v>16</v>
      </c>
      <c r="P544" s="9">
        <v>1.0</v>
      </c>
      <c r="Q544" s="9" t="s">
        <v>15</v>
      </c>
      <c r="R544" s="34"/>
    </row>
    <row r="545">
      <c r="A545" s="10">
        <v>541.0</v>
      </c>
      <c r="B545" s="10">
        <v>7769255.0</v>
      </c>
      <c r="C545" s="128" t="s">
        <v>1742</v>
      </c>
      <c r="D545" s="10">
        <v>2490.0</v>
      </c>
      <c r="E545" s="24"/>
      <c r="F545" s="89" t="s">
        <v>15</v>
      </c>
      <c r="G545" s="91"/>
      <c r="H545" s="9" t="s">
        <v>15</v>
      </c>
      <c r="I545" s="9" t="s">
        <v>16</v>
      </c>
      <c r="J545" s="9">
        <v>7.0</v>
      </c>
      <c r="K545" s="9" t="s">
        <v>16</v>
      </c>
      <c r="L545" s="9">
        <v>2.0</v>
      </c>
      <c r="M545" s="9" t="s">
        <v>15</v>
      </c>
      <c r="N545" s="91"/>
      <c r="O545" s="9" t="s">
        <v>16</v>
      </c>
      <c r="P545" s="9">
        <v>7.0</v>
      </c>
      <c r="Q545" s="9" t="s">
        <v>15</v>
      </c>
      <c r="R545" s="34"/>
    </row>
    <row r="546">
      <c r="A546" s="10">
        <v>542.0</v>
      </c>
      <c r="B546" s="10">
        <v>7769880.0</v>
      </c>
      <c r="C546" s="128">
        <v>44502.0</v>
      </c>
      <c r="D546" s="10">
        <v>2925.0</v>
      </c>
      <c r="E546" s="24"/>
      <c r="F546" s="89" t="s">
        <v>15</v>
      </c>
      <c r="G546" s="91"/>
      <c r="H546" s="9" t="s">
        <v>15</v>
      </c>
      <c r="I546" s="9" t="s">
        <v>16</v>
      </c>
      <c r="J546" s="9">
        <v>6.0</v>
      </c>
      <c r="K546" s="9" t="s">
        <v>15</v>
      </c>
      <c r="L546" s="91"/>
      <c r="M546" s="9" t="s">
        <v>15</v>
      </c>
      <c r="N546" s="91"/>
      <c r="O546" s="9" t="s">
        <v>16</v>
      </c>
      <c r="P546" s="9">
        <v>2.0</v>
      </c>
      <c r="Q546" s="9" t="s">
        <v>16</v>
      </c>
      <c r="R546" s="34"/>
    </row>
    <row r="547">
      <c r="A547" s="10">
        <v>543.0</v>
      </c>
      <c r="B547" s="10">
        <v>7782452.0</v>
      </c>
      <c r="C547" s="128">
        <v>44230.0</v>
      </c>
      <c r="D547" s="10">
        <v>1865.0</v>
      </c>
      <c r="E547" s="24"/>
      <c r="F547" s="89" t="s">
        <v>86</v>
      </c>
      <c r="G547" s="91"/>
      <c r="H547" s="9" t="s">
        <v>16</v>
      </c>
      <c r="I547" s="9" t="s">
        <v>15</v>
      </c>
      <c r="J547" s="91"/>
      <c r="K547" s="9" t="s">
        <v>15</v>
      </c>
      <c r="L547" s="91"/>
      <c r="M547" s="9" t="s">
        <v>15</v>
      </c>
      <c r="N547" s="91"/>
      <c r="O547" s="9" t="s">
        <v>16</v>
      </c>
      <c r="P547" s="9">
        <v>2.0</v>
      </c>
      <c r="Q547" s="9" t="s">
        <v>15</v>
      </c>
      <c r="R547" s="34"/>
    </row>
    <row r="548">
      <c r="A548" s="13">
        <v>544.0</v>
      </c>
      <c r="B548" s="13">
        <v>7782596.0</v>
      </c>
      <c r="C548" s="128" t="s">
        <v>1798</v>
      </c>
      <c r="D548" s="10">
        <v>1940.0</v>
      </c>
      <c r="E548" s="24"/>
      <c r="F548" s="89" t="s">
        <v>16</v>
      </c>
      <c r="G548" s="9">
        <v>6.0</v>
      </c>
      <c r="H548" s="9" t="s">
        <v>16</v>
      </c>
      <c r="I548" s="9" t="s">
        <v>15</v>
      </c>
      <c r="J548" s="91"/>
      <c r="K548" s="9" t="s">
        <v>15</v>
      </c>
      <c r="L548" s="91"/>
      <c r="M548" s="9" t="s">
        <v>15</v>
      </c>
      <c r="N548" s="91"/>
      <c r="O548" s="9" t="s">
        <v>16</v>
      </c>
      <c r="P548" s="9">
        <v>7.0</v>
      </c>
      <c r="Q548" s="9" t="s">
        <v>15</v>
      </c>
      <c r="R548" s="34"/>
    </row>
    <row r="549">
      <c r="A549" s="13">
        <v>545.0</v>
      </c>
      <c r="B549" s="13">
        <v>7783012.0</v>
      </c>
      <c r="C549" s="128">
        <v>44444.0</v>
      </c>
      <c r="D549" s="10">
        <v>2655.0</v>
      </c>
      <c r="E549" s="24"/>
      <c r="F549" s="89" t="s">
        <v>86</v>
      </c>
      <c r="G549" s="9">
        <v>15.0</v>
      </c>
      <c r="H549" s="9" t="s">
        <v>16</v>
      </c>
      <c r="I549" s="9" t="s">
        <v>16</v>
      </c>
      <c r="J549" s="9">
        <v>7.0</v>
      </c>
      <c r="K549" s="9" t="s">
        <v>16</v>
      </c>
      <c r="L549" s="9">
        <v>4.0</v>
      </c>
      <c r="M549" s="9" t="s">
        <v>16</v>
      </c>
      <c r="N549" s="9">
        <v>10.0</v>
      </c>
      <c r="O549" s="9" t="s">
        <v>16</v>
      </c>
      <c r="P549" s="9">
        <v>4.0</v>
      </c>
      <c r="Q549" s="9" t="s">
        <v>16</v>
      </c>
      <c r="R549" s="34"/>
    </row>
    <row r="550">
      <c r="A550" s="13">
        <v>546.0</v>
      </c>
      <c r="B550" s="41">
        <v>7883753.0</v>
      </c>
      <c r="C550" s="128">
        <v>44237.0</v>
      </c>
      <c r="D550" s="10">
        <v>1905.0</v>
      </c>
      <c r="E550" s="24"/>
      <c r="F550" s="89" t="s">
        <v>16</v>
      </c>
      <c r="G550" s="9">
        <v>5.0</v>
      </c>
      <c r="H550" s="9" t="s">
        <v>15</v>
      </c>
      <c r="I550" s="9" t="s">
        <v>15</v>
      </c>
      <c r="J550" s="91"/>
      <c r="K550" s="9" t="s">
        <v>15</v>
      </c>
      <c r="L550" s="91"/>
      <c r="M550" s="9" t="s">
        <v>15</v>
      </c>
      <c r="N550" s="91"/>
      <c r="O550" s="9" t="s">
        <v>15</v>
      </c>
      <c r="P550" s="91"/>
      <c r="Q550" s="9" t="s">
        <v>15</v>
      </c>
      <c r="R550" s="34"/>
    </row>
    <row r="551">
      <c r="A551" s="13">
        <v>547.0</v>
      </c>
      <c r="B551" s="41">
        <v>7885848.0</v>
      </c>
      <c r="C551" s="128">
        <v>44356.0</v>
      </c>
      <c r="D551" s="10">
        <v>3675.0</v>
      </c>
      <c r="E551" s="24"/>
      <c r="F551" s="89" t="s">
        <v>86</v>
      </c>
      <c r="G551" s="91"/>
      <c r="H551" s="9" t="s">
        <v>16</v>
      </c>
      <c r="I551" s="9" t="s">
        <v>15</v>
      </c>
      <c r="J551" s="91"/>
      <c r="K551" s="9" t="s">
        <v>15</v>
      </c>
      <c r="L551" s="91"/>
      <c r="M551" s="9" t="s">
        <v>15</v>
      </c>
      <c r="N551" s="91"/>
      <c r="O551" s="9" t="s">
        <v>16</v>
      </c>
      <c r="P551" s="9">
        <v>3.0</v>
      </c>
      <c r="Q551" s="9" t="s">
        <v>15</v>
      </c>
      <c r="R551" s="34"/>
    </row>
    <row r="552">
      <c r="A552" s="13">
        <v>548.0</v>
      </c>
      <c r="B552" s="41">
        <v>7884956.0</v>
      </c>
      <c r="C552" s="128" t="s">
        <v>1797</v>
      </c>
      <c r="D552" s="10">
        <v>1815.0</v>
      </c>
      <c r="E552" s="24"/>
      <c r="F552" s="89" t="s">
        <v>86</v>
      </c>
      <c r="G552" s="91"/>
      <c r="H552" s="9" t="s">
        <v>16</v>
      </c>
      <c r="I552" s="9" t="s">
        <v>15</v>
      </c>
      <c r="J552" s="91"/>
      <c r="K552" s="9" t="s">
        <v>15</v>
      </c>
      <c r="L552" s="91"/>
      <c r="M552" s="9" t="s">
        <v>15</v>
      </c>
      <c r="N552" s="91"/>
      <c r="O552" s="9" t="s">
        <v>16</v>
      </c>
      <c r="P552" s="9">
        <v>1.0</v>
      </c>
      <c r="Q552" s="9" t="s">
        <v>16</v>
      </c>
      <c r="R552" s="34"/>
    </row>
    <row r="553">
      <c r="A553" s="13">
        <v>549.0</v>
      </c>
      <c r="B553" s="41">
        <v>7886760.0</v>
      </c>
      <c r="C553" s="128" t="s">
        <v>1799</v>
      </c>
      <c r="D553" s="10">
        <v>2010.0</v>
      </c>
      <c r="E553" s="24"/>
      <c r="F553" s="89" t="s">
        <v>16</v>
      </c>
      <c r="G553" s="9">
        <v>2.0</v>
      </c>
      <c r="H553" s="9" t="s">
        <v>16</v>
      </c>
      <c r="I553" s="9" t="s">
        <v>15</v>
      </c>
      <c r="J553" s="91"/>
      <c r="K553" s="9" t="s">
        <v>15</v>
      </c>
      <c r="L553" s="91"/>
      <c r="M553" s="9" t="s">
        <v>15</v>
      </c>
      <c r="N553" s="91"/>
      <c r="O553" s="9" t="s">
        <v>16</v>
      </c>
      <c r="P553" s="9">
        <v>15.0</v>
      </c>
      <c r="Q553" s="9" t="s">
        <v>15</v>
      </c>
      <c r="R553" s="34"/>
    </row>
    <row r="554">
      <c r="A554" s="13">
        <v>550.0</v>
      </c>
      <c r="B554" s="41">
        <v>7886373.0</v>
      </c>
      <c r="C554" s="129"/>
      <c r="D554" s="24"/>
      <c r="E554" s="134">
        <v>44448.0</v>
      </c>
      <c r="F554" s="89" t="s">
        <v>86</v>
      </c>
      <c r="G554" s="91"/>
      <c r="H554" s="9" t="s">
        <v>16</v>
      </c>
      <c r="I554" s="9" t="s">
        <v>16</v>
      </c>
      <c r="J554" s="9">
        <v>4.0</v>
      </c>
      <c r="K554" s="9" t="s">
        <v>15</v>
      </c>
      <c r="L554" s="91"/>
      <c r="M554" s="9" t="s">
        <v>15</v>
      </c>
      <c r="N554" s="91"/>
      <c r="O554" s="9" t="s">
        <v>15</v>
      </c>
      <c r="P554" s="91"/>
      <c r="Q554" s="9" t="s">
        <v>15</v>
      </c>
      <c r="R554" s="34"/>
    </row>
    <row r="555">
      <c r="A555" s="13">
        <v>551.0</v>
      </c>
      <c r="B555" s="41">
        <v>7886846.0</v>
      </c>
      <c r="C555" s="128" t="s">
        <v>1791</v>
      </c>
      <c r="D555" s="10">
        <v>2240.0</v>
      </c>
      <c r="E555" s="24"/>
      <c r="F555" s="89" t="s">
        <v>16</v>
      </c>
      <c r="G555" s="9">
        <v>1.0</v>
      </c>
      <c r="H555" s="9" t="s">
        <v>16</v>
      </c>
      <c r="I555" s="9" t="s">
        <v>15</v>
      </c>
      <c r="J555" s="91"/>
      <c r="K555" s="9" t="s">
        <v>16</v>
      </c>
      <c r="L555" s="9">
        <v>1.0</v>
      </c>
      <c r="M555" s="9" t="s">
        <v>15</v>
      </c>
      <c r="N555" s="91"/>
      <c r="O555" s="9" t="s">
        <v>16</v>
      </c>
      <c r="P555" s="9">
        <v>1.0</v>
      </c>
      <c r="Q555" s="9" t="s">
        <v>15</v>
      </c>
      <c r="R555" s="34"/>
    </row>
    <row r="556">
      <c r="A556" s="10">
        <v>552.0</v>
      </c>
      <c r="B556" s="41">
        <v>7886818.0</v>
      </c>
      <c r="C556" s="128" t="s">
        <v>1799</v>
      </c>
      <c r="D556" s="10">
        <v>1840.0</v>
      </c>
      <c r="E556" s="24"/>
      <c r="F556" s="89" t="s">
        <v>16</v>
      </c>
      <c r="G556" s="9">
        <v>1.0</v>
      </c>
      <c r="H556" s="9" t="s">
        <v>16</v>
      </c>
      <c r="I556" s="9" t="s">
        <v>16</v>
      </c>
      <c r="J556" s="9">
        <v>2.0</v>
      </c>
      <c r="K556" s="9" t="s">
        <v>16</v>
      </c>
      <c r="L556" s="9">
        <v>6.0</v>
      </c>
      <c r="M556" s="9" t="s">
        <v>15</v>
      </c>
      <c r="N556" s="91"/>
      <c r="O556" s="9" t="s">
        <v>16</v>
      </c>
      <c r="P556" s="9">
        <v>10.0</v>
      </c>
      <c r="Q556" s="9" t="s">
        <v>16</v>
      </c>
      <c r="R556" s="34"/>
    </row>
    <row r="557">
      <c r="A557" s="10">
        <v>553.0</v>
      </c>
      <c r="B557" s="41">
        <v>7885836.0</v>
      </c>
      <c r="C557" s="128" t="s">
        <v>1789</v>
      </c>
      <c r="D557" s="10">
        <v>1865.0</v>
      </c>
      <c r="E557" s="24"/>
      <c r="F557" s="89" t="s">
        <v>86</v>
      </c>
      <c r="G557" s="91"/>
      <c r="H557" s="9" t="s">
        <v>15</v>
      </c>
      <c r="I557" s="9" t="s">
        <v>15</v>
      </c>
      <c r="J557" s="91"/>
      <c r="K557" s="9" t="s">
        <v>15</v>
      </c>
      <c r="L557" s="91"/>
      <c r="M557" s="9" t="s">
        <v>15</v>
      </c>
      <c r="N557" s="91"/>
      <c r="O557" s="9" t="s">
        <v>15</v>
      </c>
      <c r="P557" s="91"/>
      <c r="Q557" s="9" t="s">
        <v>15</v>
      </c>
      <c r="R557" s="34"/>
    </row>
    <row r="558">
      <c r="A558" s="10">
        <v>554.0</v>
      </c>
      <c r="B558" s="41">
        <v>7888394.0</v>
      </c>
      <c r="C558" s="128" t="s">
        <v>1800</v>
      </c>
      <c r="D558" s="10">
        <v>2035.0</v>
      </c>
      <c r="E558" s="24"/>
      <c r="F558" s="89" t="s">
        <v>86</v>
      </c>
      <c r="G558" s="91"/>
      <c r="H558" s="9" t="s">
        <v>16</v>
      </c>
      <c r="I558" s="9" t="s">
        <v>15</v>
      </c>
      <c r="J558" s="91"/>
      <c r="K558" s="9" t="s">
        <v>15</v>
      </c>
      <c r="L558" s="91"/>
      <c r="M558" s="9" t="s">
        <v>15</v>
      </c>
      <c r="N558" s="91"/>
      <c r="O558" s="9" t="s">
        <v>16</v>
      </c>
      <c r="P558" s="9">
        <v>4.0</v>
      </c>
      <c r="Q558" s="9" t="s">
        <v>15</v>
      </c>
      <c r="R558" s="34"/>
    </row>
    <row r="559">
      <c r="A559" s="10">
        <v>555.0</v>
      </c>
      <c r="B559" s="41">
        <v>7890109.0</v>
      </c>
      <c r="C559" s="128">
        <v>44387.0</v>
      </c>
      <c r="D559" s="10">
        <v>1975.0</v>
      </c>
      <c r="E559" s="24"/>
      <c r="F559" s="89" t="s">
        <v>16</v>
      </c>
      <c r="G559" s="9">
        <v>1.0</v>
      </c>
      <c r="H559" s="9" t="s">
        <v>16</v>
      </c>
      <c r="I559" s="9" t="s">
        <v>15</v>
      </c>
      <c r="J559" s="91"/>
      <c r="K559" s="9" t="s">
        <v>16</v>
      </c>
      <c r="L559" s="9">
        <v>3.0</v>
      </c>
      <c r="M559" s="9" t="s">
        <v>15</v>
      </c>
      <c r="N559" s="91"/>
      <c r="O559" s="9" t="s">
        <v>16</v>
      </c>
      <c r="P559" s="9">
        <v>6.0</v>
      </c>
      <c r="Q559" s="9" t="s">
        <v>15</v>
      </c>
      <c r="R559" s="34"/>
    </row>
    <row r="560">
      <c r="A560" s="10">
        <v>556.0</v>
      </c>
      <c r="B560" s="41">
        <v>7891332.0</v>
      </c>
      <c r="C560" s="129"/>
      <c r="D560" s="24"/>
      <c r="E560" s="134">
        <v>44326.0</v>
      </c>
      <c r="F560" s="89" t="s">
        <v>86</v>
      </c>
      <c r="G560" s="91"/>
      <c r="H560" s="9" t="s">
        <v>16</v>
      </c>
      <c r="I560" s="9" t="s">
        <v>16</v>
      </c>
      <c r="J560" s="9">
        <v>21.0</v>
      </c>
      <c r="K560" s="9" t="s">
        <v>16</v>
      </c>
      <c r="L560" s="9">
        <v>1.0</v>
      </c>
      <c r="M560" s="9" t="s">
        <v>15</v>
      </c>
      <c r="N560" s="91"/>
      <c r="O560" s="9" t="s">
        <v>15</v>
      </c>
      <c r="P560" s="91"/>
      <c r="Q560" s="9" t="s">
        <v>15</v>
      </c>
      <c r="R560" s="34"/>
    </row>
    <row r="561">
      <c r="A561" s="10">
        <v>557.0</v>
      </c>
      <c r="B561" s="41">
        <v>7891906.0</v>
      </c>
      <c r="C561" s="128" t="s">
        <v>1801</v>
      </c>
      <c r="D561" s="10">
        <v>2105.0</v>
      </c>
      <c r="E561" s="24"/>
      <c r="F561" s="89" t="s">
        <v>86</v>
      </c>
      <c r="G561" s="91"/>
      <c r="H561" s="9" t="s">
        <v>16</v>
      </c>
      <c r="I561" s="9" t="s">
        <v>15</v>
      </c>
      <c r="J561" s="91"/>
      <c r="K561" s="9" t="s">
        <v>15</v>
      </c>
      <c r="L561" s="91"/>
      <c r="M561" s="9" t="s">
        <v>15</v>
      </c>
      <c r="N561" s="91"/>
      <c r="O561" s="9" t="s">
        <v>16</v>
      </c>
      <c r="P561" s="9">
        <v>3.0</v>
      </c>
      <c r="Q561" s="9" t="s">
        <v>15</v>
      </c>
      <c r="R561" s="34"/>
    </row>
    <row r="562">
      <c r="A562" s="10">
        <v>558.0</v>
      </c>
      <c r="B562" s="41">
        <v>7892046.0</v>
      </c>
      <c r="C562" s="128">
        <v>44326.0</v>
      </c>
      <c r="D562" s="10">
        <v>1980.0</v>
      </c>
      <c r="E562" s="24"/>
      <c r="F562" s="89" t="s">
        <v>86</v>
      </c>
      <c r="G562" s="91"/>
      <c r="H562" s="9" t="s">
        <v>15</v>
      </c>
      <c r="I562" s="9" t="s">
        <v>15</v>
      </c>
      <c r="J562" s="91"/>
      <c r="K562" s="9" t="s">
        <v>15</v>
      </c>
      <c r="L562" s="91"/>
      <c r="M562" s="9" t="s">
        <v>15</v>
      </c>
      <c r="N562" s="91"/>
      <c r="O562" s="9" t="s">
        <v>15</v>
      </c>
      <c r="P562" s="91"/>
      <c r="Q562" s="9" t="s">
        <v>15</v>
      </c>
      <c r="R562" s="34"/>
    </row>
    <row r="563">
      <c r="A563" s="10">
        <v>559.0</v>
      </c>
      <c r="B563" s="41">
        <v>7889114.0</v>
      </c>
      <c r="C563" s="128">
        <v>44326.0</v>
      </c>
      <c r="D563" s="10">
        <v>1835.0</v>
      </c>
      <c r="E563" s="24"/>
      <c r="F563" s="89" t="s">
        <v>16</v>
      </c>
      <c r="G563" s="9">
        <v>1.0</v>
      </c>
      <c r="H563" s="9" t="s">
        <v>16</v>
      </c>
      <c r="I563" s="9" t="s">
        <v>15</v>
      </c>
      <c r="J563" s="91"/>
      <c r="K563" s="9" t="s">
        <v>15</v>
      </c>
      <c r="L563" s="91"/>
      <c r="M563" s="9" t="s">
        <v>15</v>
      </c>
      <c r="N563" s="91"/>
      <c r="O563" s="9" t="s">
        <v>16</v>
      </c>
      <c r="P563" s="9">
        <v>6.0</v>
      </c>
      <c r="Q563" s="9" t="s">
        <v>15</v>
      </c>
      <c r="R563" s="34"/>
    </row>
    <row r="564">
      <c r="A564" s="10">
        <v>560.0</v>
      </c>
      <c r="B564" s="41">
        <v>7894699.0</v>
      </c>
      <c r="C564" s="129"/>
      <c r="D564" s="24"/>
      <c r="E564" s="10" t="s">
        <v>1802</v>
      </c>
      <c r="F564" s="89" t="s">
        <v>86</v>
      </c>
      <c r="G564" s="91"/>
      <c r="H564" s="9" t="s">
        <v>16</v>
      </c>
      <c r="I564" s="9" t="s">
        <v>16</v>
      </c>
      <c r="J564" s="9">
        <v>1.0</v>
      </c>
      <c r="K564" s="9" t="s">
        <v>16</v>
      </c>
      <c r="L564" s="9">
        <v>2.0</v>
      </c>
      <c r="M564" s="9" t="s">
        <v>15</v>
      </c>
      <c r="N564" s="91"/>
      <c r="O564" s="9" t="s">
        <v>16</v>
      </c>
      <c r="P564" s="9">
        <v>2.0</v>
      </c>
      <c r="Q564" s="9" t="s">
        <v>15</v>
      </c>
      <c r="R564" s="34"/>
    </row>
    <row r="565">
      <c r="A565" s="10">
        <v>561.0</v>
      </c>
      <c r="B565" s="41">
        <v>7894971.0</v>
      </c>
      <c r="C565" s="129"/>
      <c r="D565" s="24"/>
      <c r="E565" s="10" t="s">
        <v>1803</v>
      </c>
      <c r="F565" s="89" t="s">
        <v>86</v>
      </c>
      <c r="G565" s="91"/>
      <c r="H565" s="9" t="s">
        <v>16</v>
      </c>
      <c r="I565" s="9" t="s">
        <v>15</v>
      </c>
      <c r="J565" s="91"/>
      <c r="K565" s="9" t="s">
        <v>15</v>
      </c>
      <c r="L565" s="91"/>
      <c r="M565" s="9" t="s">
        <v>15</v>
      </c>
      <c r="N565" s="91"/>
      <c r="O565" s="9" t="s">
        <v>16</v>
      </c>
      <c r="P565" s="9">
        <v>2.0</v>
      </c>
      <c r="Q565" s="9" t="s">
        <v>15</v>
      </c>
      <c r="R565" s="34"/>
    </row>
    <row r="566">
      <c r="A566" s="10">
        <v>562.0</v>
      </c>
      <c r="B566" s="41">
        <v>7895185.0</v>
      </c>
      <c r="C566" s="128">
        <v>44418.0</v>
      </c>
      <c r="D566" s="10">
        <v>2295.0</v>
      </c>
      <c r="E566" s="24"/>
      <c r="F566" s="89" t="s">
        <v>86</v>
      </c>
      <c r="G566" s="91"/>
      <c r="H566" s="9" t="s">
        <v>16</v>
      </c>
      <c r="I566" s="9" t="s">
        <v>16</v>
      </c>
      <c r="J566" s="9">
        <v>6.0</v>
      </c>
      <c r="K566" s="9" t="s">
        <v>16</v>
      </c>
      <c r="L566" s="9">
        <v>4.0</v>
      </c>
      <c r="M566" s="9" t="s">
        <v>15</v>
      </c>
      <c r="N566" s="91"/>
      <c r="O566" s="9" t="s">
        <v>16</v>
      </c>
      <c r="P566" s="9">
        <v>1.0</v>
      </c>
      <c r="Q566" s="9" t="s">
        <v>15</v>
      </c>
      <c r="R566" s="34"/>
    </row>
    <row r="567">
      <c r="A567" s="10">
        <v>563.0</v>
      </c>
      <c r="B567" s="41">
        <v>7894758.0</v>
      </c>
      <c r="C567" s="128" t="s">
        <v>1804</v>
      </c>
      <c r="D567" s="10">
        <v>1830.0</v>
      </c>
      <c r="E567" s="24"/>
      <c r="F567" s="89" t="s">
        <v>86</v>
      </c>
      <c r="G567" s="91"/>
      <c r="H567" s="9" t="s">
        <v>15</v>
      </c>
      <c r="I567" s="9" t="s">
        <v>15</v>
      </c>
      <c r="J567" s="91"/>
      <c r="K567" s="9" t="s">
        <v>15</v>
      </c>
      <c r="L567" s="91"/>
      <c r="M567" s="9" t="s">
        <v>15</v>
      </c>
      <c r="N567" s="91"/>
      <c r="O567" s="9" t="s">
        <v>15</v>
      </c>
      <c r="P567" s="91"/>
      <c r="Q567" s="9" t="s">
        <v>15</v>
      </c>
      <c r="R567" s="34"/>
    </row>
    <row r="568">
      <c r="A568" s="10">
        <v>564.0</v>
      </c>
      <c r="B568" s="41">
        <v>7895976.0</v>
      </c>
      <c r="C568" s="128">
        <v>44540.0</v>
      </c>
      <c r="D568" s="10">
        <v>1965.0</v>
      </c>
      <c r="E568" s="24"/>
      <c r="F568" s="89" t="s">
        <v>86</v>
      </c>
      <c r="G568" s="91"/>
      <c r="H568" s="9" t="s">
        <v>16</v>
      </c>
      <c r="I568" s="9" t="s">
        <v>15</v>
      </c>
      <c r="J568" s="91"/>
      <c r="K568" s="9" t="s">
        <v>15</v>
      </c>
      <c r="L568" s="91"/>
      <c r="M568" s="9" t="s">
        <v>15</v>
      </c>
      <c r="N568" s="91"/>
      <c r="O568" s="9" t="s">
        <v>16</v>
      </c>
      <c r="P568" s="9">
        <v>8.0</v>
      </c>
      <c r="Q568" s="9" t="s">
        <v>15</v>
      </c>
      <c r="R568" s="34"/>
    </row>
    <row r="569">
      <c r="A569" s="10">
        <v>565.0</v>
      </c>
      <c r="B569" s="53">
        <v>7909526.0</v>
      </c>
      <c r="C569" s="128" t="s">
        <v>1799</v>
      </c>
      <c r="D569" s="10">
        <v>2080.0</v>
      </c>
      <c r="E569" s="24"/>
      <c r="F569" s="89" t="s">
        <v>16</v>
      </c>
      <c r="G569" s="9">
        <v>1.0</v>
      </c>
      <c r="H569" s="9" t="s">
        <v>16</v>
      </c>
      <c r="I569" s="9" t="s">
        <v>15</v>
      </c>
      <c r="J569" s="91"/>
      <c r="K569" s="9" t="s">
        <v>15</v>
      </c>
      <c r="L569" s="91"/>
      <c r="M569" s="9" t="s">
        <v>15</v>
      </c>
      <c r="N569" s="91"/>
      <c r="O569" s="9" t="s">
        <v>16</v>
      </c>
      <c r="P569" s="9">
        <v>9.0</v>
      </c>
      <c r="Q569" s="9" t="s">
        <v>15</v>
      </c>
      <c r="R569" s="34"/>
    </row>
    <row r="570">
      <c r="A570" s="10">
        <v>566.0</v>
      </c>
      <c r="B570" s="41">
        <v>7897182.0</v>
      </c>
      <c r="C570" s="128" t="s">
        <v>1799</v>
      </c>
      <c r="D570" s="10">
        <v>2115.0</v>
      </c>
      <c r="E570" s="24"/>
      <c r="F570" s="89" t="s">
        <v>16</v>
      </c>
      <c r="G570" s="9">
        <v>1.0</v>
      </c>
      <c r="H570" s="9" t="s">
        <v>15</v>
      </c>
      <c r="I570" s="9" t="s">
        <v>15</v>
      </c>
      <c r="J570" s="91"/>
      <c r="K570" s="9" t="s">
        <v>15</v>
      </c>
      <c r="L570" s="91"/>
      <c r="M570" s="9" t="s">
        <v>15</v>
      </c>
      <c r="N570" s="91"/>
      <c r="O570" s="9" t="s">
        <v>15</v>
      </c>
      <c r="P570" s="91"/>
      <c r="Q570" s="9" t="s">
        <v>15</v>
      </c>
      <c r="R570" s="34"/>
    </row>
    <row r="571">
      <c r="A571" s="10">
        <v>567.0</v>
      </c>
      <c r="B571" s="41">
        <v>7898650.0</v>
      </c>
      <c r="C571" s="128">
        <v>44449.0</v>
      </c>
      <c r="D571" s="10">
        <v>2510.0</v>
      </c>
      <c r="E571" s="24"/>
      <c r="F571" s="89" t="s">
        <v>15</v>
      </c>
      <c r="G571" s="91"/>
      <c r="H571" s="9" t="s">
        <v>16</v>
      </c>
      <c r="I571" s="9" t="s">
        <v>15</v>
      </c>
      <c r="J571" s="91"/>
      <c r="K571" s="9" t="s">
        <v>15</v>
      </c>
      <c r="L571" s="91"/>
      <c r="M571" s="9" t="s">
        <v>15</v>
      </c>
      <c r="N571" s="91"/>
      <c r="O571" s="9" t="s">
        <v>16</v>
      </c>
      <c r="P571" s="9">
        <v>3.0</v>
      </c>
      <c r="Q571" s="9" t="s">
        <v>15</v>
      </c>
      <c r="R571" s="34"/>
    </row>
    <row r="572">
      <c r="A572" s="10">
        <v>568.0</v>
      </c>
      <c r="B572" s="41">
        <v>7898477.0</v>
      </c>
      <c r="C572" s="128">
        <v>44510.0</v>
      </c>
      <c r="D572" s="10">
        <v>1950.0</v>
      </c>
      <c r="E572" s="24"/>
      <c r="F572" s="89" t="s">
        <v>86</v>
      </c>
      <c r="G572" s="91"/>
      <c r="H572" s="9" t="s">
        <v>16</v>
      </c>
      <c r="I572" s="9" t="s">
        <v>15</v>
      </c>
      <c r="J572" s="91"/>
      <c r="K572" s="9" t="s">
        <v>15</v>
      </c>
      <c r="L572" s="91"/>
      <c r="M572" s="9" t="s">
        <v>15</v>
      </c>
      <c r="N572" s="91"/>
      <c r="O572" s="9" t="s">
        <v>16</v>
      </c>
      <c r="P572" s="9">
        <v>2.0</v>
      </c>
      <c r="Q572" s="9" t="s">
        <v>15</v>
      </c>
      <c r="R572" s="34"/>
    </row>
    <row r="573">
      <c r="A573" s="10">
        <v>569.0</v>
      </c>
      <c r="B573" s="41">
        <v>7898469.0</v>
      </c>
      <c r="C573" s="128">
        <v>44875.0</v>
      </c>
      <c r="D573" s="10">
        <v>1830.0</v>
      </c>
      <c r="E573" s="24"/>
      <c r="F573" s="89" t="s">
        <v>86</v>
      </c>
      <c r="G573" s="91"/>
      <c r="H573" s="9" t="s">
        <v>16</v>
      </c>
      <c r="I573" s="9" t="s">
        <v>15</v>
      </c>
      <c r="J573" s="91"/>
      <c r="K573" s="9" t="s">
        <v>15</v>
      </c>
      <c r="L573" s="91"/>
      <c r="M573" s="9" t="s">
        <v>15</v>
      </c>
      <c r="N573" s="91"/>
      <c r="O573" s="9" t="s">
        <v>16</v>
      </c>
      <c r="P573" s="9">
        <v>2.0</v>
      </c>
      <c r="Q573" s="9" t="s">
        <v>15</v>
      </c>
      <c r="R573" s="34"/>
    </row>
    <row r="574">
      <c r="A574" s="10">
        <v>570.0</v>
      </c>
      <c r="B574" s="41">
        <v>7899857.0</v>
      </c>
      <c r="C574" s="128">
        <v>44479.0</v>
      </c>
      <c r="D574" s="10">
        <v>2120.0</v>
      </c>
      <c r="E574" s="24"/>
      <c r="F574" s="89" t="s">
        <v>86</v>
      </c>
      <c r="G574" s="91"/>
      <c r="H574" s="9" t="s">
        <v>16</v>
      </c>
      <c r="I574" s="9" t="s">
        <v>15</v>
      </c>
      <c r="J574" s="91"/>
      <c r="K574" s="9" t="s">
        <v>15</v>
      </c>
      <c r="L574" s="91"/>
      <c r="M574" s="9" t="s">
        <v>15</v>
      </c>
      <c r="N574" s="91"/>
      <c r="O574" s="9" t="s">
        <v>16</v>
      </c>
      <c r="P574" s="9">
        <v>3.0</v>
      </c>
      <c r="Q574" s="9" t="s">
        <v>15</v>
      </c>
      <c r="R574" s="34"/>
    </row>
    <row r="575">
      <c r="A575" s="10">
        <v>571.0</v>
      </c>
      <c r="B575" s="41">
        <v>7898650.0</v>
      </c>
      <c r="C575" s="128">
        <v>44512.0</v>
      </c>
      <c r="D575" s="10">
        <v>2255.0</v>
      </c>
      <c r="E575" s="24"/>
      <c r="F575" s="89" t="s">
        <v>86</v>
      </c>
      <c r="G575" s="91"/>
      <c r="H575" s="9" t="s">
        <v>16</v>
      </c>
      <c r="I575" s="9" t="s">
        <v>16</v>
      </c>
      <c r="J575" s="9">
        <v>3.0</v>
      </c>
      <c r="K575" s="9" t="s">
        <v>16</v>
      </c>
      <c r="L575" s="9">
        <v>5.0</v>
      </c>
      <c r="M575" s="9" t="s">
        <v>15</v>
      </c>
      <c r="N575" s="91"/>
      <c r="O575" s="9" t="s">
        <v>16</v>
      </c>
      <c r="P575" s="9">
        <v>12.0</v>
      </c>
      <c r="Q575" s="9" t="s">
        <v>16</v>
      </c>
      <c r="R575" s="34"/>
    </row>
    <row r="576">
      <c r="A576" s="10">
        <v>572.0</v>
      </c>
      <c r="B576" s="41">
        <v>7873217.0</v>
      </c>
      <c r="C576" s="128" t="s">
        <v>1756</v>
      </c>
      <c r="D576" s="10">
        <v>1995.0</v>
      </c>
      <c r="E576" s="24"/>
      <c r="F576" s="89" t="s">
        <v>86</v>
      </c>
      <c r="G576" s="91"/>
      <c r="H576" s="9" t="s">
        <v>16</v>
      </c>
      <c r="I576" s="9" t="s">
        <v>16</v>
      </c>
      <c r="J576" s="9">
        <v>3.0</v>
      </c>
      <c r="K576" s="9" t="s">
        <v>16</v>
      </c>
      <c r="L576" s="9">
        <v>3.0</v>
      </c>
      <c r="M576" s="9" t="s">
        <v>15</v>
      </c>
      <c r="N576" s="91"/>
      <c r="O576" s="9" t="s">
        <v>16</v>
      </c>
      <c r="P576" s="9">
        <v>7.0</v>
      </c>
      <c r="Q576" s="9" t="s">
        <v>15</v>
      </c>
      <c r="R576" s="34"/>
    </row>
    <row r="577">
      <c r="A577" s="10">
        <v>573.0</v>
      </c>
      <c r="B577" s="41">
        <v>7874360.0</v>
      </c>
      <c r="C577" s="128" t="s">
        <v>1805</v>
      </c>
      <c r="D577" s="10">
        <v>1905.0</v>
      </c>
      <c r="E577" s="24"/>
      <c r="F577" s="89" t="s">
        <v>86</v>
      </c>
      <c r="G577" s="91"/>
      <c r="H577" s="9" t="s">
        <v>15</v>
      </c>
      <c r="I577" s="9" t="s">
        <v>15</v>
      </c>
      <c r="J577" s="91"/>
      <c r="K577" s="9" t="s">
        <v>15</v>
      </c>
      <c r="L577" s="91"/>
      <c r="M577" s="9" t="s">
        <v>15</v>
      </c>
      <c r="N577" s="91"/>
      <c r="O577" s="9" t="s">
        <v>15</v>
      </c>
      <c r="P577" s="91"/>
      <c r="Q577" s="9" t="s">
        <v>15</v>
      </c>
      <c r="R577" s="34"/>
    </row>
    <row r="578">
      <c r="A578" s="10">
        <v>574.0</v>
      </c>
      <c r="B578" s="41">
        <v>7878518.0</v>
      </c>
      <c r="C578" s="128" t="s">
        <v>1806</v>
      </c>
      <c r="D578" s="10">
        <v>2675.0</v>
      </c>
      <c r="E578" s="24"/>
      <c r="F578" s="89" t="s">
        <v>15</v>
      </c>
      <c r="G578" s="91"/>
      <c r="H578" s="9" t="s">
        <v>15</v>
      </c>
      <c r="I578" s="9" t="s">
        <v>15</v>
      </c>
      <c r="J578" s="91"/>
      <c r="K578" s="9" t="s">
        <v>15</v>
      </c>
      <c r="L578" s="91"/>
      <c r="M578" s="9" t="s">
        <v>15</v>
      </c>
      <c r="N578" s="91"/>
      <c r="O578" s="9" t="s">
        <v>15</v>
      </c>
      <c r="P578" s="91"/>
      <c r="Q578" s="9" t="s">
        <v>15</v>
      </c>
      <c r="R578" s="34"/>
    </row>
    <row r="579">
      <c r="A579" s="10">
        <v>575.0</v>
      </c>
      <c r="B579" s="41">
        <v>7878745.0</v>
      </c>
      <c r="C579" s="128">
        <v>44237.0</v>
      </c>
      <c r="D579" s="10">
        <v>1810.0</v>
      </c>
      <c r="E579" s="24"/>
      <c r="F579" s="89" t="s">
        <v>86</v>
      </c>
      <c r="G579" s="91"/>
      <c r="H579" s="9" t="s">
        <v>16</v>
      </c>
      <c r="I579" s="9" t="s">
        <v>15</v>
      </c>
      <c r="J579" s="91"/>
      <c r="K579" s="9" t="s">
        <v>16</v>
      </c>
      <c r="L579" s="9">
        <v>4.0</v>
      </c>
      <c r="M579" s="9" t="s">
        <v>15</v>
      </c>
      <c r="N579" s="91"/>
      <c r="O579" s="9" t="s">
        <v>16</v>
      </c>
      <c r="P579" s="9">
        <v>15.0</v>
      </c>
      <c r="Q579" s="9" t="s">
        <v>15</v>
      </c>
      <c r="R579" s="34"/>
    </row>
    <row r="580">
      <c r="A580" s="10">
        <v>576.0</v>
      </c>
      <c r="B580" s="41">
        <v>7878344.0</v>
      </c>
      <c r="C580" s="128" t="s">
        <v>1807</v>
      </c>
      <c r="D580" s="10">
        <v>3530.0</v>
      </c>
      <c r="E580" s="24"/>
      <c r="F580" s="89" t="s">
        <v>86</v>
      </c>
      <c r="G580" s="91"/>
      <c r="H580" s="9" t="s">
        <v>15</v>
      </c>
      <c r="I580" s="9" t="s">
        <v>15</v>
      </c>
      <c r="J580" s="91"/>
      <c r="K580" s="9" t="s">
        <v>15</v>
      </c>
      <c r="L580" s="91"/>
      <c r="M580" s="9" t="s">
        <v>15</v>
      </c>
      <c r="N580" s="91"/>
      <c r="O580" s="9" t="s">
        <v>15</v>
      </c>
      <c r="P580" s="91"/>
      <c r="Q580" s="9" t="s">
        <v>15</v>
      </c>
      <c r="R580" s="34"/>
    </row>
    <row r="581">
      <c r="A581" s="10">
        <v>577.0</v>
      </c>
      <c r="B581" s="41">
        <v>7879498.0</v>
      </c>
      <c r="C581" s="128" t="s">
        <v>1808</v>
      </c>
      <c r="D581" s="10">
        <v>1875.0</v>
      </c>
      <c r="E581" s="24"/>
      <c r="F581" s="89" t="s">
        <v>86</v>
      </c>
      <c r="G581" s="91"/>
      <c r="H581" s="9" t="s">
        <v>16</v>
      </c>
      <c r="I581" s="9" t="s">
        <v>15</v>
      </c>
      <c r="J581" s="91"/>
      <c r="K581" s="9" t="s">
        <v>15</v>
      </c>
      <c r="L581" s="91"/>
      <c r="M581" s="9" t="s">
        <v>15</v>
      </c>
      <c r="N581" s="91"/>
      <c r="O581" s="9" t="s">
        <v>16</v>
      </c>
      <c r="P581" s="9">
        <v>19.0</v>
      </c>
      <c r="Q581" s="9" t="s">
        <v>15</v>
      </c>
      <c r="R581" s="34"/>
    </row>
    <row r="582">
      <c r="A582" s="10">
        <v>578.0</v>
      </c>
      <c r="B582" s="41">
        <v>7881791.0</v>
      </c>
      <c r="C582" s="128">
        <v>44388.0</v>
      </c>
      <c r="D582" s="10">
        <v>1955.0</v>
      </c>
      <c r="E582" s="24"/>
      <c r="F582" s="89" t="s">
        <v>86</v>
      </c>
      <c r="G582" s="91"/>
      <c r="H582" s="9" t="s">
        <v>16</v>
      </c>
      <c r="I582" s="9" t="s">
        <v>15</v>
      </c>
      <c r="J582" s="91"/>
      <c r="K582" s="9" t="s">
        <v>16</v>
      </c>
      <c r="L582" s="9">
        <v>11.0</v>
      </c>
      <c r="M582" s="9" t="s">
        <v>15</v>
      </c>
      <c r="N582" s="91"/>
      <c r="O582" s="9" t="s">
        <v>16</v>
      </c>
      <c r="P582" s="9">
        <v>18.0</v>
      </c>
      <c r="Q582" s="9" t="s">
        <v>16</v>
      </c>
      <c r="R582" s="34"/>
    </row>
    <row r="583">
      <c r="A583" s="36">
        <v>579.0</v>
      </c>
      <c r="B583" s="42">
        <v>7881928.0</v>
      </c>
      <c r="C583" s="128" t="s">
        <v>1800</v>
      </c>
      <c r="D583" s="36">
        <v>1950.0</v>
      </c>
      <c r="E583" s="37"/>
      <c r="F583" s="111" t="s">
        <v>86</v>
      </c>
      <c r="G583" s="136"/>
      <c r="H583" s="16" t="s">
        <v>16</v>
      </c>
      <c r="I583" s="16" t="s">
        <v>15</v>
      </c>
      <c r="J583" s="136"/>
      <c r="K583" s="16" t="s">
        <v>15</v>
      </c>
      <c r="L583" s="136"/>
      <c r="M583" s="16" t="s">
        <v>15</v>
      </c>
      <c r="N583" s="136"/>
      <c r="O583" s="16" t="s">
        <v>16</v>
      </c>
      <c r="P583" s="16">
        <v>3.0</v>
      </c>
      <c r="Q583" s="16" t="s">
        <v>15</v>
      </c>
      <c r="R583" s="33"/>
    </row>
    <row r="584">
      <c r="A584" s="36">
        <v>580.0</v>
      </c>
      <c r="B584" s="42">
        <v>7881879.0</v>
      </c>
      <c r="C584" s="128" t="s">
        <v>1809</v>
      </c>
      <c r="D584" s="36">
        <v>1985.0</v>
      </c>
      <c r="E584" s="37"/>
      <c r="F584" s="111" t="s">
        <v>86</v>
      </c>
      <c r="G584" s="136"/>
      <c r="H584" s="16" t="s">
        <v>16</v>
      </c>
      <c r="I584" s="16" t="s">
        <v>15</v>
      </c>
      <c r="J584" s="136"/>
      <c r="K584" s="16" t="s">
        <v>15</v>
      </c>
      <c r="L584" s="136"/>
      <c r="M584" s="16" t="s">
        <v>15</v>
      </c>
      <c r="N584" s="136"/>
      <c r="O584" s="16" t="s">
        <v>16</v>
      </c>
      <c r="P584" s="16">
        <v>4.0</v>
      </c>
      <c r="Q584" s="16" t="s">
        <v>15</v>
      </c>
      <c r="R584" s="33"/>
    </row>
    <row r="585">
      <c r="A585" s="36">
        <v>581.0</v>
      </c>
      <c r="B585" s="42">
        <v>7882203.0</v>
      </c>
      <c r="C585" s="128" t="s">
        <v>1809</v>
      </c>
      <c r="D585" s="36">
        <v>1730.0</v>
      </c>
      <c r="E585" s="37"/>
      <c r="F585" s="111" t="s">
        <v>16</v>
      </c>
      <c r="G585" s="16">
        <v>1.0</v>
      </c>
      <c r="H585" s="16" t="s">
        <v>16</v>
      </c>
      <c r="I585" s="16" t="s">
        <v>15</v>
      </c>
      <c r="J585" s="136"/>
      <c r="K585" s="16" t="s">
        <v>16</v>
      </c>
      <c r="L585" s="16">
        <v>4.0</v>
      </c>
      <c r="M585" s="16" t="s">
        <v>15</v>
      </c>
      <c r="N585" s="136"/>
      <c r="O585" s="16" t="s">
        <v>16</v>
      </c>
      <c r="P585" s="16">
        <v>7.0</v>
      </c>
      <c r="Q585" s="16" t="s">
        <v>15</v>
      </c>
      <c r="R585" s="33"/>
    </row>
    <row r="586">
      <c r="A586" s="36">
        <v>582.0</v>
      </c>
      <c r="B586" s="54">
        <v>7882367.0</v>
      </c>
      <c r="C586" s="128" t="s">
        <v>1797</v>
      </c>
      <c r="D586" s="36">
        <v>1905.0</v>
      </c>
      <c r="E586" s="37"/>
      <c r="F586" s="111" t="s">
        <v>86</v>
      </c>
      <c r="G586" s="136"/>
      <c r="H586" s="16" t="s">
        <v>15</v>
      </c>
      <c r="I586" s="16" t="s">
        <v>15</v>
      </c>
      <c r="J586" s="136"/>
      <c r="K586" s="16" t="s">
        <v>15</v>
      </c>
      <c r="L586" s="136"/>
      <c r="M586" s="16" t="s">
        <v>15</v>
      </c>
      <c r="N586" s="136"/>
      <c r="O586" s="16" t="s">
        <v>15</v>
      </c>
      <c r="P586" s="136"/>
      <c r="Q586" s="16" t="s">
        <v>15</v>
      </c>
      <c r="R586" s="33"/>
    </row>
    <row r="587">
      <c r="A587" s="36">
        <v>583.0</v>
      </c>
      <c r="B587" s="42">
        <v>7798682.0</v>
      </c>
      <c r="C587" s="128" t="s">
        <v>1810</v>
      </c>
      <c r="D587" s="36">
        <v>3670.0</v>
      </c>
      <c r="E587" s="37"/>
      <c r="F587" s="111" t="s">
        <v>86</v>
      </c>
      <c r="G587" s="136"/>
      <c r="H587" s="16" t="s">
        <v>15</v>
      </c>
      <c r="I587" s="16" t="s">
        <v>15</v>
      </c>
      <c r="J587" s="136"/>
      <c r="K587" s="16" t="s">
        <v>15</v>
      </c>
      <c r="L587" s="136"/>
      <c r="M587" s="16" t="s">
        <v>15</v>
      </c>
      <c r="N587" s="136"/>
      <c r="O587" s="16" t="s">
        <v>15</v>
      </c>
      <c r="P587" s="136"/>
      <c r="Q587" s="16" t="s">
        <v>15</v>
      </c>
      <c r="R587" s="33"/>
    </row>
    <row r="588">
      <c r="A588" s="36">
        <v>584.0</v>
      </c>
      <c r="B588" s="42">
        <v>7796959.0</v>
      </c>
      <c r="C588" s="129"/>
      <c r="D588" s="37"/>
      <c r="E588" s="36" t="s">
        <v>1811</v>
      </c>
      <c r="F588" s="111" t="s">
        <v>86</v>
      </c>
      <c r="G588" s="136"/>
      <c r="H588" s="16" t="s">
        <v>16</v>
      </c>
      <c r="I588" s="16" t="s">
        <v>16</v>
      </c>
      <c r="J588" s="16">
        <v>11.0</v>
      </c>
      <c r="K588" s="16" t="s">
        <v>15</v>
      </c>
      <c r="L588" s="136"/>
      <c r="M588" s="16" t="s">
        <v>15</v>
      </c>
      <c r="N588" s="136"/>
      <c r="O588" s="16" t="s">
        <v>15</v>
      </c>
      <c r="P588" s="136"/>
      <c r="Q588" s="16" t="s">
        <v>15</v>
      </c>
      <c r="R588" s="33"/>
    </row>
    <row r="589">
      <c r="A589" s="36">
        <v>585.0</v>
      </c>
      <c r="B589" s="42">
        <v>7797690.0</v>
      </c>
      <c r="C589" s="128">
        <v>44351.0</v>
      </c>
      <c r="D589" s="36">
        <v>2120.0</v>
      </c>
      <c r="E589" s="37"/>
      <c r="F589" s="111" t="s">
        <v>16</v>
      </c>
      <c r="G589" s="16" t="s">
        <v>86</v>
      </c>
      <c r="H589" s="16" t="s">
        <v>16</v>
      </c>
      <c r="I589" s="16" t="s">
        <v>15</v>
      </c>
      <c r="J589" s="136"/>
      <c r="K589" s="16" t="s">
        <v>15</v>
      </c>
      <c r="L589" s="136"/>
      <c r="M589" s="16" t="s">
        <v>15</v>
      </c>
      <c r="N589" s="136"/>
      <c r="O589" s="16" t="s">
        <v>16</v>
      </c>
      <c r="P589" s="16">
        <v>1.0</v>
      </c>
      <c r="Q589" s="16" t="s">
        <v>15</v>
      </c>
      <c r="R589" s="33"/>
    </row>
    <row r="590">
      <c r="A590" s="36">
        <v>586.0</v>
      </c>
      <c r="B590" s="36">
        <v>7799704.0</v>
      </c>
      <c r="C590" s="128" t="s">
        <v>1785</v>
      </c>
      <c r="D590" s="36">
        <v>2250.0</v>
      </c>
      <c r="E590" s="37"/>
      <c r="F590" s="111" t="s">
        <v>86</v>
      </c>
      <c r="G590" s="136"/>
      <c r="H590" s="16" t="s">
        <v>16</v>
      </c>
      <c r="I590" s="16" t="s">
        <v>16</v>
      </c>
      <c r="J590" s="16">
        <v>7.0</v>
      </c>
      <c r="K590" s="16" t="s">
        <v>15</v>
      </c>
      <c r="L590" s="136"/>
      <c r="M590" s="16" t="s">
        <v>15</v>
      </c>
      <c r="N590" s="136"/>
      <c r="O590" s="16" t="s">
        <v>16</v>
      </c>
      <c r="P590" s="16">
        <v>25.0</v>
      </c>
      <c r="Q590" s="16" t="s">
        <v>15</v>
      </c>
      <c r="R590" s="33"/>
    </row>
    <row r="591">
      <c r="A591" s="36">
        <v>587.0</v>
      </c>
      <c r="B591" s="42">
        <v>7792925.0</v>
      </c>
      <c r="C591" s="128" t="s">
        <v>1748</v>
      </c>
      <c r="D591" s="36">
        <v>1970.0</v>
      </c>
      <c r="E591" s="37"/>
      <c r="F591" s="111" t="s">
        <v>86</v>
      </c>
      <c r="G591" s="136"/>
      <c r="H591" s="16" t="s">
        <v>16</v>
      </c>
      <c r="I591" s="16" t="s">
        <v>15</v>
      </c>
      <c r="J591" s="136"/>
      <c r="K591" s="16" t="s">
        <v>15</v>
      </c>
      <c r="L591" s="136"/>
      <c r="M591" s="16" t="s">
        <v>15</v>
      </c>
      <c r="N591" s="136"/>
      <c r="O591" s="16" t="s">
        <v>16</v>
      </c>
      <c r="P591" s="16">
        <v>6.0</v>
      </c>
      <c r="Q591" s="16" t="s">
        <v>15</v>
      </c>
      <c r="R591" s="33"/>
    </row>
    <row r="592">
      <c r="A592" s="36">
        <v>588.0</v>
      </c>
      <c r="B592" s="42">
        <v>7799950.0</v>
      </c>
      <c r="C592" s="128" t="s">
        <v>1812</v>
      </c>
      <c r="D592" s="36">
        <v>2965.0</v>
      </c>
      <c r="E592" s="37"/>
      <c r="F592" s="111" t="s">
        <v>86</v>
      </c>
      <c r="G592" s="136"/>
      <c r="H592" s="16" t="s">
        <v>16</v>
      </c>
      <c r="I592" s="16" t="s">
        <v>15</v>
      </c>
      <c r="J592" s="136"/>
      <c r="K592" s="16" t="s">
        <v>15</v>
      </c>
      <c r="L592" s="136"/>
      <c r="M592" s="16" t="s">
        <v>15</v>
      </c>
      <c r="N592" s="136"/>
      <c r="O592" s="16" t="s">
        <v>16</v>
      </c>
      <c r="P592" s="16">
        <v>6.0</v>
      </c>
      <c r="Q592" s="16" t="s">
        <v>15</v>
      </c>
      <c r="R592" s="33"/>
    </row>
    <row r="593">
      <c r="A593" s="36">
        <v>589.0</v>
      </c>
      <c r="B593" s="42">
        <v>7792278.0</v>
      </c>
      <c r="C593" s="128">
        <v>44534.0</v>
      </c>
      <c r="D593" s="36">
        <v>1290.0</v>
      </c>
      <c r="E593" s="37"/>
      <c r="F593" s="111" t="s">
        <v>86</v>
      </c>
      <c r="G593" s="136"/>
      <c r="H593" s="16" t="s">
        <v>16</v>
      </c>
      <c r="I593" s="16" t="s">
        <v>16</v>
      </c>
      <c r="J593" s="16">
        <v>1.0</v>
      </c>
      <c r="K593" s="16" t="s">
        <v>16</v>
      </c>
      <c r="L593" s="16">
        <v>2.0</v>
      </c>
      <c r="M593" s="16" t="s">
        <v>15</v>
      </c>
      <c r="N593" s="136"/>
      <c r="O593" s="16" t="s">
        <v>16</v>
      </c>
      <c r="P593" s="16">
        <v>2.0</v>
      </c>
      <c r="Q593" s="16" t="s">
        <v>15</v>
      </c>
      <c r="R593" s="33"/>
    </row>
    <row r="594">
      <c r="A594" s="36">
        <v>590.0</v>
      </c>
      <c r="B594" s="42">
        <v>7800845.0</v>
      </c>
      <c r="C594" s="128" t="s">
        <v>1751</v>
      </c>
      <c r="D594" s="36">
        <v>1970.0</v>
      </c>
      <c r="E594" s="37"/>
      <c r="F594" s="111" t="s">
        <v>16</v>
      </c>
      <c r="G594" s="16" t="s">
        <v>86</v>
      </c>
      <c r="H594" s="16" t="s">
        <v>16</v>
      </c>
      <c r="I594" s="16" t="s">
        <v>16</v>
      </c>
      <c r="J594" s="16">
        <v>13.0</v>
      </c>
      <c r="K594" s="16" t="s">
        <v>15</v>
      </c>
      <c r="L594" s="136"/>
      <c r="M594" s="16" t="s">
        <v>16</v>
      </c>
      <c r="N594" s="16">
        <v>3.0</v>
      </c>
      <c r="O594" s="16" t="s">
        <v>16</v>
      </c>
      <c r="P594" s="16">
        <v>18.0</v>
      </c>
      <c r="Q594" s="16" t="s">
        <v>16</v>
      </c>
      <c r="R594" s="33"/>
    </row>
    <row r="595">
      <c r="A595" s="36">
        <v>591.0</v>
      </c>
      <c r="B595" s="42">
        <v>7799980.0</v>
      </c>
      <c r="C595" s="128" t="s">
        <v>1813</v>
      </c>
      <c r="D595" s="36">
        <v>2170.0</v>
      </c>
      <c r="E595" s="37"/>
      <c r="F595" s="111" t="s">
        <v>86</v>
      </c>
      <c r="G595" s="136"/>
      <c r="H595" s="16" t="s">
        <v>15</v>
      </c>
      <c r="I595" s="16" t="s">
        <v>15</v>
      </c>
      <c r="J595" s="136"/>
      <c r="K595" s="16" t="s">
        <v>15</v>
      </c>
      <c r="L595" s="136"/>
      <c r="M595" s="16" t="s">
        <v>15</v>
      </c>
      <c r="N595" s="136"/>
      <c r="O595" s="16" t="s">
        <v>15</v>
      </c>
      <c r="P595" s="136"/>
      <c r="Q595" s="16" t="s">
        <v>15</v>
      </c>
      <c r="R595" s="33"/>
    </row>
    <row r="596">
      <c r="A596" s="36">
        <v>592.0</v>
      </c>
      <c r="B596" s="36">
        <v>7800694.0</v>
      </c>
      <c r="C596" s="128" t="s">
        <v>1812</v>
      </c>
      <c r="D596" s="36">
        <v>2400.0</v>
      </c>
      <c r="E596" s="37"/>
      <c r="F596" s="111" t="s">
        <v>86</v>
      </c>
      <c r="G596" s="136"/>
      <c r="H596" s="16" t="s">
        <v>15</v>
      </c>
      <c r="I596" s="16" t="s">
        <v>15</v>
      </c>
      <c r="J596" s="136"/>
      <c r="K596" s="16" t="s">
        <v>15</v>
      </c>
      <c r="L596" s="136"/>
      <c r="M596" s="16" t="s">
        <v>15</v>
      </c>
      <c r="N596" s="136"/>
      <c r="O596" s="16" t="s">
        <v>15</v>
      </c>
      <c r="P596" s="136"/>
      <c r="Q596" s="16" t="s">
        <v>15</v>
      </c>
      <c r="R596" s="33"/>
    </row>
    <row r="597">
      <c r="A597" s="36">
        <v>593.0</v>
      </c>
      <c r="B597" s="42">
        <v>7802710.0</v>
      </c>
      <c r="C597" s="128">
        <v>44474.0</v>
      </c>
      <c r="D597" s="36">
        <v>2795.0</v>
      </c>
      <c r="E597" s="37"/>
      <c r="F597" s="111" t="s">
        <v>86</v>
      </c>
      <c r="G597" s="136"/>
      <c r="H597" s="16" t="s">
        <v>16</v>
      </c>
      <c r="I597" s="16" t="s">
        <v>16</v>
      </c>
      <c r="J597" s="16">
        <v>4.0</v>
      </c>
      <c r="K597" s="16" t="s">
        <v>16</v>
      </c>
      <c r="L597" s="16">
        <v>4.0</v>
      </c>
      <c r="M597" s="16" t="s">
        <v>15</v>
      </c>
      <c r="N597" s="136"/>
      <c r="O597" s="16" t="s">
        <v>16</v>
      </c>
      <c r="P597" s="16">
        <v>31.0</v>
      </c>
      <c r="Q597" s="16" t="s">
        <v>16</v>
      </c>
      <c r="R597" s="33"/>
    </row>
    <row r="598">
      <c r="A598" s="36">
        <v>594.0</v>
      </c>
      <c r="B598" s="41">
        <v>7900669.0</v>
      </c>
      <c r="C598" s="128" t="s">
        <v>1814</v>
      </c>
      <c r="D598" s="10">
        <v>2325.0</v>
      </c>
      <c r="E598" s="24"/>
      <c r="F598" s="89" t="s">
        <v>86</v>
      </c>
      <c r="G598" s="91"/>
      <c r="H598" s="9" t="s">
        <v>16</v>
      </c>
      <c r="I598" s="9" t="s">
        <v>15</v>
      </c>
      <c r="J598" s="91"/>
      <c r="K598" s="9" t="s">
        <v>16</v>
      </c>
      <c r="L598" s="9">
        <v>3.0</v>
      </c>
      <c r="M598" s="9" t="s">
        <v>15</v>
      </c>
      <c r="N598" s="91"/>
      <c r="O598" s="9" t="s">
        <v>16</v>
      </c>
      <c r="P598" s="9">
        <v>4.0</v>
      </c>
      <c r="Q598" s="9" t="s">
        <v>15</v>
      </c>
      <c r="R598" s="34"/>
    </row>
    <row r="599">
      <c r="A599" s="10">
        <v>595.0</v>
      </c>
      <c r="B599" s="41">
        <v>7901031.0</v>
      </c>
      <c r="C599" s="128" t="s">
        <v>1815</v>
      </c>
      <c r="D599" s="10">
        <v>2865.0</v>
      </c>
      <c r="E599" s="24"/>
      <c r="F599" s="89" t="s">
        <v>86</v>
      </c>
      <c r="G599" s="91"/>
      <c r="H599" s="9" t="s">
        <v>16</v>
      </c>
      <c r="I599" s="9" t="s">
        <v>15</v>
      </c>
      <c r="J599" s="91"/>
      <c r="K599" s="9" t="s">
        <v>15</v>
      </c>
      <c r="L599" s="91"/>
      <c r="M599" s="9" t="s">
        <v>15</v>
      </c>
      <c r="N599" s="91"/>
      <c r="O599" s="9" t="s">
        <v>16</v>
      </c>
      <c r="P599" s="9">
        <v>3.0</v>
      </c>
      <c r="Q599" s="9" t="s">
        <v>15</v>
      </c>
      <c r="R599" s="34"/>
    </row>
    <row r="600">
      <c r="A600" s="10">
        <v>596.0</v>
      </c>
      <c r="B600" s="41">
        <v>7901732.0</v>
      </c>
      <c r="C600" s="128" t="s">
        <v>1799</v>
      </c>
      <c r="D600" s="10">
        <v>2515.0</v>
      </c>
      <c r="E600" s="24"/>
      <c r="F600" s="89" t="s">
        <v>86</v>
      </c>
      <c r="G600" s="91"/>
      <c r="H600" s="9" t="s">
        <v>16</v>
      </c>
      <c r="I600" s="9" t="s">
        <v>15</v>
      </c>
      <c r="J600" s="91"/>
      <c r="K600" s="9" t="s">
        <v>15</v>
      </c>
      <c r="L600" s="91"/>
      <c r="M600" s="9" t="s">
        <v>15</v>
      </c>
      <c r="N600" s="91"/>
      <c r="O600" s="9" t="s">
        <v>16</v>
      </c>
      <c r="P600" s="9">
        <v>2.0</v>
      </c>
      <c r="Q600" s="9" t="s">
        <v>15</v>
      </c>
      <c r="R600" s="34"/>
    </row>
    <row r="601">
      <c r="A601" s="10">
        <v>597.0</v>
      </c>
      <c r="B601" s="41">
        <v>7902376.0</v>
      </c>
      <c r="C601" s="128">
        <v>44479.0</v>
      </c>
      <c r="D601" s="10">
        <v>2150.0</v>
      </c>
      <c r="E601" s="24"/>
      <c r="F601" s="89" t="s">
        <v>86</v>
      </c>
      <c r="G601" s="91"/>
      <c r="H601" s="9" t="s">
        <v>16</v>
      </c>
      <c r="I601" s="9" t="s">
        <v>15</v>
      </c>
      <c r="J601" s="91"/>
      <c r="K601" s="9" t="s">
        <v>15</v>
      </c>
      <c r="L601" s="91"/>
      <c r="M601" s="9" t="s">
        <v>15</v>
      </c>
      <c r="N601" s="91"/>
      <c r="O601" s="9" t="s">
        <v>16</v>
      </c>
      <c r="P601" s="9">
        <v>2.0</v>
      </c>
      <c r="Q601" s="9" t="s">
        <v>15</v>
      </c>
      <c r="R601" s="34"/>
    </row>
    <row r="602">
      <c r="A602" s="10">
        <v>598.0</v>
      </c>
      <c r="B602" s="41">
        <v>7902457.0</v>
      </c>
      <c r="C602" s="128" t="s">
        <v>1816</v>
      </c>
      <c r="D602" s="10">
        <v>1945.0</v>
      </c>
      <c r="E602" s="24"/>
      <c r="F602" s="89" t="s">
        <v>86</v>
      </c>
      <c r="G602" s="91"/>
      <c r="H602" s="9" t="s">
        <v>16</v>
      </c>
      <c r="I602" s="9" t="s">
        <v>15</v>
      </c>
      <c r="J602" s="91"/>
      <c r="K602" s="9" t="s">
        <v>15</v>
      </c>
      <c r="L602" s="91"/>
      <c r="M602" s="9" t="s">
        <v>15</v>
      </c>
      <c r="N602" s="91"/>
      <c r="O602" s="9" t="s">
        <v>16</v>
      </c>
      <c r="P602" s="9">
        <v>3.0</v>
      </c>
      <c r="Q602" s="9" t="s">
        <v>15</v>
      </c>
      <c r="R602" s="34"/>
    </row>
    <row r="603">
      <c r="A603" s="10">
        <v>599.0</v>
      </c>
      <c r="B603" s="41">
        <v>7903238.0</v>
      </c>
      <c r="C603" s="128">
        <v>44419.0</v>
      </c>
      <c r="D603" s="10">
        <v>2350.0</v>
      </c>
      <c r="E603" s="24"/>
      <c r="F603" s="89" t="s">
        <v>16</v>
      </c>
      <c r="G603" s="9">
        <v>12.0</v>
      </c>
      <c r="H603" s="9" t="s">
        <v>16</v>
      </c>
      <c r="I603" s="9" t="s">
        <v>15</v>
      </c>
      <c r="J603" s="91"/>
      <c r="K603" s="9" t="s">
        <v>15</v>
      </c>
      <c r="L603" s="91"/>
      <c r="M603" s="9" t="s">
        <v>15</v>
      </c>
      <c r="N603" s="91"/>
      <c r="O603" s="9" t="s">
        <v>16</v>
      </c>
      <c r="P603" s="9">
        <v>2.0</v>
      </c>
      <c r="Q603" s="9" t="s">
        <v>16</v>
      </c>
      <c r="R603" s="34"/>
    </row>
    <row r="604">
      <c r="A604" s="10">
        <v>600.0</v>
      </c>
      <c r="B604" s="41">
        <v>7903240.0</v>
      </c>
      <c r="C604" s="128">
        <v>44419.0</v>
      </c>
      <c r="D604" s="10">
        <v>2445.0</v>
      </c>
      <c r="E604" s="24"/>
      <c r="F604" s="89" t="s">
        <v>16</v>
      </c>
      <c r="G604" s="9">
        <v>2.0</v>
      </c>
      <c r="H604" s="9" t="s">
        <v>16</v>
      </c>
      <c r="I604" s="9" t="s">
        <v>15</v>
      </c>
      <c r="J604" s="91"/>
      <c r="K604" s="9" t="s">
        <v>15</v>
      </c>
      <c r="L604" s="91"/>
      <c r="M604" s="9" t="s">
        <v>15</v>
      </c>
      <c r="N604" s="91"/>
      <c r="O604" s="9" t="s">
        <v>16</v>
      </c>
      <c r="P604" s="9">
        <v>2.0</v>
      </c>
      <c r="Q604" s="9" t="s">
        <v>16</v>
      </c>
      <c r="R604" s="34"/>
    </row>
    <row r="605">
      <c r="A605" s="10">
        <v>601.0</v>
      </c>
      <c r="B605" s="41">
        <v>7904368.0</v>
      </c>
      <c r="C605" s="128">
        <v>44388.0</v>
      </c>
      <c r="D605" s="10">
        <v>1990.0</v>
      </c>
      <c r="E605" s="24"/>
      <c r="F605" s="89" t="s">
        <v>16</v>
      </c>
      <c r="G605" s="9">
        <v>4.0</v>
      </c>
      <c r="H605" s="9" t="s">
        <v>16</v>
      </c>
      <c r="I605" s="9" t="s">
        <v>15</v>
      </c>
      <c r="J605" s="91"/>
      <c r="K605" s="9" t="s">
        <v>15</v>
      </c>
      <c r="L605" s="91"/>
      <c r="M605" s="9" t="s">
        <v>15</v>
      </c>
      <c r="N605" s="91"/>
      <c r="O605" s="9" t="s">
        <v>16</v>
      </c>
      <c r="P605" s="9">
        <v>4.0</v>
      </c>
      <c r="Q605" s="9" t="s">
        <v>15</v>
      </c>
      <c r="R605" s="34"/>
    </row>
    <row r="606">
      <c r="A606" s="10">
        <v>602.0</v>
      </c>
      <c r="B606" s="41">
        <v>7904370.0</v>
      </c>
      <c r="C606" s="128">
        <v>44388.0</v>
      </c>
      <c r="D606" s="10">
        <v>1750.0</v>
      </c>
      <c r="E606" s="24"/>
      <c r="F606" s="89" t="s">
        <v>16</v>
      </c>
      <c r="G606" s="9">
        <v>3.0</v>
      </c>
      <c r="H606" s="9" t="s">
        <v>16</v>
      </c>
      <c r="I606" s="9" t="s">
        <v>15</v>
      </c>
      <c r="J606" s="91"/>
      <c r="K606" s="9" t="s">
        <v>15</v>
      </c>
      <c r="L606" s="91"/>
      <c r="M606" s="9" t="s">
        <v>15</v>
      </c>
      <c r="N606" s="91"/>
      <c r="O606" s="9" t="s">
        <v>16</v>
      </c>
      <c r="P606" s="9">
        <v>4.0</v>
      </c>
      <c r="Q606" s="9" t="s">
        <v>15</v>
      </c>
      <c r="R606" s="34"/>
    </row>
    <row r="607">
      <c r="A607" s="10">
        <v>603.0</v>
      </c>
      <c r="B607" s="41">
        <v>7904789.0</v>
      </c>
      <c r="C607" s="128" t="s">
        <v>1817</v>
      </c>
      <c r="D607" s="10">
        <v>2070.0</v>
      </c>
      <c r="E607" s="24"/>
      <c r="F607" s="89" t="s">
        <v>86</v>
      </c>
      <c r="G607" s="91"/>
      <c r="H607" s="9" t="s">
        <v>16</v>
      </c>
      <c r="I607" s="9" t="s">
        <v>15</v>
      </c>
      <c r="J607" s="91"/>
      <c r="K607" s="9" t="s">
        <v>15</v>
      </c>
      <c r="L607" s="91"/>
      <c r="M607" s="9" t="s">
        <v>15</v>
      </c>
      <c r="N607" s="91"/>
      <c r="O607" s="9" t="s">
        <v>16</v>
      </c>
      <c r="P607" s="9">
        <v>8.0</v>
      </c>
      <c r="Q607" s="9" t="s">
        <v>16</v>
      </c>
      <c r="R607" s="34"/>
    </row>
    <row r="608">
      <c r="A608" s="10">
        <v>604.0</v>
      </c>
      <c r="B608" s="41">
        <v>7905585.0</v>
      </c>
      <c r="C608" s="128" t="s">
        <v>1818</v>
      </c>
      <c r="D608" s="10">
        <v>2065.0</v>
      </c>
      <c r="E608" s="24"/>
      <c r="F608" s="89" t="s">
        <v>86</v>
      </c>
      <c r="G608" s="91"/>
      <c r="H608" s="9" t="s">
        <v>16</v>
      </c>
      <c r="I608" s="9" t="s">
        <v>15</v>
      </c>
      <c r="J608" s="91"/>
      <c r="K608" s="9" t="s">
        <v>15</v>
      </c>
      <c r="L608" s="91"/>
      <c r="M608" s="9" t="s">
        <v>15</v>
      </c>
      <c r="N608" s="91"/>
      <c r="O608" s="9" t="s">
        <v>16</v>
      </c>
      <c r="P608" s="9">
        <v>2.0</v>
      </c>
      <c r="Q608" s="9" t="s">
        <v>15</v>
      </c>
      <c r="R608" s="34"/>
    </row>
    <row r="609">
      <c r="A609" s="10">
        <v>605.0</v>
      </c>
      <c r="B609" s="41">
        <v>7906242.0</v>
      </c>
      <c r="C609" s="128">
        <v>44510.0</v>
      </c>
      <c r="D609" s="10">
        <v>2895.0</v>
      </c>
      <c r="E609" s="24"/>
      <c r="F609" s="89" t="s">
        <v>86</v>
      </c>
      <c r="G609" s="91"/>
      <c r="H609" s="9" t="s">
        <v>16</v>
      </c>
      <c r="I609" s="9" t="s">
        <v>16</v>
      </c>
      <c r="J609" s="9">
        <v>1.0</v>
      </c>
      <c r="K609" s="9" t="s">
        <v>15</v>
      </c>
      <c r="L609" s="91"/>
      <c r="M609" s="9" t="s">
        <v>15</v>
      </c>
      <c r="N609" s="91"/>
      <c r="O609" s="9" t="s">
        <v>15</v>
      </c>
      <c r="P609" s="91"/>
      <c r="Q609" s="9" t="s">
        <v>15</v>
      </c>
      <c r="R609" s="34"/>
    </row>
    <row r="610">
      <c r="A610" s="10">
        <v>606.0</v>
      </c>
      <c r="B610" s="41">
        <v>7907424.0</v>
      </c>
      <c r="C610" s="128" t="s">
        <v>1819</v>
      </c>
      <c r="D610" s="10">
        <v>1850.0</v>
      </c>
      <c r="E610" s="24"/>
      <c r="F610" s="89" t="s">
        <v>16</v>
      </c>
      <c r="G610" s="9">
        <v>1.0</v>
      </c>
      <c r="H610" s="9" t="s">
        <v>15</v>
      </c>
      <c r="I610" s="9" t="s">
        <v>15</v>
      </c>
      <c r="J610" s="91"/>
      <c r="K610" s="9" t="s">
        <v>15</v>
      </c>
      <c r="L610" s="91"/>
      <c r="M610" s="9" t="s">
        <v>15</v>
      </c>
      <c r="N610" s="91"/>
      <c r="O610" s="9" t="s">
        <v>15</v>
      </c>
      <c r="P610" s="91"/>
      <c r="Q610" s="9" t="s">
        <v>15</v>
      </c>
      <c r="R610" s="34"/>
    </row>
    <row r="611">
      <c r="A611" s="10">
        <v>607.0</v>
      </c>
      <c r="B611" s="41">
        <v>7913676.0</v>
      </c>
      <c r="C611" s="128" t="s">
        <v>1820</v>
      </c>
      <c r="D611" s="10">
        <v>1840.0</v>
      </c>
      <c r="E611" s="24"/>
      <c r="F611" s="89" t="s">
        <v>86</v>
      </c>
      <c r="G611" s="91"/>
      <c r="H611" s="9" t="s">
        <v>16</v>
      </c>
      <c r="I611" s="9" t="s">
        <v>15</v>
      </c>
      <c r="J611" s="91"/>
      <c r="K611" s="9" t="s">
        <v>16</v>
      </c>
      <c r="L611" s="9">
        <v>1.0</v>
      </c>
      <c r="M611" s="9" t="s">
        <v>15</v>
      </c>
      <c r="N611" s="91"/>
      <c r="O611" s="9" t="s">
        <v>15</v>
      </c>
      <c r="P611" s="91"/>
      <c r="Q611" s="9" t="s">
        <v>15</v>
      </c>
      <c r="R611" s="34"/>
    </row>
    <row r="612">
      <c r="A612" s="10">
        <v>608.0</v>
      </c>
      <c r="B612" s="41">
        <v>7912061.0</v>
      </c>
      <c r="C612" s="128">
        <v>44388.0</v>
      </c>
      <c r="D612" s="10" t="s">
        <v>86</v>
      </c>
      <c r="E612" s="24"/>
      <c r="F612" s="89" t="s">
        <v>86</v>
      </c>
      <c r="G612" s="91"/>
      <c r="H612" s="9" t="s">
        <v>16</v>
      </c>
      <c r="I612" s="9" t="s">
        <v>16</v>
      </c>
      <c r="J612" s="9">
        <v>2.0</v>
      </c>
      <c r="K612" s="9" t="s">
        <v>15</v>
      </c>
      <c r="L612" s="91"/>
      <c r="M612" s="9" t="s">
        <v>15</v>
      </c>
      <c r="N612" s="91"/>
      <c r="O612" s="9" t="s">
        <v>16</v>
      </c>
      <c r="P612" s="9">
        <v>3.0</v>
      </c>
      <c r="Q612" s="9" t="s">
        <v>16</v>
      </c>
      <c r="R612" s="34"/>
    </row>
    <row r="613">
      <c r="A613" s="10">
        <v>609.0</v>
      </c>
      <c r="B613" s="53">
        <v>7771142.0</v>
      </c>
      <c r="C613" s="128" t="s">
        <v>1773</v>
      </c>
      <c r="D613" s="10">
        <v>1965.0</v>
      </c>
      <c r="E613" s="24"/>
      <c r="F613" s="89" t="s">
        <v>86</v>
      </c>
      <c r="G613" s="91"/>
      <c r="H613" s="9" t="s">
        <v>15</v>
      </c>
      <c r="I613" s="9" t="s">
        <v>15</v>
      </c>
      <c r="J613" s="91"/>
      <c r="K613" s="9" t="s">
        <v>15</v>
      </c>
      <c r="L613" s="91"/>
      <c r="M613" s="9" t="s">
        <v>15</v>
      </c>
      <c r="N613" s="91"/>
      <c r="O613" s="9" t="s">
        <v>15</v>
      </c>
      <c r="P613" s="91"/>
      <c r="Q613" s="9" t="s">
        <v>15</v>
      </c>
      <c r="R613" s="34"/>
    </row>
    <row r="614">
      <c r="A614" s="10">
        <v>610.0</v>
      </c>
      <c r="B614" s="10">
        <v>7772543.0</v>
      </c>
      <c r="C614" s="128">
        <v>44410.0</v>
      </c>
      <c r="D614" s="10">
        <v>1935.0</v>
      </c>
      <c r="E614" s="24"/>
      <c r="F614" s="89" t="s">
        <v>86</v>
      </c>
      <c r="G614" s="91"/>
      <c r="H614" s="9" t="s">
        <v>15</v>
      </c>
      <c r="I614" s="9" t="s">
        <v>15</v>
      </c>
      <c r="J614" s="91"/>
      <c r="K614" s="9" t="s">
        <v>15</v>
      </c>
      <c r="L614" s="91"/>
      <c r="M614" s="9" t="s">
        <v>15</v>
      </c>
      <c r="N614" s="91"/>
      <c r="O614" s="9" t="s">
        <v>15</v>
      </c>
      <c r="P614" s="91"/>
      <c r="Q614" s="9" t="s">
        <v>15</v>
      </c>
      <c r="R614" s="34"/>
    </row>
    <row r="615">
      <c r="A615" s="10">
        <v>611.0</v>
      </c>
      <c r="B615" s="10">
        <v>7772793.0</v>
      </c>
      <c r="C615" s="128" t="s">
        <v>1821</v>
      </c>
      <c r="D615" s="10">
        <v>1760.0</v>
      </c>
      <c r="E615" s="24"/>
      <c r="F615" s="89" t="s">
        <v>15</v>
      </c>
      <c r="G615" s="91"/>
      <c r="H615" s="9" t="s">
        <v>15</v>
      </c>
      <c r="I615" s="9" t="s">
        <v>15</v>
      </c>
      <c r="J615" s="91"/>
      <c r="K615" s="9" t="s">
        <v>15</v>
      </c>
      <c r="L615" s="91"/>
      <c r="M615" s="9" t="s">
        <v>15</v>
      </c>
      <c r="N615" s="91"/>
      <c r="O615" s="9" t="s">
        <v>15</v>
      </c>
      <c r="P615" s="91"/>
      <c r="Q615" s="9" t="s">
        <v>15</v>
      </c>
      <c r="R615" s="34"/>
    </row>
    <row r="616">
      <c r="A616" s="10">
        <v>612.0</v>
      </c>
      <c r="B616" s="10">
        <v>7774440.0</v>
      </c>
      <c r="C616" s="128" t="s">
        <v>1742</v>
      </c>
      <c r="D616" s="10">
        <v>1945.0</v>
      </c>
      <c r="E616" s="24"/>
      <c r="F616" s="89" t="s">
        <v>86</v>
      </c>
      <c r="G616" s="91"/>
      <c r="H616" s="9" t="s">
        <v>15</v>
      </c>
      <c r="I616" s="9" t="s">
        <v>15</v>
      </c>
      <c r="J616" s="91"/>
      <c r="K616" s="9" t="s">
        <v>15</v>
      </c>
      <c r="L616" s="91"/>
      <c r="M616" s="9" t="s">
        <v>15</v>
      </c>
      <c r="N616" s="91"/>
      <c r="O616" s="9" t="s">
        <v>16</v>
      </c>
      <c r="P616" s="9">
        <v>2.0</v>
      </c>
      <c r="Q616" s="9" t="s">
        <v>15</v>
      </c>
      <c r="R616" s="34"/>
    </row>
    <row r="617">
      <c r="A617" s="10">
        <v>613.0</v>
      </c>
      <c r="B617" s="10">
        <v>7928838.0</v>
      </c>
      <c r="C617" s="128">
        <v>44378.0</v>
      </c>
      <c r="D617" s="10">
        <v>1880.0</v>
      </c>
      <c r="E617" s="24"/>
      <c r="F617" s="89" t="s">
        <v>16</v>
      </c>
      <c r="G617" s="9">
        <v>1.0</v>
      </c>
      <c r="H617" s="9" t="s">
        <v>15</v>
      </c>
      <c r="I617" s="9" t="s">
        <v>15</v>
      </c>
      <c r="J617" s="91"/>
      <c r="K617" s="9" t="s">
        <v>16</v>
      </c>
      <c r="L617" s="9">
        <v>4.0</v>
      </c>
      <c r="M617" s="9" t="s">
        <v>15</v>
      </c>
      <c r="N617" s="91"/>
      <c r="O617" s="9" t="s">
        <v>16</v>
      </c>
      <c r="P617" s="9">
        <v>3.0</v>
      </c>
      <c r="Q617" s="9" t="s">
        <v>16</v>
      </c>
      <c r="R617" s="34"/>
    </row>
    <row r="618">
      <c r="A618" s="10">
        <v>614.0</v>
      </c>
      <c r="B618" s="10">
        <v>7928584.0</v>
      </c>
      <c r="C618" s="128">
        <v>44420.0</v>
      </c>
      <c r="D618" s="10">
        <v>2835.0</v>
      </c>
      <c r="E618" s="24"/>
      <c r="F618" s="89" t="s">
        <v>15</v>
      </c>
      <c r="G618" s="91"/>
      <c r="H618" s="9" t="s">
        <v>15</v>
      </c>
      <c r="I618" s="9" t="s">
        <v>15</v>
      </c>
      <c r="J618" s="91"/>
      <c r="K618" s="9" t="s">
        <v>15</v>
      </c>
      <c r="L618" s="91"/>
      <c r="M618" s="9" t="s">
        <v>15</v>
      </c>
      <c r="N618" s="91"/>
      <c r="O618" s="9" t="s">
        <v>15</v>
      </c>
      <c r="P618" s="91"/>
      <c r="Q618" s="9" t="s">
        <v>15</v>
      </c>
      <c r="R618" s="34"/>
    </row>
    <row r="619">
      <c r="A619" s="10">
        <v>615.0</v>
      </c>
      <c r="B619" s="10">
        <v>7929453.0</v>
      </c>
      <c r="C619" s="128">
        <v>44653.0</v>
      </c>
      <c r="D619" s="10">
        <v>2130.0</v>
      </c>
      <c r="E619" s="24"/>
      <c r="F619" s="89" t="s">
        <v>16</v>
      </c>
      <c r="G619" s="9">
        <v>1.0</v>
      </c>
      <c r="H619" s="9" t="s">
        <v>15</v>
      </c>
      <c r="I619" s="9" t="s">
        <v>16</v>
      </c>
      <c r="J619" s="9">
        <v>3.0</v>
      </c>
      <c r="K619" s="9" t="s">
        <v>15</v>
      </c>
      <c r="L619" s="91"/>
      <c r="M619" s="9" t="s">
        <v>15</v>
      </c>
      <c r="N619" s="91"/>
      <c r="O619" s="9" t="s">
        <v>16</v>
      </c>
      <c r="P619" s="9">
        <v>16.0</v>
      </c>
      <c r="Q619" s="9" t="s">
        <v>16</v>
      </c>
      <c r="R619" s="34"/>
    </row>
    <row r="620">
      <c r="A620" s="10">
        <v>616.0</v>
      </c>
      <c r="B620" s="10">
        <v>7930264.0</v>
      </c>
      <c r="C620" s="128" t="s">
        <v>1822</v>
      </c>
      <c r="D620" s="10">
        <v>1935.0</v>
      </c>
      <c r="E620" s="24"/>
      <c r="F620" s="89" t="s">
        <v>16</v>
      </c>
      <c r="G620" s="9">
        <v>1.0</v>
      </c>
      <c r="H620" s="9" t="s">
        <v>15</v>
      </c>
      <c r="I620" s="9" t="s">
        <v>16</v>
      </c>
      <c r="J620" s="9">
        <v>6.0</v>
      </c>
      <c r="K620" s="9" t="s">
        <v>16</v>
      </c>
      <c r="L620" s="9">
        <v>3.0</v>
      </c>
      <c r="M620" s="9" t="s">
        <v>15</v>
      </c>
      <c r="N620" s="91"/>
      <c r="O620" s="9" t="s">
        <v>16</v>
      </c>
      <c r="P620" s="9">
        <v>15.0</v>
      </c>
      <c r="Q620" s="9" t="s">
        <v>15</v>
      </c>
      <c r="R620" s="34"/>
    </row>
    <row r="621">
      <c r="A621" s="10">
        <v>617.0</v>
      </c>
      <c r="B621" s="10">
        <v>7932645.0</v>
      </c>
      <c r="C621" s="128" t="s">
        <v>1703</v>
      </c>
      <c r="D621" s="10">
        <v>1895.0</v>
      </c>
      <c r="E621" s="24"/>
      <c r="F621" s="89" t="s">
        <v>16</v>
      </c>
      <c r="G621" s="9">
        <v>2.0</v>
      </c>
      <c r="H621" s="9" t="s">
        <v>15</v>
      </c>
      <c r="I621" s="9" t="s">
        <v>15</v>
      </c>
      <c r="J621" s="91"/>
      <c r="K621" s="9" t="s">
        <v>15</v>
      </c>
      <c r="L621" s="91"/>
      <c r="M621" s="9" t="s">
        <v>15</v>
      </c>
      <c r="N621" s="91"/>
      <c r="O621" s="9" t="s">
        <v>16</v>
      </c>
      <c r="P621" s="9">
        <v>3.0</v>
      </c>
      <c r="Q621" s="9" t="s">
        <v>15</v>
      </c>
      <c r="R621" s="34"/>
    </row>
    <row r="622">
      <c r="A622" s="10">
        <v>618.0</v>
      </c>
      <c r="B622" s="10">
        <v>7933154.0</v>
      </c>
      <c r="C622" s="129"/>
      <c r="D622" s="10">
        <v>685.0</v>
      </c>
      <c r="E622" s="10" t="s">
        <v>1823</v>
      </c>
      <c r="F622" s="89" t="s">
        <v>15</v>
      </c>
      <c r="G622" s="91"/>
      <c r="H622" s="9" t="s">
        <v>16</v>
      </c>
      <c r="I622" s="9" t="s">
        <v>16</v>
      </c>
      <c r="J622" s="9">
        <v>1.0</v>
      </c>
      <c r="K622" s="9" t="s">
        <v>15</v>
      </c>
      <c r="L622" s="91"/>
      <c r="M622" s="9" t="s">
        <v>15</v>
      </c>
      <c r="N622" s="91"/>
      <c r="O622" s="9" t="s">
        <v>15</v>
      </c>
      <c r="P622" s="91"/>
      <c r="Q622" s="9" t="s">
        <v>15</v>
      </c>
      <c r="R622" s="34"/>
    </row>
    <row r="623">
      <c r="A623" s="10">
        <v>619.0</v>
      </c>
      <c r="B623" s="10">
        <v>7933598.0</v>
      </c>
      <c r="C623" s="128" t="s">
        <v>1824</v>
      </c>
      <c r="D623" s="10">
        <v>1900.0</v>
      </c>
      <c r="E623" s="24"/>
      <c r="F623" s="89" t="s">
        <v>15</v>
      </c>
      <c r="G623" s="91"/>
      <c r="H623" s="9" t="s">
        <v>15</v>
      </c>
      <c r="I623" s="9" t="s">
        <v>16</v>
      </c>
      <c r="J623" s="9">
        <v>5.0</v>
      </c>
      <c r="K623" s="9" t="s">
        <v>16</v>
      </c>
      <c r="L623" s="9">
        <v>2.0</v>
      </c>
      <c r="M623" s="9" t="s">
        <v>15</v>
      </c>
      <c r="N623" s="91"/>
      <c r="O623" s="9" t="s">
        <v>16</v>
      </c>
      <c r="P623" s="9">
        <v>8.0</v>
      </c>
      <c r="Q623" s="9" t="s">
        <v>15</v>
      </c>
      <c r="R623" s="34"/>
    </row>
    <row r="624">
      <c r="A624" s="10">
        <v>620.0</v>
      </c>
      <c r="B624" s="10">
        <v>7934686.0</v>
      </c>
      <c r="C624" s="129"/>
      <c r="D624" s="10">
        <v>3180.0</v>
      </c>
      <c r="E624" s="134">
        <v>45264.0</v>
      </c>
      <c r="F624" s="89" t="s">
        <v>15</v>
      </c>
      <c r="G624" s="91"/>
      <c r="H624" s="9" t="s">
        <v>16</v>
      </c>
      <c r="I624" s="9" t="s">
        <v>16</v>
      </c>
      <c r="J624" s="9">
        <v>62.0</v>
      </c>
      <c r="K624" s="9" t="s">
        <v>16</v>
      </c>
      <c r="L624" s="9">
        <v>8.0</v>
      </c>
      <c r="M624" s="9" t="s">
        <v>15</v>
      </c>
      <c r="N624" s="91"/>
      <c r="O624" s="9" t="s">
        <v>16</v>
      </c>
      <c r="P624" s="9">
        <v>5.0</v>
      </c>
      <c r="Q624" s="9" t="s">
        <v>16</v>
      </c>
      <c r="R624" s="34"/>
    </row>
    <row r="625">
      <c r="A625" s="10">
        <v>621.0</v>
      </c>
      <c r="B625" s="10">
        <v>7934487.0</v>
      </c>
      <c r="C625" s="128" t="s">
        <v>1825</v>
      </c>
      <c r="D625" s="10">
        <v>2145.0</v>
      </c>
      <c r="E625" s="24"/>
      <c r="F625" s="89" t="s">
        <v>15</v>
      </c>
      <c r="G625" s="91"/>
      <c r="H625" s="9" t="s">
        <v>15</v>
      </c>
      <c r="I625" s="9" t="s">
        <v>15</v>
      </c>
      <c r="J625" s="91"/>
      <c r="K625" s="9" t="s">
        <v>15</v>
      </c>
      <c r="L625" s="91"/>
      <c r="M625" s="9" t="s">
        <v>15</v>
      </c>
      <c r="N625" s="91"/>
      <c r="O625" s="9" t="s">
        <v>15</v>
      </c>
      <c r="P625" s="91"/>
      <c r="Q625" s="9" t="s">
        <v>15</v>
      </c>
      <c r="R625" s="34"/>
    </row>
    <row r="626">
      <c r="A626" s="10">
        <v>622.0</v>
      </c>
      <c r="B626" s="10">
        <v>7934904.0</v>
      </c>
      <c r="C626" s="129"/>
      <c r="D626" s="10">
        <v>620.0</v>
      </c>
      <c r="E626" s="10" t="s">
        <v>1826</v>
      </c>
      <c r="F626" s="89" t="s">
        <v>15</v>
      </c>
      <c r="G626" s="91"/>
      <c r="H626" s="9" t="s">
        <v>15</v>
      </c>
      <c r="I626" s="9" t="s">
        <v>15</v>
      </c>
      <c r="J626" s="91"/>
      <c r="K626" s="9" t="s">
        <v>15</v>
      </c>
      <c r="L626" s="91"/>
      <c r="M626" s="9" t="s">
        <v>15</v>
      </c>
      <c r="N626" s="91"/>
      <c r="O626" s="9" t="s">
        <v>15</v>
      </c>
      <c r="P626" s="91"/>
      <c r="Q626" s="9" t="s">
        <v>15</v>
      </c>
      <c r="R626" s="34"/>
    </row>
    <row r="627">
      <c r="A627" s="10">
        <v>623.0</v>
      </c>
      <c r="B627" s="10">
        <v>7784235.0</v>
      </c>
      <c r="C627" s="128">
        <v>44350.0</v>
      </c>
      <c r="D627" s="10">
        <v>2000.0</v>
      </c>
      <c r="E627" s="24"/>
      <c r="F627" s="89" t="s">
        <v>16</v>
      </c>
      <c r="G627" s="9">
        <v>5.0</v>
      </c>
      <c r="H627" s="9" t="s">
        <v>15</v>
      </c>
      <c r="I627" s="9" t="s">
        <v>15</v>
      </c>
      <c r="J627" s="91"/>
      <c r="K627" s="9" t="s">
        <v>15</v>
      </c>
      <c r="L627" s="91"/>
      <c r="M627" s="9" t="s">
        <v>15</v>
      </c>
      <c r="N627" s="91"/>
      <c r="O627" s="9" t="s">
        <v>15</v>
      </c>
      <c r="P627" s="91"/>
      <c r="Q627" s="9" t="s">
        <v>15</v>
      </c>
      <c r="R627" s="34"/>
    </row>
    <row r="628">
      <c r="A628" s="10">
        <v>624.0</v>
      </c>
      <c r="B628" s="10">
        <v>7784175.0</v>
      </c>
      <c r="C628" s="128" t="s">
        <v>1753</v>
      </c>
      <c r="D628" s="10">
        <v>3430.0</v>
      </c>
      <c r="E628" s="24"/>
      <c r="F628" s="89" t="s">
        <v>16</v>
      </c>
      <c r="G628" s="9">
        <v>7.0</v>
      </c>
      <c r="H628" s="9" t="s">
        <v>16</v>
      </c>
      <c r="I628" s="9" t="s">
        <v>16</v>
      </c>
      <c r="J628" s="9" t="s">
        <v>1827</v>
      </c>
      <c r="K628" s="9" t="s">
        <v>16</v>
      </c>
      <c r="L628" s="9" t="s">
        <v>1828</v>
      </c>
      <c r="M628" s="9" t="s">
        <v>16</v>
      </c>
      <c r="N628" s="9" t="s">
        <v>1829</v>
      </c>
      <c r="O628" s="9" t="s">
        <v>16</v>
      </c>
      <c r="P628" s="9" t="s">
        <v>1830</v>
      </c>
      <c r="Q628" s="9" t="s">
        <v>16</v>
      </c>
      <c r="R628" s="34"/>
    </row>
    <row r="629">
      <c r="A629" s="10">
        <v>625.0</v>
      </c>
      <c r="B629" s="10">
        <v>7784430.0</v>
      </c>
      <c r="C629" s="128">
        <v>44320.0</v>
      </c>
      <c r="D629" s="10">
        <v>2620.0</v>
      </c>
      <c r="E629" s="24"/>
      <c r="F629" s="89" t="s">
        <v>16</v>
      </c>
      <c r="G629" s="9">
        <v>10.0</v>
      </c>
      <c r="H629" s="9" t="s">
        <v>16</v>
      </c>
      <c r="I629" s="9" t="s">
        <v>15</v>
      </c>
      <c r="J629" s="91"/>
      <c r="K629" s="9" t="s">
        <v>15</v>
      </c>
      <c r="L629" s="91"/>
      <c r="M629" s="9" t="s">
        <v>15</v>
      </c>
      <c r="N629" s="91"/>
      <c r="O629" s="9" t="s">
        <v>16</v>
      </c>
      <c r="P629" s="9" t="s">
        <v>1828</v>
      </c>
      <c r="Q629" s="9" t="s">
        <v>15</v>
      </c>
      <c r="R629" s="34"/>
    </row>
    <row r="630">
      <c r="A630" s="10">
        <v>626.0</v>
      </c>
      <c r="B630" s="10">
        <v>7784466.0</v>
      </c>
      <c r="C630" s="128" t="s">
        <v>1831</v>
      </c>
      <c r="D630" s="10">
        <v>2235.0</v>
      </c>
      <c r="E630" s="24"/>
      <c r="F630" s="89" t="s">
        <v>86</v>
      </c>
      <c r="G630" s="91"/>
      <c r="H630" s="9" t="s">
        <v>16</v>
      </c>
      <c r="I630" s="9" t="s">
        <v>15</v>
      </c>
      <c r="J630" s="91"/>
      <c r="K630" s="9" t="s">
        <v>15</v>
      </c>
      <c r="L630" s="91"/>
      <c r="M630" s="9" t="s">
        <v>15</v>
      </c>
      <c r="N630" s="91"/>
      <c r="O630" s="9" t="s">
        <v>16</v>
      </c>
      <c r="P630" s="9" t="s">
        <v>1832</v>
      </c>
      <c r="Q630" s="9" t="s">
        <v>15</v>
      </c>
      <c r="R630" s="34"/>
    </row>
    <row r="631">
      <c r="A631" s="10">
        <v>627.0</v>
      </c>
      <c r="B631" s="10">
        <v>7784629.0</v>
      </c>
      <c r="C631" s="128" t="s">
        <v>1833</v>
      </c>
      <c r="D631" s="10">
        <v>2070.0</v>
      </c>
      <c r="E631" s="24"/>
      <c r="F631" s="89" t="s">
        <v>86</v>
      </c>
      <c r="G631" s="91"/>
      <c r="H631" s="9" t="s">
        <v>15</v>
      </c>
      <c r="I631" s="9" t="s">
        <v>15</v>
      </c>
      <c r="J631" s="91"/>
      <c r="K631" s="9" t="s">
        <v>15</v>
      </c>
      <c r="L631" s="91"/>
      <c r="M631" s="9" t="s">
        <v>15</v>
      </c>
      <c r="N631" s="91"/>
      <c r="O631" s="9" t="s">
        <v>15</v>
      </c>
      <c r="P631" s="91"/>
      <c r="Q631" s="9" t="s">
        <v>15</v>
      </c>
      <c r="R631" s="34"/>
    </row>
    <row r="632">
      <c r="A632" s="10">
        <v>628.0</v>
      </c>
      <c r="B632" s="10">
        <v>7785235.0</v>
      </c>
      <c r="C632" s="128" t="s">
        <v>1834</v>
      </c>
      <c r="D632" s="10">
        <v>1845.0</v>
      </c>
      <c r="E632" s="24"/>
      <c r="F632" s="89" t="s">
        <v>86</v>
      </c>
      <c r="G632" s="91"/>
      <c r="H632" s="9" t="s">
        <v>16</v>
      </c>
      <c r="I632" s="9" t="s">
        <v>16</v>
      </c>
      <c r="J632" s="9" t="s">
        <v>1835</v>
      </c>
      <c r="K632" s="9" t="s">
        <v>15</v>
      </c>
      <c r="L632" s="91"/>
      <c r="M632" s="9" t="s">
        <v>15</v>
      </c>
      <c r="N632" s="91"/>
      <c r="O632" s="9" t="s">
        <v>16</v>
      </c>
      <c r="P632" s="9" t="s">
        <v>1836</v>
      </c>
      <c r="Q632" s="9" t="s">
        <v>15</v>
      </c>
      <c r="R632" s="34"/>
    </row>
    <row r="633">
      <c r="A633" s="10">
        <v>629.0</v>
      </c>
      <c r="B633" s="10">
        <v>7785499.0</v>
      </c>
      <c r="C633" s="129"/>
      <c r="D633" s="24"/>
      <c r="E633" s="10" t="s">
        <v>1837</v>
      </c>
      <c r="F633" s="89" t="s">
        <v>15</v>
      </c>
      <c r="G633" s="91"/>
      <c r="H633" s="9" t="s">
        <v>16</v>
      </c>
      <c r="I633" s="9" t="s">
        <v>16</v>
      </c>
      <c r="J633" s="9" t="s">
        <v>86</v>
      </c>
      <c r="K633" s="9" t="s">
        <v>15</v>
      </c>
      <c r="L633" s="91"/>
      <c r="M633" s="9" t="s">
        <v>15</v>
      </c>
      <c r="N633" s="91"/>
      <c r="O633" s="9" t="s">
        <v>16</v>
      </c>
      <c r="P633" s="9" t="s">
        <v>1838</v>
      </c>
      <c r="Q633" s="9" t="s">
        <v>15</v>
      </c>
      <c r="R633" s="34"/>
    </row>
    <row r="634">
      <c r="A634" s="10">
        <v>630.0</v>
      </c>
      <c r="B634" s="10">
        <v>7785649.0</v>
      </c>
      <c r="C634" s="128">
        <v>44472.0</v>
      </c>
      <c r="D634" s="10">
        <v>2165.0</v>
      </c>
      <c r="E634" s="24"/>
      <c r="F634" s="89" t="s">
        <v>86</v>
      </c>
      <c r="G634" s="91"/>
      <c r="H634" s="9" t="s">
        <v>15</v>
      </c>
      <c r="I634" s="9" t="s">
        <v>15</v>
      </c>
      <c r="J634" s="91"/>
      <c r="K634" s="9" t="s">
        <v>15</v>
      </c>
      <c r="L634" s="91"/>
      <c r="M634" s="9" t="s">
        <v>15</v>
      </c>
      <c r="N634" s="91"/>
      <c r="O634" s="9" t="s">
        <v>16</v>
      </c>
      <c r="P634" s="9" t="s">
        <v>1839</v>
      </c>
      <c r="Q634" s="9" t="s">
        <v>15</v>
      </c>
      <c r="R634" s="34"/>
    </row>
    <row r="635">
      <c r="A635" s="10">
        <v>631.0</v>
      </c>
      <c r="B635" s="10">
        <v>7785652.0</v>
      </c>
      <c r="C635" s="128">
        <v>44472.0</v>
      </c>
      <c r="D635" s="10">
        <v>2060.0</v>
      </c>
      <c r="E635" s="24"/>
      <c r="F635" s="89" t="s">
        <v>86</v>
      </c>
      <c r="G635" s="91"/>
      <c r="H635" s="9" t="s">
        <v>16</v>
      </c>
      <c r="I635" s="9" t="s">
        <v>15</v>
      </c>
      <c r="J635" s="91"/>
      <c r="K635" s="9" t="s">
        <v>16</v>
      </c>
      <c r="L635" s="9" t="s">
        <v>1832</v>
      </c>
      <c r="M635" s="9" t="s">
        <v>15</v>
      </c>
      <c r="N635" s="91"/>
      <c r="O635" s="9" t="s">
        <v>16</v>
      </c>
      <c r="P635" s="9" t="s">
        <v>1840</v>
      </c>
      <c r="Q635" s="9" t="s">
        <v>16</v>
      </c>
      <c r="R635" s="34"/>
    </row>
    <row r="636">
      <c r="A636" s="10">
        <v>632.0</v>
      </c>
      <c r="B636" s="56">
        <v>7914491.0</v>
      </c>
      <c r="C636" s="128" t="s">
        <v>1841</v>
      </c>
      <c r="D636" s="10">
        <v>1815.0</v>
      </c>
      <c r="E636" s="24"/>
      <c r="F636" s="89" t="s">
        <v>86</v>
      </c>
      <c r="G636" s="91"/>
      <c r="H636" s="9" t="s">
        <v>16</v>
      </c>
      <c r="I636" s="9" t="s">
        <v>15</v>
      </c>
      <c r="J636" s="91"/>
      <c r="K636" s="9" t="s">
        <v>15</v>
      </c>
      <c r="L636" s="91"/>
      <c r="M636" s="9" t="s">
        <v>15</v>
      </c>
      <c r="N636" s="91"/>
      <c r="O636" s="9" t="s">
        <v>16</v>
      </c>
      <c r="P636" s="9">
        <v>5.0</v>
      </c>
      <c r="Q636" s="9" t="s">
        <v>15</v>
      </c>
      <c r="R636" s="34"/>
    </row>
    <row r="637">
      <c r="A637" s="10">
        <v>633.0</v>
      </c>
      <c r="B637" s="41">
        <v>7915362.0</v>
      </c>
      <c r="C637" s="128" t="s">
        <v>1842</v>
      </c>
      <c r="D637" s="10">
        <v>1820.0</v>
      </c>
      <c r="E637" s="24"/>
      <c r="F637" s="89" t="s">
        <v>86</v>
      </c>
      <c r="G637" s="91"/>
      <c r="H637" s="9" t="s">
        <v>16</v>
      </c>
      <c r="I637" s="9" t="s">
        <v>15</v>
      </c>
      <c r="J637" s="91"/>
      <c r="K637" s="9" t="s">
        <v>15</v>
      </c>
      <c r="L637" s="91"/>
      <c r="M637" s="9" t="s">
        <v>15</v>
      </c>
      <c r="N637" s="91"/>
      <c r="O637" s="9" t="s">
        <v>16</v>
      </c>
      <c r="P637" s="9">
        <v>5.0</v>
      </c>
      <c r="Q637" s="9" t="s">
        <v>15</v>
      </c>
      <c r="R637" s="34"/>
    </row>
    <row r="638">
      <c r="A638" s="10">
        <v>634.0</v>
      </c>
      <c r="B638" s="41">
        <v>7915875.0</v>
      </c>
      <c r="C638" s="128" t="s">
        <v>1688</v>
      </c>
      <c r="D638" s="10">
        <v>3000.0</v>
      </c>
      <c r="E638" s="24"/>
      <c r="F638" s="89" t="s">
        <v>86</v>
      </c>
      <c r="G638" s="91"/>
      <c r="H638" s="9" t="s">
        <v>16</v>
      </c>
      <c r="I638" s="9" t="s">
        <v>15</v>
      </c>
      <c r="J638" s="91"/>
      <c r="K638" s="9" t="s">
        <v>15</v>
      </c>
      <c r="L638" s="91"/>
      <c r="M638" s="9" t="s">
        <v>16</v>
      </c>
      <c r="N638" s="9">
        <v>8.0</v>
      </c>
      <c r="O638" s="9" t="s">
        <v>16</v>
      </c>
      <c r="P638" s="9">
        <v>4.0</v>
      </c>
      <c r="Q638" s="9" t="s">
        <v>16</v>
      </c>
      <c r="R638" s="34"/>
    </row>
    <row r="639">
      <c r="A639" s="10">
        <v>635.0</v>
      </c>
      <c r="B639" s="41">
        <v>7915896.0</v>
      </c>
      <c r="C639" s="128">
        <v>44328.0</v>
      </c>
      <c r="D639" s="10">
        <v>1888.0</v>
      </c>
      <c r="E639" s="24"/>
      <c r="F639" s="89" t="s">
        <v>16</v>
      </c>
      <c r="G639" s="9" t="s">
        <v>86</v>
      </c>
      <c r="H639" s="9" t="s">
        <v>16</v>
      </c>
      <c r="I639" s="9" t="s">
        <v>15</v>
      </c>
      <c r="J639" s="91"/>
      <c r="K639" s="9" t="s">
        <v>15</v>
      </c>
      <c r="L639" s="91"/>
      <c r="M639" s="9" t="s">
        <v>15</v>
      </c>
      <c r="N639" s="91"/>
      <c r="O639" s="9" t="s">
        <v>16</v>
      </c>
      <c r="P639" s="9">
        <v>2.0</v>
      </c>
      <c r="Q639" s="9" t="s">
        <v>15</v>
      </c>
      <c r="R639" s="34"/>
    </row>
    <row r="640">
      <c r="A640" s="10">
        <v>636.0</v>
      </c>
      <c r="B640" s="41">
        <v>7915895.0</v>
      </c>
      <c r="C640" s="128">
        <v>44328.0</v>
      </c>
      <c r="D640" s="10">
        <v>1885.0</v>
      </c>
      <c r="E640" s="24"/>
      <c r="F640" s="89" t="s">
        <v>16</v>
      </c>
      <c r="G640" s="9" t="s">
        <v>86</v>
      </c>
      <c r="H640" s="9" t="s">
        <v>16</v>
      </c>
      <c r="I640" s="9" t="s">
        <v>15</v>
      </c>
      <c r="J640" s="91"/>
      <c r="K640" s="9" t="s">
        <v>15</v>
      </c>
      <c r="L640" s="91"/>
      <c r="M640" s="9" t="s">
        <v>15</v>
      </c>
      <c r="N640" s="91"/>
      <c r="O640" s="9" t="s">
        <v>16</v>
      </c>
      <c r="P640" s="9">
        <v>2.0</v>
      </c>
      <c r="Q640" s="9" t="s">
        <v>15</v>
      </c>
      <c r="R640" s="34"/>
    </row>
    <row r="641">
      <c r="A641" s="10">
        <v>637.0</v>
      </c>
      <c r="B641" s="41">
        <v>7915894.0</v>
      </c>
      <c r="C641" s="128">
        <v>44328.0</v>
      </c>
      <c r="D641" s="10">
        <v>2230.0</v>
      </c>
      <c r="E641" s="24"/>
      <c r="F641" s="89" t="s">
        <v>16</v>
      </c>
      <c r="G641" s="9" t="s">
        <v>86</v>
      </c>
      <c r="H641" s="9" t="s">
        <v>16</v>
      </c>
      <c r="I641" s="9" t="s">
        <v>15</v>
      </c>
      <c r="J641" s="91"/>
      <c r="K641" s="9" t="s">
        <v>15</v>
      </c>
      <c r="L641" s="91"/>
      <c r="M641" s="9" t="s">
        <v>15</v>
      </c>
      <c r="N641" s="91"/>
      <c r="O641" s="9" t="s">
        <v>16</v>
      </c>
      <c r="P641" s="9">
        <v>3.0</v>
      </c>
      <c r="Q641" s="9" t="s">
        <v>15</v>
      </c>
      <c r="R641" s="34"/>
    </row>
    <row r="642">
      <c r="A642" s="10">
        <v>638.0</v>
      </c>
      <c r="B642" s="41">
        <v>7915794.0</v>
      </c>
      <c r="C642" s="128" t="s">
        <v>1842</v>
      </c>
      <c r="D642" s="10">
        <v>2025.0</v>
      </c>
      <c r="E642" s="24"/>
      <c r="F642" s="89" t="s">
        <v>86</v>
      </c>
      <c r="G642" s="91"/>
      <c r="H642" s="9" t="s">
        <v>15</v>
      </c>
      <c r="I642" s="9" t="s">
        <v>15</v>
      </c>
      <c r="J642" s="91"/>
      <c r="K642" s="9" t="s">
        <v>15</v>
      </c>
      <c r="L642" s="91"/>
      <c r="M642" s="9" t="s">
        <v>15</v>
      </c>
      <c r="N642" s="91"/>
      <c r="O642" s="9" t="s">
        <v>15</v>
      </c>
      <c r="P642" s="91"/>
      <c r="Q642" s="9" t="s">
        <v>15</v>
      </c>
      <c r="R642" s="34"/>
    </row>
    <row r="643">
      <c r="A643" s="10">
        <v>639.0</v>
      </c>
      <c r="B643" s="41">
        <v>7916728.0</v>
      </c>
      <c r="C643" s="128" t="s">
        <v>1842</v>
      </c>
      <c r="D643" s="10">
        <v>2010.0</v>
      </c>
      <c r="E643" s="24"/>
      <c r="F643" s="89" t="s">
        <v>86</v>
      </c>
      <c r="G643" s="91"/>
      <c r="H643" s="9" t="s">
        <v>15</v>
      </c>
      <c r="I643" s="9" t="s">
        <v>15</v>
      </c>
      <c r="J643" s="91"/>
      <c r="K643" s="9" t="s">
        <v>15</v>
      </c>
      <c r="L643" s="91"/>
      <c r="M643" s="9" t="s">
        <v>15</v>
      </c>
      <c r="N643" s="91"/>
      <c r="O643" s="9" t="s">
        <v>15</v>
      </c>
      <c r="P643" s="91"/>
      <c r="Q643" s="9" t="s">
        <v>15</v>
      </c>
      <c r="R643" s="34"/>
    </row>
    <row r="644">
      <c r="A644" s="10">
        <v>640.0</v>
      </c>
      <c r="B644" s="41">
        <v>7921113.0</v>
      </c>
      <c r="C644" s="128" t="s">
        <v>1843</v>
      </c>
      <c r="D644" s="10">
        <v>2260.0</v>
      </c>
      <c r="E644" s="24"/>
      <c r="F644" s="89" t="s">
        <v>86</v>
      </c>
      <c r="G644" s="91"/>
      <c r="H644" s="9" t="s">
        <v>16</v>
      </c>
      <c r="I644" s="9" t="s">
        <v>16</v>
      </c>
      <c r="J644" s="9">
        <v>5.0</v>
      </c>
      <c r="K644" s="9" t="s">
        <v>16</v>
      </c>
      <c r="L644" s="9">
        <v>4.0</v>
      </c>
      <c r="M644" s="9" t="s">
        <v>15</v>
      </c>
      <c r="N644" s="91"/>
      <c r="O644" s="9" t="s">
        <v>16</v>
      </c>
      <c r="P644" s="9">
        <v>23.0</v>
      </c>
      <c r="Q644" s="9" t="s">
        <v>16</v>
      </c>
      <c r="R644" s="34"/>
    </row>
    <row r="645">
      <c r="A645" s="10">
        <v>641.0</v>
      </c>
      <c r="B645" s="41">
        <v>7921405.0</v>
      </c>
      <c r="C645" s="128" t="s">
        <v>1844</v>
      </c>
      <c r="D645" s="10">
        <v>2125.0</v>
      </c>
      <c r="E645" s="24"/>
      <c r="F645" s="89" t="s">
        <v>86</v>
      </c>
      <c r="G645" s="91"/>
      <c r="H645" s="9" t="s">
        <v>16</v>
      </c>
      <c r="I645" s="9" t="s">
        <v>15</v>
      </c>
      <c r="J645" s="91"/>
      <c r="K645" s="9" t="s">
        <v>15</v>
      </c>
      <c r="L645" s="91"/>
      <c r="M645" s="9" t="s">
        <v>15</v>
      </c>
      <c r="N645" s="91"/>
      <c r="O645" s="9" t="s">
        <v>15</v>
      </c>
      <c r="P645" s="91"/>
      <c r="Q645" s="9" t="s">
        <v>16</v>
      </c>
      <c r="R645" s="34"/>
    </row>
    <row r="646">
      <c r="A646" s="36">
        <v>642.0</v>
      </c>
      <c r="B646" s="42">
        <v>7803525.0</v>
      </c>
      <c r="C646" s="128" t="s">
        <v>1748</v>
      </c>
      <c r="D646" s="36">
        <v>1810.0</v>
      </c>
      <c r="E646" s="37"/>
      <c r="F646" s="111" t="s">
        <v>86</v>
      </c>
      <c r="G646" s="16"/>
      <c r="H646" s="16" t="s">
        <v>16</v>
      </c>
      <c r="I646" s="16" t="s">
        <v>15</v>
      </c>
      <c r="J646" s="16"/>
      <c r="K646" s="16" t="s">
        <v>15</v>
      </c>
      <c r="L646" s="136"/>
      <c r="M646" s="16" t="s">
        <v>15</v>
      </c>
      <c r="N646" s="136"/>
      <c r="O646" s="16" t="s">
        <v>16</v>
      </c>
      <c r="P646" s="16">
        <v>5.0</v>
      </c>
      <c r="Q646" s="16" t="s">
        <v>15</v>
      </c>
      <c r="R646" s="33"/>
    </row>
    <row r="647">
      <c r="A647" s="36">
        <v>643.0</v>
      </c>
      <c r="B647" s="42">
        <v>7805067.0</v>
      </c>
      <c r="C647" s="128">
        <v>44473.0</v>
      </c>
      <c r="D647" s="36">
        <v>2150.0</v>
      </c>
      <c r="E647" s="37"/>
      <c r="F647" s="111" t="s">
        <v>86</v>
      </c>
      <c r="G647" s="136"/>
      <c r="H647" s="16" t="s">
        <v>16</v>
      </c>
      <c r="I647" s="16" t="s">
        <v>15</v>
      </c>
      <c r="J647" s="136"/>
      <c r="K647" s="16" t="s">
        <v>15</v>
      </c>
      <c r="L647" s="136"/>
      <c r="M647" s="16" t="s">
        <v>15</v>
      </c>
      <c r="N647" s="136"/>
      <c r="O647" s="16" t="s">
        <v>16</v>
      </c>
      <c r="P647" s="16">
        <v>3.0</v>
      </c>
      <c r="Q647" s="16" t="s">
        <v>15</v>
      </c>
      <c r="R647" s="33"/>
    </row>
    <row r="648">
      <c r="A648" s="36">
        <v>644.0</v>
      </c>
      <c r="B648" s="42">
        <v>7937919.0</v>
      </c>
      <c r="C648" s="128">
        <v>44653.0</v>
      </c>
      <c r="D648" s="36">
        <v>1860.0</v>
      </c>
      <c r="E648" s="37"/>
      <c r="F648" s="111" t="s">
        <v>16</v>
      </c>
      <c r="G648" s="16" t="s">
        <v>86</v>
      </c>
      <c r="H648" s="16" t="s">
        <v>16</v>
      </c>
      <c r="I648" s="16" t="s">
        <v>15</v>
      </c>
      <c r="J648" s="136"/>
      <c r="K648" s="16" t="s">
        <v>15</v>
      </c>
      <c r="L648" s="136"/>
      <c r="M648" s="16" t="s">
        <v>15</v>
      </c>
      <c r="N648" s="136"/>
      <c r="O648" s="16" t="s">
        <v>16</v>
      </c>
      <c r="P648" s="16">
        <v>20.0</v>
      </c>
      <c r="Q648" s="16" t="s">
        <v>15</v>
      </c>
      <c r="R648" s="33"/>
    </row>
    <row r="649">
      <c r="A649" s="36">
        <v>645.0</v>
      </c>
      <c r="B649" s="42">
        <v>7936901.0</v>
      </c>
      <c r="C649" s="128" t="s">
        <v>1845</v>
      </c>
      <c r="D649" s="36">
        <v>1950.0</v>
      </c>
      <c r="E649" s="37"/>
      <c r="F649" s="111" t="s">
        <v>16</v>
      </c>
      <c r="G649" s="16" t="s">
        <v>86</v>
      </c>
      <c r="H649" s="16" t="s">
        <v>16</v>
      </c>
      <c r="I649" s="16" t="s">
        <v>15</v>
      </c>
      <c r="J649" s="136"/>
      <c r="K649" s="16" t="s">
        <v>16</v>
      </c>
      <c r="L649" s="16">
        <v>6.0</v>
      </c>
      <c r="M649" s="16" t="s">
        <v>15</v>
      </c>
      <c r="N649" s="136"/>
      <c r="O649" s="16" t="s">
        <v>16</v>
      </c>
      <c r="P649" s="16">
        <v>22.0</v>
      </c>
      <c r="Q649" s="16" t="s">
        <v>16</v>
      </c>
      <c r="R649" s="33"/>
    </row>
    <row r="650">
      <c r="A650" s="36">
        <v>646.0</v>
      </c>
      <c r="B650" s="42">
        <v>7939086.0</v>
      </c>
      <c r="C650" s="128" t="s">
        <v>1843</v>
      </c>
      <c r="D650" s="36">
        <v>2340.0</v>
      </c>
      <c r="E650" s="37"/>
      <c r="F650" s="111" t="s">
        <v>86</v>
      </c>
      <c r="G650" s="136"/>
      <c r="H650" s="16" t="s">
        <v>16</v>
      </c>
      <c r="I650" s="16" t="s">
        <v>15</v>
      </c>
      <c r="J650" s="136"/>
      <c r="K650" s="16" t="s">
        <v>15</v>
      </c>
      <c r="L650" s="136"/>
      <c r="M650" s="16" t="s">
        <v>15</v>
      </c>
      <c r="N650" s="136"/>
      <c r="O650" s="16" t="s">
        <v>16</v>
      </c>
      <c r="P650" s="16">
        <v>8.0</v>
      </c>
      <c r="Q650" s="16" t="s">
        <v>15</v>
      </c>
      <c r="R650" s="33"/>
    </row>
    <row r="651">
      <c r="A651" s="36">
        <v>647.0</v>
      </c>
      <c r="B651" s="36">
        <v>7940107.0</v>
      </c>
      <c r="C651" s="128">
        <v>44713.0</v>
      </c>
      <c r="D651" s="36">
        <v>2335.0</v>
      </c>
      <c r="E651" s="37"/>
      <c r="F651" s="111" t="s">
        <v>86</v>
      </c>
      <c r="G651" s="136"/>
      <c r="H651" s="16" t="s">
        <v>16</v>
      </c>
      <c r="I651" s="16" t="s">
        <v>16</v>
      </c>
      <c r="J651" s="16">
        <v>2.0</v>
      </c>
      <c r="K651" s="16" t="s">
        <v>15</v>
      </c>
      <c r="L651" s="136"/>
      <c r="M651" s="16" t="s">
        <v>15</v>
      </c>
      <c r="N651" s="136"/>
      <c r="O651" s="16" t="s">
        <v>16</v>
      </c>
      <c r="P651" s="16">
        <v>2.0</v>
      </c>
      <c r="Q651" s="16" t="s">
        <v>15</v>
      </c>
      <c r="R651" s="33"/>
    </row>
    <row r="652">
      <c r="A652" s="36">
        <v>648.0</v>
      </c>
      <c r="B652" s="42">
        <v>7921305.0</v>
      </c>
      <c r="C652" s="128" t="s">
        <v>1842</v>
      </c>
      <c r="D652" s="36">
        <v>2610.0</v>
      </c>
      <c r="E652" s="37"/>
      <c r="F652" s="111" t="s">
        <v>86</v>
      </c>
      <c r="G652" s="136"/>
      <c r="H652" s="16" t="s">
        <v>15</v>
      </c>
      <c r="I652" s="16" t="s">
        <v>15</v>
      </c>
      <c r="J652" s="136"/>
      <c r="K652" s="16" t="s">
        <v>15</v>
      </c>
      <c r="L652" s="136"/>
      <c r="M652" s="16" t="s">
        <v>15</v>
      </c>
      <c r="N652" s="136"/>
      <c r="O652" s="16" t="s">
        <v>15</v>
      </c>
      <c r="P652" s="136"/>
      <c r="Q652" s="16" t="s">
        <v>15</v>
      </c>
      <c r="R652" s="33"/>
    </row>
    <row r="653">
      <c r="A653" s="36">
        <v>649.0</v>
      </c>
      <c r="B653" s="42">
        <v>7921304.0</v>
      </c>
      <c r="C653" s="128" t="s">
        <v>1842</v>
      </c>
      <c r="D653" s="36">
        <v>2845.0</v>
      </c>
      <c r="E653" s="37"/>
      <c r="F653" s="111" t="s">
        <v>86</v>
      </c>
      <c r="G653" s="136"/>
      <c r="H653" s="16" t="s">
        <v>15</v>
      </c>
      <c r="I653" s="16" t="s">
        <v>15</v>
      </c>
      <c r="J653" s="136"/>
      <c r="K653" s="16" t="s">
        <v>15</v>
      </c>
      <c r="L653" s="136"/>
      <c r="M653" s="16" t="s">
        <v>15</v>
      </c>
      <c r="N653" s="136"/>
      <c r="O653" s="16" t="s">
        <v>15</v>
      </c>
      <c r="P653" s="136"/>
      <c r="Q653" s="16" t="s">
        <v>15</v>
      </c>
      <c r="R653" s="33"/>
    </row>
    <row r="654">
      <c r="A654" s="36">
        <v>650.0</v>
      </c>
      <c r="B654" s="42">
        <v>7923976.0</v>
      </c>
      <c r="C654" s="128" t="s">
        <v>1823</v>
      </c>
      <c r="D654" s="36">
        <v>1990.0</v>
      </c>
      <c r="E654" s="37"/>
      <c r="F654" s="111" t="s">
        <v>86</v>
      </c>
      <c r="G654" s="136"/>
      <c r="H654" s="16" t="s">
        <v>16</v>
      </c>
      <c r="I654" s="16" t="s">
        <v>16</v>
      </c>
      <c r="J654" s="16">
        <v>2.0</v>
      </c>
      <c r="K654" s="16" t="s">
        <v>15</v>
      </c>
      <c r="L654" s="136"/>
      <c r="M654" s="16" t="s">
        <v>15</v>
      </c>
      <c r="N654" s="136"/>
      <c r="O654" s="16" t="s">
        <v>16</v>
      </c>
      <c r="P654" s="16">
        <v>2.0</v>
      </c>
      <c r="Q654" s="16" t="s">
        <v>15</v>
      </c>
      <c r="R654" s="33"/>
    </row>
    <row r="655">
      <c r="A655" s="36">
        <v>651.0</v>
      </c>
      <c r="B655" s="42">
        <v>7923966.0</v>
      </c>
      <c r="C655" s="129"/>
      <c r="D655" s="37"/>
      <c r="E655" s="36" t="s">
        <v>1846</v>
      </c>
      <c r="F655" s="111" t="s">
        <v>16</v>
      </c>
      <c r="G655" s="16" t="s">
        <v>86</v>
      </c>
      <c r="H655" s="16" t="s">
        <v>16</v>
      </c>
      <c r="I655" s="16" t="s">
        <v>16</v>
      </c>
      <c r="J655" s="16">
        <v>3.0</v>
      </c>
      <c r="K655" s="16" t="s">
        <v>16</v>
      </c>
      <c r="L655" s="16">
        <v>17.0</v>
      </c>
      <c r="M655" s="16" t="s">
        <v>15</v>
      </c>
      <c r="N655" s="136"/>
      <c r="O655" s="16" t="s">
        <v>16</v>
      </c>
      <c r="P655" s="16">
        <v>4.0</v>
      </c>
      <c r="Q655" s="16" t="s">
        <v>16</v>
      </c>
      <c r="R655" s="33"/>
    </row>
    <row r="656">
      <c r="A656" s="36">
        <v>652.0</v>
      </c>
      <c r="B656" s="42">
        <v>7923993.0</v>
      </c>
      <c r="C656" s="128" t="s">
        <v>1847</v>
      </c>
      <c r="D656" s="36">
        <v>1860.0</v>
      </c>
      <c r="E656" s="37"/>
      <c r="F656" s="111" t="s">
        <v>86</v>
      </c>
      <c r="G656" s="136"/>
      <c r="H656" s="16" t="s">
        <v>16</v>
      </c>
      <c r="I656" s="16" t="s">
        <v>15</v>
      </c>
      <c r="J656" s="136"/>
      <c r="K656" s="16" t="s">
        <v>15</v>
      </c>
      <c r="L656" s="136"/>
      <c r="M656" s="16" t="s">
        <v>15</v>
      </c>
      <c r="N656" s="136"/>
      <c r="O656" s="16" t="s">
        <v>15</v>
      </c>
      <c r="P656" s="136"/>
      <c r="Q656" s="16" t="s">
        <v>16</v>
      </c>
      <c r="R656" s="33"/>
    </row>
    <row r="657">
      <c r="A657" s="36">
        <v>653.0</v>
      </c>
      <c r="B657" s="54">
        <v>7924123.0</v>
      </c>
      <c r="C657" s="128">
        <v>44542.0</v>
      </c>
      <c r="D657" s="36">
        <v>2690.0</v>
      </c>
      <c r="E657" s="37"/>
      <c r="F657" s="111" t="s">
        <v>86</v>
      </c>
      <c r="G657" s="136"/>
      <c r="H657" s="16" t="s">
        <v>15</v>
      </c>
      <c r="I657" s="16" t="s">
        <v>15</v>
      </c>
      <c r="J657" s="136"/>
      <c r="K657" s="16" t="s">
        <v>15</v>
      </c>
      <c r="L657" s="136"/>
      <c r="M657" s="16" t="s">
        <v>15</v>
      </c>
      <c r="N657" s="136"/>
      <c r="O657" s="16" t="s">
        <v>15</v>
      </c>
      <c r="P657" s="136"/>
      <c r="Q657" s="16" t="s">
        <v>15</v>
      </c>
      <c r="R657" s="33"/>
    </row>
    <row r="658">
      <c r="A658" s="36">
        <v>654.0</v>
      </c>
      <c r="B658" s="42">
        <v>7925600.0</v>
      </c>
      <c r="C658" s="129"/>
      <c r="D658" s="37"/>
      <c r="E658" s="36" t="s">
        <v>1817</v>
      </c>
      <c r="F658" s="111" t="s">
        <v>86</v>
      </c>
      <c r="G658" s="136"/>
      <c r="H658" s="16" t="s">
        <v>16</v>
      </c>
      <c r="I658" s="16" t="s">
        <v>16</v>
      </c>
      <c r="J658" s="16">
        <v>1.0</v>
      </c>
      <c r="K658" s="16" t="s">
        <v>15</v>
      </c>
      <c r="L658" s="136"/>
      <c r="M658" s="16" t="s">
        <v>15</v>
      </c>
      <c r="N658" s="136"/>
      <c r="O658" s="16" t="s">
        <v>15</v>
      </c>
      <c r="P658" s="136"/>
      <c r="Q658" s="16" t="s">
        <v>15</v>
      </c>
      <c r="R658" s="33"/>
    </row>
    <row r="659">
      <c r="A659" s="36">
        <v>655.0</v>
      </c>
      <c r="B659" s="42">
        <v>7925519.0</v>
      </c>
      <c r="C659" s="128" t="s">
        <v>1848</v>
      </c>
      <c r="D659" s="36">
        <v>2450.0</v>
      </c>
      <c r="E659" s="37"/>
      <c r="F659" s="111" t="s">
        <v>16</v>
      </c>
      <c r="G659" s="16" t="s">
        <v>86</v>
      </c>
      <c r="H659" s="16" t="s">
        <v>16</v>
      </c>
      <c r="I659" s="16" t="s">
        <v>15</v>
      </c>
      <c r="J659" s="136"/>
      <c r="K659" s="16" t="s">
        <v>15</v>
      </c>
      <c r="L659" s="136"/>
      <c r="M659" s="16" t="s">
        <v>15</v>
      </c>
      <c r="N659" s="136"/>
      <c r="O659" s="16" t="s">
        <v>16</v>
      </c>
      <c r="P659" s="16">
        <v>5.0</v>
      </c>
      <c r="Q659" s="16" t="s">
        <v>15</v>
      </c>
      <c r="R659" s="33"/>
    </row>
    <row r="660">
      <c r="A660" s="36">
        <v>656.0</v>
      </c>
      <c r="B660" s="42">
        <v>7926024.0</v>
      </c>
      <c r="C660" s="128">
        <v>44621.0</v>
      </c>
      <c r="D660" s="36">
        <v>2315.0</v>
      </c>
      <c r="E660" s="37"/>
      <c r="F660" s="111" t="s">
        <v>86</v>
      </c>
      <c r="G660" s="136"/>
      <c r="H660" s="16" t="s">
        <v>16</v>
      </c>
      <c r="I660" s="16" t="s">
        <v>15</v>
      </c>
      <c r="J660" s="136"/>
      <c r="K660" s="16" t="s">
        <v>15</v>
      </c>
      <c r="L660" s="136"/>
      <c r="M660" s="16" t="s">
        <v>15</v>
      </c>
      <c r="N660" s="136"/>
      <c r="O660" s="16" t="s">
        <v>16</v>
      </c>
      <c r="P660" s="16">
        <v>1.0</v>
      </c>
      <c r="Q660" s="16" t="s">
        <v>15</v>
      </c>
      <c r="R660" s="33"/>
    </row>
    <row r="661">
      <c r="A661" s="36">
        <v>657.0</v>
      </c>
      <c r="B661" s="42">
        <v>7916317.0</v>
      </c>
      <c r="C661" s="128" t="s">
        <v>1849</v>
      </c>
      <c r="D661" s="36">
        <v>2385.0</v>
      </c>
      <c r="E661" s="37"/>
      <c r="F661" s="111" t="s">
        <v>86</v>
      </c>
      <c r="G661" s="136"/>
      <c r="H661" s="16" t="s">
        <v>16</v>
      </c>
      <c r="I661" s="16" t="s">
        <v>16</v>
      </c>
      <c r="J661" s="16">
        <v>2.0</v>
      </c>
      <c r="K661" s="16" t="s">
        <v>16</v>
      </c>
      <c r="L661" s="16">
        <v>2.0</v>
      </c>
      <c r="M661" s="16" t="s">
        <v>15</v>
      </c>
      <c r="N661" s="136"/>
      <c r="O661" s="16" t="s">
        <v>16</v>
      </c>
      <c r="P661" s="16">
        <v>10.0</v>
      </c>
      <c r="Q661" s="16" t="s">
        <v>16</v>
      </c>
      <c r="R661" s="33"/>
    </row>
    <row r="662">
      <c r="A662" s="36">
        <v>658.0</v>
      </c>
      <c r="B662" s="42">
        <v>7926632.0</v>
      </c>
      <c r="C662" s="128">
        <v>44512.0</v>
      </c>
      <c r="D662" s="36">
        <v>2000.0</v>
      </c>
      <c r="E662" s="37"/>
      <c r="F662" s="111" t="s">
        <v>86</v>
      </c>
      <c r="G662" s="136"/>
      <c r="H662" s="16" t="s">
        <v>15</v>
      </c>
      <c r="I662" s="16" t="s">
        <v>15</v>
      </c>
      <c r="J662" s="136"/>
      <c r="K662" s="16" t="s">
        <v>15</v>
      </c>
      <c r="L662" s="136"/>
      <c r="M662" s="16" t="s">
        <v>15</v>
      </c>
      <c r="N662" s="136"/>
      <c r="O662" s="16" t="s">
        <v>15</v>
      </c>
      <c r="P662" s="136"/>
      <c r="Q662" s="16" t="s">
        <v>15</v>
      </c>
      <c r="R662" s="33"/>
    </row>
    <row r="663">
      <c r="A663" s="36">
        <v>659.0</v>
      </c>
      <c r="B663" s="54">
        <v>7930383.0</v>
      </c>
      <c r="C663" s="128">
        <v>44512.0</v>
      </c>
      <c r="D663" s="36">
        <v>2265.0</v>
      </c>
      <c r="E663" s="37"/>
      <c r="F663" s="111" t="s">
        <v>86</v>
      </c>
      <c r="G663" s="136"/>
      <c r="H663" s="16" t="s">
        <v>16</v>
      </c>
      <c r="I663" s="16" t="s">
        <v>16</v>
      </c>
      <c r="J663" s="16">
        <v>2.0</v>
      </c>
      <c r="K663" s="16" t="s">
        <v>16</v>
      </c>
      <c r="L663" s="16">
        <v>3.0</v>
      </c>
      <c r="M663" s="16" t="s">
        <v>15</v>
      </c>
      <c r="N663" s="136"/>
      <c r="O663" s="16" t="s">
        <v>16</v>
      </c>
      <c r="P663" s="16">
        <v>28.0</v>
      </c>
      <c r="Q663" s="16" t="s">
        <v>16</v>
      </c>
      <c r="R663" s="33"/>
    </row>
    <row r="664">
      <c r="A664" s="36">
        <v>660.0</v>
      </c>
      <c r="B664" s="42">
        <v>7907487.0</v>
      </c>
      <c r="C664" s="128" t="s">
        <v>1850</v>
      </c>
      <c r="D664" s="36">
        <v>1760.0</v>
      </c>
      <c r="E664" s="37"/>
      <c r="F664" s="111" t="s">
        <v>16</v>
      </c>
      <c r="G664" s="16" t="s">
        <v>86</v>
      </c>
      <c r="H664" s="16" t="s">
        <v>16</v>
      </c>
      <c r="I664" s="16" t="s">
        <v>15</v>
      </c>
      <c r="J664" s="136"/>
      <c r="K664" s="16" t="s">
        <v>15</v>
      </c>
      <c r="L664" s="136"/>
      <c r="M664" s="16" t="s">
        <v>15</v>
      </c>
      <c r="N664" s="136"/>
      <c r="O664" s="16" t="s">
        <v>16</v>
      </c>
      <c r="P664" s="16">
        <v>6.0</v>
      </c>
      <c r="Q664" s="16" t="s">
        <v>15</v>
      </c>
      <c r="R664" s="33"/>
    </row>
    <row r="665">
      <c r="A665" s="36">
        <v>661.0</v>
      </c>
      <c r="B665" s="42">
        <v>7909902.0</v>
      </c>
      <c r="C665" s="128">
        <v>44208.0</v>
      </c>
      <c r="D665" s="36">
        <v>2265.0</v>
      </c>
      <c r="E665" s="37"/>
      <c r="F665" s="111" t="s">
        <v>86</v>
      </c>
      <c r="G665" s="136"/>
      <c r="H665" s="16" t="s">
        <v>15</v>
      </c>
      <c r="I665" s="16" t="s">
        <v>15</v>
      </c>
      <c r="J665" s="136"/>
      <c r="K665" s="16" t="s">
        <v>15</v>
      </c>
      <c r="L665" s="136"/>
      <c r="M665" s="16" t="s">
        <v>15</v>
      </c>
      <c r="N665" s="136"/>
      <c r="O665" s="16" t="s">
        <v>15</v>
      </c>
      <c r="P665" s="136"/>
      <c r="Q665" s="16" t="s">
        <v>15</v>
      </c>
      <c r="R665" s="33"/>
    </row>
    <row r="666">
      <c r="A666" s="36">
        <v>662.0</v>
      </c>
      <c r="B666" s="42">
        <v>7912012.0</v>
      </c>
      <c r="C666" s="128" t="s">
        <v>1820</v>
      </c>
      <c r="D666" s="36">
        <v>1585.0</v>
      </c>
      <c r="E666" s="37"/>
      <c r="F666" s="111" t="s">
        <v>16</v>
      </c>
      <c r="G666" s="16" t="s">
        <v>86</v>
      </c>
      <c r="H666" s="16" t="s">
        <v>16</v>
      </c>
      <c r="I666" s="16" t="s">
        <v>15</v>
      </c>
      <c r="J666" s="136"/>
      <c r="K666" s="16" t="s">
        <v>16</v>
      </c>
      <c r="L666" s="16">
        <v>4.0</v>
      </c>
      <c r="M666" s="16" t="s">
        <v>16</v>
      </c>
      <c r="N666" s="16">
        <v>2.0</v>
      </c>
      <c r="O666" s="16" t="s">
        <v>16</v>
      </c>
      <c r="P666" s="16">
        <v>11.0</v>
      </c>
      <c r="Q666" s="16" t="s">
        <v>16</v>
      </c>
      <c r="R666" s="33"/>
    </row>
    <row r="667">
      <c r="A667" s="10">
        <v>663.0</v>
      </c>
      <c r="B667" s="10">
        <v>7758013.0</v>
      </c>
      <c r="C667" s="128"/>
      <c r="D667" s="24"/>
      <c r="E667" s="134">
        <v>44409.0</v>
      </c>
      <c r="F667" s="89" t="s">
        <v>86</v>
      </c>
      <c r="G667" s="91"/>
      <c r="H667" s="9" t="s">
        <v>16</v>
      </c>
      <c r="I667" s="9" t="s">
        <v>16</v>
      </c>
      <c r="J667" s="91"/>
      <c r="K667" s="9" t="s">
        <v>16</v>
      </c>
      <c r="L667" s="9" t="s">
        <v>1832</v>
      </c>
      <c r="M667" s="9" t="s">
        <v>15</v>
      </c>
      <c r="N667" s="91"/>
      <c r="O667" s="9" t="s">
        <v>16</v>
      </c>
      <c r="P667" s="9">
        <v>11.0</v>
      </c>
      <c r="Q667" s="9" t="s">
        <v>15</v>
      </c>
      <c r="R667" s="34"/>
    </row>
    <row r="668">
      <c r="A668" s="10">
        <v>664.0</v>
      </c>
      <c r="B668" s="10">
        <v>7758010.0</v>
      </c>
      <c r="C668" s="128" t="s">
        <v>1837</v>
      </c>
      <c r="D668" s="10">
        <v>2515.0</v>
      </c>
      <c r="E668" s="24"/>
      <c r="F668" s="89" t="s">
        <v>16</v>
      </c>
      <c r="G668" s="91"/>
      <c r="H668" s="9" t="s">
        <v>15</v>
      </c>
      <c r="I668" s="9" t="s">
        <v>15</v>
      </c>
      <c r="J668" s="91"/>
      <c r="K668" s="9" t="s">
        <v>15</v>
      </c>
      <c r="L668" s="91"/>
      <c r="M668" s="9" t="s">
        <v>15</v>
      </c>
      <c r="N668" s="91"/>
      <c r="O668" s="9" t="s">
        <v>16</v>
      </c>
      <c r="P668" s="9">
        <v>2.0</v>
      </c>
      <c r="Q668" s="9" t="s">
        <v>16</v>
      </c>
      <c r="R668" s="34"/>
    </row>
    <row r="669">
      <c r="A669" s="10">
        <v>665.0</v>
      </c>
      <c r="B669" s="41">
        <v>7788581.0</v>
      </c>
      <c r="C669" s="128" t="s">
        <v>1746</v>
      </c>
      <c r="D669" s="10">
        <v>2075.0</v>
      </c>
      <c r="E669" s="24"/>
      <c r="F669" s="89" t="s">
        <v>86</v>
      </c>
      <c r="G669" s="91"/>
      <c r="H669" s="9" t="s">
        <v>16</v>
      </c>
      <c r="I669" s="9" t="s">
        <v>16</v>
      </c>
      <c r="J669" s="9">
        <v>9.0</v>
      </c>
      <c r="K669" s="9" t="s">
        <v>16</v>
      </c>
      <c r="L669" s="9">
        <v>2.0</v>
      </c>
      <c r="M669" s="9" t="s">
        <v>15</v>
      </c>
      <c r="N669" s="91"/>
      <c r="O669" s="9" t="s">
        <v>16</v>
      </c>
      <c r="P669" s="9">
        <v>5.0</v>
      </c>
      <c r="Q669" s="9" t="s">
        <v>15</v>
      </c>
      <c r="R669" s="34"/>
    </row>
    <row r="670">
      <c r="A670" s="10">
        <v>666.0</v>
      </c>
      <c r="B670" s="41">
        <v>7788148.0</v>
      </c>
      <c r="C670" s="128">
        <v>44473.0</v>
      </c>
      <c r="D670" s="10">
        <v>1900.0</v>
      </c>
      <c r="E670" s="24"/>
      <c r="F670" s="89" t="s">
        <v>86</v>
      </c>
      <c r="G670" s="91"/>
      <c r="H670" s="9" t="s">
        <v>16</v>
      </c>
      <c r="I670" s="9" t="s">
        <v>16</v>
      </c>
      <c r="J670" s="9">
        <v>9.0</v>
      </c>
      <c r="K670" s="9" t="s">
        <v>15</v>
      </c>
      <c r="L670" s="91"/>
      <c r="M670" s="9" t="s">
        <v>16</v>
      </c>
      <c r="N670" s="9">
        <v>1.0</v>
      </c>
      <c r="O670" s="9" t="s">
        <v>16</v>
      </c>
      <c r="P670" s="9">
        <v>10.0</v>
      </c>
      <c r="Q670" s="9" t="s">
        <v>15</v>
      </c>
      <c r="R670" s="34"/>
    </row>
    <row r="671">
      <c r="A671" s="10">
        <v>667.0</v>
      </c>
      <c r="B671" s="41">
        <v>7787585.0</v>
      </c>
      <c r="C671" s="128">
        <v>44380.0</v>
      </c>
      <c r="D671" s="10">
        <v>1840.0</v>
      </c>
      <c r="E671" s="24"/>
      <c r="F671" s="89" t="s">
        <v>86</v>
      </c>
      <c r="G671" s="91"/>
      <c r="H671" s="9" t="s">
        <v>15</v>
      </c>
      <c r="I671" s="9" t="s">
        <v>15</v>
      </c>
      <c r="J671" s="91"/>
      <c r="K671" s="9" t="s">
        <v>15</v>
      </c>
      <c r="L671" s="91"/>
      <c r="M671" s="9" t="s">
        <v>15</v>
      </c>
      <c r="N671" s="91"/>
      <c r="O671" s="9" t="s">
        <v>15</v>
      </c>
      <c r="P671" s="91"/>
      <c r="Q671" s="9" t="s">
        <v>15</v>
      </c>
      <c r="R671" s="34"/>
    </row>
    <row r="672">
      <c r="A672" s="10">
        <v>668.0</v>
      </c>
      <c r="B672" s="41">
        <v>7787872.0</v>
      </c>
      <c r="C672" s="128">
        <v>44230.0</v>
      </c>
      <c r="D672" s="10">
        <v>2025.0</v>
      </c>
      <c r="E672" s="24"/>
      <c r="F672" s="89" t="s">
        <v>86</v>
      </c>
      <c r="G672" s="91"/>
      <c r="H672" s="9" t="s">
        <v>16</v>
      </c>
      <c r="I672" s="9" t="s">
        <v>15</v>
      </c>
      <c r="J672" s="91"/>
      <c r="K672" s="9" t="s">
        <v>16</v>
      </c>
      <c r="L672" s="9">
        <v>1.0</v>
      </c>
      <c r="M672" s="9" t="s">
        <v>15</v>
      </c>
      <c r="N672" s="91"/>
      <c r="O672" s="9" t="s">
        <v>16</v>
      </c>
      <c r="P672" s="9">
        <v>2.0</v>
      </c>
      <c r="Q672" s="9" t="s">
        <v>15</v>
      </c>
      <c r="R672" s="34"/>
    </row>
    <row r="673">
      <c r="A673" s="10">
        <v>669.0</v>
      </c>
      <c r="B673" s="41">
        <v>7787057.0</v>
      </c>
      <c r="C673" s="128">
        <v>44230.0</v>
      </c>
      <c r="D673" s="10">
        <v>1920.0</v>
      </c>
      <c r="E673" s="24"/>
      <c r="F673" s="89" t="s">
        <v>86</v>
      </c>
      <c r="G673" s="91"/>
      <c r="H673" s="9" t="s">
        <v>15</v>
      </c>
      <c r="I673" s="9" t="s">
        <v>15</v>
      </c>
      <c r="J673" s="91"/>
      <c r="K673" s="9" t="s">
        <v>15</v>
      </c>
      <c r="L673" s="91"/>
      <c r="M673" s="9" t="s">
        <v>15</v>
      </c>
      <c r="N673" s="91"/>
      <c r="O673" s="9" t="s">
        <v>15</v>
      </c>
      <c r="P673" s="91"/>
      <c r="Q673" s="9" t="s">
        <v>15</v>
      </c>
      <c r="R673" s="34"/>
    </row>
    <row r="674">
      <c r="A674" s="10">
        <v>670.0</v>
      </c>
      <c r="B674" s="41">
        <v>7786339.0</v>
      </c>
      <c r="C674" s="128" t="s">
        <v>1834</v>
      </c>
      <c r="D674" s="10">
        <v>1760.0</v>
      </c>
      <c r="E674" s="24"/>
      <c r="F674" s="89" t="s">
        <v>86</v>
      </c>
      <c r="G674" s="91"/>
      <c r="H674" s="9" t="s">
        <v>16</v>
      </c>
      <c r="I674" s="9" t="s">
        <v>15</v>
      </c>
      <c r="J674" s="91"/>
      <c r="K674" s="9" t="s">
        <v>15</v>
      </c>
      <c r="L674" s="91"/>
      <c r="M674" s="9" t="s">
        <v>15</v>
      </c>
      <c r="N674" s="91"/>
      <c r="O674" s="9" t="s">
        <v>16</v>
      </c>
      <c r="P674" s="9">
        <v>11.0</v>
      </c>
      <c r="Q674" s="9" t="s">
        <v>16</v>
      </c>
      <c r="R674" s="34"/>
    </row>
    <row r="675">
      <c r="A675" s="10">
        <v>671.0</v>
      </c>
      <c r="B675" s="41">
        <v>7786342.0</v>
      </c>
      <c r="C675" s="128" t="s">
        <v>1834</v>
      </c>
      <c r="D675" s="10">
        <v>1660.0</v>
      </c>
      <c r="E675" s="24"/>
      <c r="F675" s="89" t="s">
        <v>86</v>
      </c>
      <c r="G675" s="91"/>
      <c r="H675" s="9" t="s">
        <v>16</v>
      </c>
      <c r="I675" s="9" t="s">
        <v>15</v>
      </c>
      <c r="J675" s="91"/>
      <c r="K675" s="9" t="s">
        <v>15</v>
      </c>
      <c r="L675" s="91"/>
      <c r="M675" s="9" t="s">
        <v>15</v>
      </c>
      <c r="N675" s="91"/>
      <c r="O675" s="9" t="s">
        <v>16</v>
      </c>
      <c r="P675" s="9">
        <v>4.0</v>
      </c>
      <c r="Q675" s="9" t="s">
        <v>16</v>
      </c>
      <c r="R675" s="34"/>
    </row>
    <row r="676">
      <c r="A676" s="36">
        <v>672.0</v>
      </c>
      <c r="B676" s="42">
        <v>7756812.0</v>
      </c>
      <c r="C676" s="128" t="s">
        <v>1851</v>
      </c>
      <c r="D676" s="10">
        <v>2225.0</v>
      </c>
      <c r="E676" s="24"/>
      <c r="F676" s="89" t="s">
        <v>86</v>
      </c>
      <c r="G676" s="91"/>
      <c r="H676" s="9" t="s">
        <v>16</v>
      </c>
      <c r="I676" s="9" t="s">
        <v>15</v>
      </c>
      <c r="J676" s="91"/>
      <c r="K676" s="9" t="s">
        <v>15</v>
      </c>
      <c r="L676" s="91"/>
      <c r="M676" s="9" t="s">
        <v>15</v>
      </c>
      <c r="N676" s="91"/>
      <c r="O676" s="9" t="s">
        <v>16</v>
      </c>
      <c r="P676" s="9">
        <v>2.0</v>
      </c>
      <c r="Q676" s="9" t="s">
        <v>15</v>
      </c>
      <c r="R676" s="34"/>
    </row>
    <row r="677">
      <c r="A677" s="10">
        <v>673.0</v>
      </c>
      <c r="B677" s="41">
        <v>7742798.0</v>
      </c>
      <c r="C677" s="128">
        <v>44531.0</v>
      </c>
      <c r="D677" s="10">
        <v>1845.0</v>
      </c>
      <c r="E677" s="24"/>
      <c r="F677" s="89" t="s">
        <v>16</v>
      </c>
      <c r="G677" s="9">
        <v>2.0</v>
      </c>
      <c r="H677" s="9" t="s">
        <v>16</v>
      </c>
      <c r="I677" s="9" t="s">
        <v>15</v>
      </c>
      <c r="J677" s="91"/>
      <c r="K677" s="9" t="s">
        <v>15</v>
      </c>
      <c r="L677" s="91"/>
      <c r="M677" s="9" t="s">
        <v>15</v>
      </c>
      <c r="N677" s="91"/>
      <c r="O677" s="9" t="s">
        <v>16</v>
      </c>
      <c r="P677" s="9">
        <v>10.0</v>
      </c>
      <c r="Q677" s="9" t="s">
        <v>16</v>
      </c>
      <c r="R677" s="34"/>
    </row>
    <row r="678">
      <c r="A678" s="10">
        <v>674.0</v>
      </c>
      <c r="B678" s="41">
        <v>7727877.0</v>
      </c>
      <c r="C678" s="128" t="s">
        <v>1852</v>
      </c>
      <c r="D678" s="10">
        <v>2640.0</v>
      </c>
      <c r="E678" s="24"/>
      <c r="F678" s="89" t="s">
        <v>86</v>
      </c>
      <c r="G678" s="91"/>
      <c r="H678" s="9" t="s">
        <v>16</v>
      </c>
      <c r="I678" s="9" t="s">
        <v>16</v>
      </c>
      <c r="J678" s="9">
        <v>9.0</v>
      </c>
      <c r="K678" s="9" t="s">
        <v>16</v>
      </c>
      <c r="L678" s="9">
        <v>16.0</v>
      </c>
      <c r="M678" s="9" t="s">
        <v>16</v>
      </c>
      <c r="N678" s="9">
        <v>15.0</v>
      </c>
      <c r="O678" s="9" t="s">
        <v>16</v>
      </c>
      <c r="P678" s="9">
        <v>17.0</v>
      </c>
      <c r="Q678" s="9" t="s">
        <v>15</v>
      </c>
      <c r="R678" s="34"/>
    </row>
    <row r="679">
      <c r="A679" s="23">
        <v>2020.0</v>
      </c>
      <c r="B679" s="5"/>
      <c r="C679" s="5"/>
      <c r="D679" s="5"/>
      <c r="E679" s="5"/>
      <c r="F679" s="5"/>
      <c r="G679" s="5"/>
      <c r="H679" s="5"/>
      <c r="I679" s="5"/>
      <c r="J679" s="5"/>
      <c r="K679" s="5"/>
      <c r="L679" s="6"/>
      <c r="M679" s="23">
        <v>2020.0</v>
      </c>
      <c r="N679" s="5"/>
      <c r="O679" s="5"/>
      <c r="P679" s="5"/>
      <c r="Q679" s="6"/>
      <c r="R679" s="138"/>
    </row>
    <row r="680">
      <c r="A680" s="10">
        <v>675.0</v>
      </c>
      <c r="B680" s="30">
        <v>7582586.0</v>
      </c>
      <c r="C680" s="128" t="s">
        <v>1853</v>
      </c>
      <c r="D680" s="10">
        <v>1975.0</v>
      </c>
      <c r="E680" s="24"/>
      <c r="F680" s="89" t="s">
        <v>15</v>
      </c>
      <c r="G680" s="91"/>
      <c r="H680" s="9" t="s">
        <v>16</v>
      </c>
      <c r="I680" s="9" t="s">
        <v>15</v>
      </c>
      <c r="J680" s="91"/>
      <c r="K680" s="9" t="s">
        <v>15</v>
      </c>
      <c r="L680" s="91"/>
      <c r="M680" s="9" t="s">
        <v>15</v>
      </c>
      <c r="N680" s="91"/>
      <c r="O680" s="9" t="s">
        <v>15</v>
      </c>
      <c r="P680" s="91"/>
      <c r="Q680" s="9" t="s">
        <v>16</v>
      </c>
      <c r="R680" s="34"/>
    </row>
    <row r="681">
      <c r="A681" s="10">
        <v>676.0</v>
      </c>
      <c r="B681" s="10">
        <v>7583295.0</v>
      </c>
      <c r="C681" s="128">
        <v>44105.0</v>
      </c>
      <c r="D681" s="10">
        <v>1980.0</v>
      </c>
      <c r="E681" s="24"/>
      <c r="F681" s="89" t="s">
        <v>15</v>
      </c>
      <c r="G681" s="91"/>
      <c r="H681" s="9" t="s">
        <v>15</v>
      </c>
      <c r="I681" s="9" t="s">
        <v>15</v>
      </c>
      <c r="J681" s="91"/>
      <c r="K681" s="9" t="s">
        <v>16</v>
      </c>
      <c r="L681" s="9">
        <v>4.0</v>
      </c>
      <c r="M681" s="9" t="s">
        <v>15</v>
      </c>
      <c r="N681" s="91"/>
      <c r="O681" s="9" t="s">
        <v>16</v>
      </c>
      <c r="P681" s="9">
        <v>2.0</v>
      </c>
      <c r="Q681" s="9" t="s">
        <v>16</v>
      </c>
      <c r="R681" s="34"/>
    </row>
    <row r="682">
      <c r="A682" s="10">
        <v>677.0</v>
      </c>
      <c r="B682" s="10">
        <v>7583298.0</v>
      </c>
      <c r="C682" s="128" t="s">
        <v>1854</v>
      </c>
      <c r="D682" s="10">
        <v>1600.0</v>
      </c>
      <c r="E682" s="24"/>
      <c r="F682" s="89" t="s">
        <v>15</v>
      </c>
      <c r="G682" s="91"/>
      <c r="H682" s="9" t="s">
        <v>15</v>
      </c>
      <c r="I682" s="9" t="s">
        <v>15</v>
      </c>
      <c r="J682" s="91"/>
      <c r="K682" s="9" t="s">
        <v>15</v>
      </c>
      <c r="L682" s="91"/>
      <c r="M682" s="9" t="s">
        <v>15</v>
      </c>
      <c r="N682" s="91"/>
      <c r="O682" s="9" t="s">
        <v>15</v>
      </c>
      <c r="P682" s="91"/>
      <c r="Q682" s="9" t="s">
        <v>15</v>
      </c>
      <c r="R682" s="34"/>
    </row>
    <row r="683">
      <c r="A683" s="10">
        <v>678.0</v>
      </c>
      <c r="B683" s="10">
        <v>7586432.0</v>
      </c>
      <c r="C683" s="128" t="s">
        <v>1855</v>
      </c>
      <c r="D683" s="10">
        <v>1900.0</v>
      </c>
      <c r="E683" s="24"/>
      <c r="F683" s="89" t="s">
        <v>16</v>
      </c>
      <c r="G683" s="9">
        <v>1.0</v>
      </c>
      <c r="H683" s="9" t="s">
        <v>15</v>
      </c>
      <c r="I683" s="9" t="s">
        <v>15</v>
      </c>
      <c r="J683" s="91"/>
      <c r="K683" s="9" t="s">
        <v>15</v>
      </c>
      <c r="L683" s="91"/>
      <c r="M683" s="9" t="s">
        <v>15</v>
      </c>
      <c r="N683" s="91"/>
      <c r="O683" s="9" t="s">
        <v>16</v>
      </c>
      <c r="P683" s="9">
        <v>3.0</v>
      </c>
      <c r="Q683" s="9" t="s">
        <v>16</v>
      </c>
      <c r="R683" s="34"/>
    </row>
    <row r="684">
      <c r="A684" s="10">
        <v>679.0</v>
      </c>
      <c r="B684" s="10">
        <v>7587227.0</v>
      </c>
      <c r="C684" s="129"/>
      <c r="D684" s="10">
        <v>830.0</v>
      </c>
      <c r="E684" s="10" t="s">
        <v>1856</v>
      </c>
      <c r="F684" s="89" t="s">
        <v>15</v>
      </c>
      <c r="G684" s="91"/>
      <c r="H684" s="9" t="s">
        <v>15</v>
      </c>
      <c r="I684" s="9" t="s">
        <v>16</v>
      </c>
      <c r="J684" s="9">
        <v>4.0</v>
      </c>
      <c r="K684" s="9" t="s">
        <v>15</v>
      </c>
      <c r="L684" s="91"/>
      <c r="M684" s="9" t="s">
        <v>15</v>
      </c>
      <c r="N684" s="91"/>
      <c r="O684" s="9" t="s">
        <v>15</v>
      </c>
      <c r="P684" s="91"/>
      <c r="Q684" s="9" t="s">
        <v>15</v>
      </c>
      <c r="R684" s="34"/>
    </row>
    <row r="685">
      <c r="A685" s="10">
        <v>680.0</v>
      </c>
      <c r="B685" s="10">
        <v>7587486.0</v>
      </c>
      <c r="C685" s="128" t="s">
        <v>1857</v>
      </c>
      <c r="D685" s="10">
        <v>2460.0</v>
      </c>
      <c r="E685" s="24"/>
      <c r="F685" s="89" t="s">
        <v>15</v>
      </c>
      <c r="G685" s="91"/>
      <c r="H685" s="9" t="s">
        <v>16</v>
      </c>
      <c r="I685" s="9" t="s">
        <v>15</v>
      </c>
      <c r="J685" s="91"/>
      <c r="K685" s="9" t="s">
        <v>15</v>
      </c>
      <c r="L685" s="91"/>
      <c r="M685" s="9" t="s">
        <v>15</v>
      </c>
      <c r="N685" s="91"/>
      <c r="O685" s="9" t="s">
        <v>16</v>
      </c>
      <c r="P685" s="9">
        <v>3.0</v>
      </c>
      <c r="Q685" s="9" t="s">
        <v>15</v>
      </c>
      <c r="R685" s="34"/>
    </row>
    <row r="686">
      <c r="A686" s="10">
        <v>681.0</v>
      </c>
      <c r="B686" s="10">
        <v>7587367.0</v>
      </c>
      <c r="C686" s="128" t="s">
        <v>1858</v>
      </c>
      <c r="D686" s="10">
        <v>1735.0</v>
      </c>
      <c r="E686" s="24"/>
      <c r="F686" s="89" t="s">
        <v>15</v>
      </c>
      <c r="G686" s="91"/>
      <c r="H686" s="9" t="s">
        <v>16</v>
      </c>
      <c r="I686" s="9" t="s">
        <v>15</v>
      </c>
      <c r="J686" s="91"/>
      <c r="K686" s="9" t="s">
        <v>15</v>
      </c>
      <c r="L686" s="91"/>
      <c r="M686" s="9" t="s">
        <v>15</v>
      </c>
      <c r="N686" s="91"/>
      <c r="O686" s="9" t="s">
        <v>15</v>
      </c>
      <c r="P686" s="91"/>
      <c r="Q686" s="9" t="s">
        <v>15</v>
      </c>
      <c r="R686" s="34"/>
    </row>
    <row r="687">
      <c r="A687" s="10">
        <v>682.0</v>
      </c>
      <c r="B687" s="10">
        <v>7593162.0</v>
      </c>
      <c r="C687" s="129"/>
      <c r="D687" s="10">
        <v>970.0</v>
      </c>
      <c r="E687" s="134">
        <v>43835.0</v>
      </c>
      <c r="F687" s="89" t="s">
        <v>15</v>
      </c>
      <c r="G687" s="91"/>
      <c r="H687" s="9" t="s">
        <v>16</v>
      </c>
      <c r="I687" s="9" t="s">
        <v>16</v>
      </c>
      <c r="J687" s="9">
        <v>1.0</v>
      </c>
      <c r="K687" s="9" t="s">
        <v>15</v>
      </c>
      <c r="L687" s="91"/>
      <c r="M687" s="9" t="s">
        <v>15</v>
      </c>
      <c r="N687" s="91"/>
      <c r="O687" s="9" t="s">
        <v>15</v>
      </c>
      <c r="P687" s="91"/>
      <c r="Q687" s="9" t="s">
        <v>15</v>
      </c>
      <c r="R687" s="34"/>
    </row>
    <row r="688">
      <c r="A688" s="10">
        <v>683.0</v>
      </c>
      <c r="B688" s="10">
        <v>7593226.0</v>
      </c>
      <c r="C688" s="128" t="s">
        <v>118</v>
      </c>
      <c r="D688" s="10">
        <v>2105.0</v>
      </c>
      <c r="E688" s="24"/>
      <c r="F688" s="89" t="s">
        <v>16</v>
      </c>
      <c r="G688" s="9">
        <v>1.0</v>
      </c>
      <c r="H688" s="9" t="s">
        <v>16</v>
      </c>
      <c r="I688" s="9" t="s">
        <v>15</v>
      </c>
      <c r="J688" s="91"/>
      <c r="K688" s="9" t="s">
        <v>15</v>
      </c>
      <c r="L688" s="91"/>
      <c r="M688" s="9" t="s">
        <v>16</v>
      </c>
      <c r="N688" s="9">
        <v>4.0</v>
      </c>
      <c r="O688" s="9" t="s">
        <v>16</v>
      </c>
      <c r="P688" s="9">
        <v>2.0</v>
      </c>
      <c r="Q688" s="9" t="s">
        <v>15</v>
      </c>
      <c r="R688" s="34"/>
    </row>
    <row r="689">
      <c r="A689" s="10">
        <v>684.0</v>
      </c>
      <c r="B689" s="10">
        <v>7595981.0</v>
      </c>
      <c r="C689" s="128" t="s">
        <v>1859</v>
      </c>
      <c r="D689" s="10">
        <v>2230.0</v>
      </c>
      <c r="E689" s="24"/>
      <c r="F689" s="89" t="s">
        <v>15</v>
      </c>
      <c r="G689" s="9"/>
      <c r="H689" s="9" t="s">
        <v>16</v>
      </c>
      <c r="I689" s="9" t="s">
        <v>15</v>
      </c>
      <c r="J689" s="91"/>
      <c r="K689" s="9" t="s">
        <v>15</v>
      </c>
      <c r="L689" s="91"/>
      <c r="M689" s="9" t="s">
        <v>15</v>
      </c>
      <c r="N689" s="91"/>
      <c r="O689" s="9" t="s">
        <v>16</v>
      </c>
      <c r="P689" s="9">
        <v>2.0</v>
      </c>
      <c r="Q689" s="9" t="s">
        <v>15</v>
      </c>
      <c r="R689" s="34"/>
    </row>
    <row r="690">
      <c r="A690" s="10">
        <v>685.0</v>
      </c>
      <c r="B690" s="10">
        <v>7597412.0</v>
      </c>
      <c r="C690" s="128">
        <v>43832.0</v>
      </c>
      <c r="D690" s="10">
        <v>2175.0</v>
      </c>
      <c r="E690" s="24"/>
      <c r="F690" s="89" t="s">
        <v>15</v>
      </c>
      <c r="G690" s="91"/>
      <c r="H690" s="9" t="s">
        <v>16</v>
      </c>
      <c r="I690" s="9" t="s">
        <v>15</v>
      </c>
      <c r="J690" s="91"/>
      <c r="K690" s="9" t="s">
        <v>15</v>
      </c>
      <c r="L690" s="91"/>
      <c r="M690" s="9" t="s">
        <v>15</v>
      </c>
      <c r="N690" s="91"/>
      <c r="O690" s="9" t="s">
        <v>15</v>
      </c>
      <c r="P690" s="91"/>
      <c r="Q690" s="9" t="s">
        <v>15</v>
      </c>
      <c r="R690" s="34"/>
    </row>
    <row r="691">
      <c r="A691" s="10">
        <v>686.0</v>
      </c>
      <c r="B691" s="10">
        <v>7592459.0</v>
      </c>
      <c r="C691" s="128">
        <v>44045.0</v>
      </c>
      <c r="D691" s="10">
        <v>2395.0</v>
      </c>
      <c r="E691" s="24"/>
      <c r="F691" s="89" t="s">
        <v>15</v>
      </c>
      <c r="G691" s="91"/>
      <c r="H691" s="9" t="s">
        <v>16</v>
      </c>
      <c r="I691" s="9" t="s">
        <v>15</v>
      </c>
      <c r="J691" s="91"/>
      <c r="K691" s="9" t="s">
        <v>15</v>
      </c>
      <c r="L691" s="91"/>
      <c r="M691" s="9" t="s">
        <v>15</v>
      </c>
      <c r="N691" s="91"/>
      <c r="O691" s="9" t="s">
        <v>16</v>
      </c>
      <c r="P691" s="9">
        <v>3.0</v>
      </c>
      <c r="Q691" s="9" t="s">
        <v>15</v>
      </c>
      <c r="R691" s="34"/>
    </row>
    <row r="692">
      <c r="A692" s="13">
        <v>687.0</v>
      </c>
      <c r="B692" s="13">
        <v>7599138.0</v>
      </c>
      <c r="C692" s="128" t="s">
        <v>1859</v>
      </c>
      <c r="D692" s="10">
        <v>2610.0</v>
      </c>
      <c r="E692" s="24"/>
      <c r="F692" s="89" t="s">
        <v>15</v>
      </c>
      <c r="G692" s="91"/>
      <c r="H692" s="9" t="s">
        <v>16</v>
      </c>
      <c r="I692" s="9" t="s">
        <v>15</v>
      </c>
      <c r="J692" s="91"/>
      <c r="K692" s="9" t="s">
        <v>15</v>
      </c>
      <c r="L692" s="91"/>
      <c r="M692" s="9" t="s">
        <v>15</v>
      </c>
      <c r="N692" s="91"/>
      <c r="O692" s="9" t="s">
        <v>16</v>
      </c>
      <c r="P692" s="9">
        <v>2.0</v>
      </c>
      <c r="Q692" s="9" t="s">
        <v>15</v>
      </c>
      <c r="R692" s="34"/>
    </row>
    <row r="693">
      <c r="A693" s="57">
        <v>688.0</v>
      </c>
      <c r="B693" s="58">
        <v>7599838.0</v>
      </c>
      <c r="C693" s="128">
        <v>43923.0</v>
      </c>
      <c r="D693" s="10" t="s">
        <v>86</v>
      </c>
      <c r="E693" s="24"/>
      <c r="F693" s="89" t="s">
        <v>15</v>
      </c>
      <c r="G693" s="91"/>
      <c r="H693" s="9" t="s">
        <v>16</v>
      </c>
      <c r="I693" s="9" t="s">
        <v>16</v>
      </c>
      <c r="J693" s="9">
        <v>2.0</v>
      </c>
      <c r="K693" s="9" t="s">
        <v>15</v>
      </c>
      <c r="L693" s="91"/>
      <c r="M693" s="9" t="s">
        <v>15</v>
      </c>
      <c r="N693" s="91"/>
      <c r="O693" s="9" t="s">
        <v>15</v>
      </c>
      <c r="P693" s="91"/>
      <c r="Q693" s="9" t="s">
        <v>15</v>
      </c>
      <c r="R693" s="34"/>
    </row>
    <row r="694">
      <c r="A694" s="10">
        <v>689.0</v>
      </c>
      <c r="B694" s="10">
        <v>7601933.0</v>
      </c>
      <c r="C694" s="128" t="s">
        <v>1860</v>
      </c>
      <c r="D694" s="10">
        <v>2010.0</v>
      </c>
      <c r="E694" s="24"/>
      <c r="F694" s="89" t="s">
        <v>16</v>
      </c>
      <c r="G694" s="9">
        <v>3.0</v>
      </c>
      <c r="H694" s="9" t="s">
        <v>16</v>
      </c>
      <c r="I694" s="9" t="s">
        <v>15</v>
      </c>
      <c r="J694" s="91"/>
      <c r="K694" s="9" t="s">
        <v>15</v>
      </c>
      <c r="L694" s="91"/>
      <c r="M694" s="9" t="s">
        <v>15</v>
      </c>
      <c r="N694" s="91"/>
      <c r="O694" s="9" t="s">
        <v>16</v>
      </c>
      <c r="P694" s="9">
        <v>6.0</v>
      </c>
      <c r="Q694" s="9" t="s">
        <v>15</v>
      </c>
      <c r="R694" s="34"/>
    </row>
    <row r="695">
      <c r="A695" s="57">
        <v>690.0</v>
      </c>
      <c r="B695" s="10">
        <v>7602563.0</v>
      </c>
      <c r="C695" s="128" t="s">
        <v>1861</v>
      </c>
      <c r="D695" s="10">
        <v>2215.0</v>
      </c>
      <c r="E695" s="24"/>
      <c r="F695" s="89" t="s">
        <v>16</v>
      </c>
      <c r="G695" s="9">
        <v>2.0</v>
      </c>
      <c r="H695" s="9" t="s">
        <v>16</v>
      </c>
      <c r="I695" s="9" t="s">
        <v>16</v>
      </c>
      <c r="J695" s="9">
        <v>6.0</v>
      </c>
      <c r="K695" s="9" t="s">
        <v>16</v>
      </c>
      <c r="L695" s="9">
        <v>1.0</v>
      </c>
      <c r="M695" s="9" t="s">
        <v>15</v>
      </c>
      <c r="N695" s="91"/>
      <c r="O695" s="9" t="s">
        <v>16</v>
      </c>
      <c r="P695" s="9">
        <v>2.0</v>
      </c>
      <c r="Q695" s="9" t="s">
        <v>15</v>
      </c>
      <c r="R695" s="34"/>
    </row>
    <row r="696">
      <c r="A696" s="13">
        <v>691.0</v>
      </c>
      <c r="B696" s="13">
        <v>7602781.0</v>
      </c>
      <c r="C696" s="128" t="s">
        <v>1862</v>
      </c>
      <c r="D696" s="10">
        <v>2450.0</v>
      </c>
      <c r="E696" s="24"/>
      <c r="F696" s="89" t="s">
        <v>86</v>
      </c>
      <c r="G696" s="91"/>
      <c r="H696" s="9" t="s">
        <v>16</v>
      </c>
      <c r="I696" s="9" t="s">
        <v>15</v>
      </c>
      <c r="J696" s="91"/>
      <c r="K696" s="9" t="s">
        <v>15</v>
      </c>
      <c r="L696" s="91"/>
      <c r="M696" s="9" t="s">
        <v>15</v>
      </c>
      <c r="N696" s="91"/>
      <c r="O696" s="9" t="s">
        <v>16</v>
      </c>
      <c r="P696" s="9">
        <v>2.0</v>
      </c>
      <c r="Q696" s="9" t="s">
        <v>15</v>
      </c>
      <c r="R696" s="34"/>
    </row>
    <row r="697">
      <c r="A697" s="10">
        <v>692.0</v>
      </c>
      <c r="B697" s="10">
        <v>7604212.0</v>
      </c>
      <c r="C697" s="128" t="s">
        <v>1855</v>
      </c>
      <c r="D697" s="10">
        <v>2335.0</v>
      </c>
      <c r="E697" s="24"/>
      <c r="F697" s="89" t="s">
        <v>86</v>
      </c>
      <c r="G697" s="91"/>
      <c r="H697" s="9" t="s">
        <v>15</v>
      </c>
      <c r="I697" s="9" t="s">
        <v>15</v>
      </c>
      <c r="J697" s="91"/>
      <c r="K697" s="9" t="s">
        <v>15</v>
      </c>
      <c r="L697" s="91"/>
      <c r="M697" s="9" t="s">
        <v>15</v>
      </c>
      <c r="N697" s="91"/>
      <c r="O697" s="9" t="s">
        <v>15</v>
      </c>
      <c r="P697" s="91"/>
      <c r="Q697" s="9" t="s">
        <v>15</v>
      </c>
      <c r="R697" s="34"/>
    </row>
    <row r="698">
      <c r="A698" s="7">
        <v>693.0</v>
      </c>
      <c r="B698" s="10">
        <v>7606018.0</v>
      </c>
      <c r="C698" s="128" t="s">
        <v>118</v>
      </c>
      <c r="D698" s="10">
        <v>2205.0</v>
      </c>
      <c r="E698" s="24"/>
      <c r="F698" s="89" t="s">
        <v>86</v>
      </c>
      <c r="G698" s="91"/>
      <c r="H698" s="9" t="s">
        <v>15</v>
      </c>
      <c r="I698" s="9" t="s">
        <v>15</v>
      </c>
      <c r="J698" s="91"/>
      <c r="K698" s="9" t="s">
        <v>15</v>
      </c>
      <c r="L698" s="91"/>
      <c r="M698" s="9" t="s">
        <v>15</v>
      </c>
      <c r="N698" s="91"/>
      <c r="O698" s="9" t="s">
        <v>15</v>
      </c>
      <c r="P698" s="91"/>
      <c r="Q698" s="9" t="s">
        <v>15</v>
      </c>
      <c r="R698" s="34"/>
    </row>
    <row r="699">
      <c r="A699" s="10">
        <v>694.0</v>
      </c>
      <c r="B699" s="10">
        <v>7607926.0</v>
      </c>
      <c r="C699" s="128" t="s">
        <v>96</v>
      </c>
      <c r="D699" s="10">
        <v>1925.0</v>
      </c>
      <c r="E699" s="24"/>
      <c r="F699" s="89" t="s">
        <v>16</v>
      </c>
      <c r="G699" s="9">
        <v>4.0</v>
      </c>
      <c r="H699" s="9" t="s">
        <v>15</v>
      </c>
      <c r="I699" s="9" t="s">
        <v>15</v>
      </c>
      <c r="J699" s="91"/>
      <c r="K699" s="9" t="s">
        <v>15</v>
      </c>
      <c r="L699" s="91"/>
      <c r="M699" s="9" t="s">
        <v>15</v>
      </c>
      <c r="N699" s="91"/>
      <c r="O699" s="9" t="s">
        <v>15</v>
      </c>
      <c r="P699" s="91"/>
      <c r="Q699" s="9" t="s">
        <v>15</v>
      </c>
      <c r="R699" s="34"/>
    </row>
    <row r="700">
      <c r="A700" s="10">
        <v>695.0</v>
      </c>
      <c r="B700" s="10">
        <v>7607927.0</v>
      </c>
      <c r="C700" s="128" t="s">
        <v>96</v>
      </c>
      <c r="D700" s="10">
        <v>1930.0</v>
      </c>
      <c r="E700" s="24"/>
      <c r="F700" s="89" t="s">
        <v>16</v>
      </c>
      <c r="G700" s="9">
        <v>4.0</v>
      </c>
      <c r="H700" s="9" t="s">
        <v>15</v>
      </c>
      <c r="I700" s="9" t="s">
        <v>15</v>
      </c>
      <c r="J700" s="91"/>
      <c r="K700" s="9" t="s">
        <v>15</v>
      </c>
      <c r="L700" s="91"/>
      <c r="M700" s="9" t="s">
        <v>15</v>
      </c>
      <c r="N700" s="91"/>
      <c r="O700" s="9" t="s">
        <v>15</v>
      </c>
      <c r="P700" s="91"/>
      <c r="Q700" s="9" t="s">
        <v>15</v>
      </c>
      <c r="R700" s="34"/>
    </row>
    <row r="701">
      <c r="A701" s="57">
        <v>696.0</v>
      </c>
      <c r="B701" s="10">
        <v>7608568.0</v>
      </c>
      <c r="C701" s="128" t="s">
        <v>1863</v>
      </c>
      <c r="D701" s="10">
        <v>1890.0</v>
      </c>
      <c r="E701" s="24"/>
      <c r="F701" s="89" t="s">
        <v>16</v>
      </c>
      <c r="G701" s="9">
        <v>2.0</v>
      </c>
      <c r="H701" s="9" t="s">
        <v>16</v>
      </c>
      <c r="I701" s="9" t="s">
        <v>16</v>
      </c>
      <c r="J701" s="9">
        <v>6.0</v>
      </c>
      <c r="K701" s="9" t="s">
        <v>16</v>
      </c>
      <c r="L701" s="9">
        <v>8.0</v>
      </c>
      <c r="M701" s="9" t="s">
        <v>15</v>
      </c>
      <c r="N701" s="91"/>
      <c r="O701" s="9" t="s">
        <v>16</v>
      </c>
      <c r="P701" s="9" t="s">
        <v>1864</v>
      </c>
      <c r="Q701" s="9" t="s">
        <v>16</v>
      </c>
      <c r="R701" s="34"/>
    </row>
    <row r="702">
      <c r="A702" s="13">
        <v>697.0</v>
      </c>
      <c r="B702" s="10">
        <v>7610751.0</v>
      </c>
      <c r="C702" s="128" t="s">
        <v>118</v>
      </c>
      <c r="D702" s="10">
        <v>2115.0</v>
      </c>
      <c r="E702" s="24"/>
      <c r="F702" s="89" t="s">
        <v>86</v>
      </c>
      <c r="G702" s="91"/>
      <c r="H702" s="9" t="s">
        <v>16</v>
      </c>
      <c r="I702" s="9" t="s">
        <v>15</v>
      </c>
      <c r="J702" s="91"/>
      <c r="K702" s="9" t="s">
        <v>15</v>
      </c>
      <c r="L702" s="91"/>
      <c r="M702" s="9" t="s">
        <v>15</v>
      </c>
      <c r="N702" s="91"/>
      <c r="O702" s="9" t="s">
        <v>16</v>
      </c>
      <c r="P702" s="9">
        <v>2.0</v>
      </c>
      <c r="Q702" s="9" t="s">
        <v>15</v>
      </c>
      <c r="R702" s="34"/>
    </row>
    <row r="703">
      <c r="A703" s="10">
        <v>698.0</v>
      </c>
      <c r="B703" s="10">
        <v>7611525.0</v>
      </c>
      <c r="C703" s="128">
        <v>43986.0</v>
      </c>
      <c r="D703" s="10">
        <v>1830.0</v>
      </c>
      <c r="E703" s="24"/>
      <c r="F703" s="89" t="s">
        <v>16</v>
      </c>
      <c r="G703" s="9">
        <v>2.0</v>
      </c>
      <c r="H703" s="9" t="s">
        <v>16</v>
      </c>
      <c r="I703" s="9" t="s">
        <v>15</v>
      </c>
      <c r="J703" s="91"/>
      <c r="K703" s="9" t="s">
        <v>15</v>
      </c>
      <c r="L703" s="91"/>
      <c r="M703" s="9" t="s">
        <v>15</v>
      </c>
      <c r="N703" s="91"/>
      <c r="O703" s="9" t="s">
        <v>16</v>
      </c>
      <c r="P703" s="9">
        <v>10.0</v>
      </c>
      <c r="Q703" s="9" t="s">
        <v>15</v>
      </c>
      <c r="R703" s="34"/>
    </row>
    <row r="704">
      <c r="A704" s="10">
        <v>699.0</v>
      </c>
      <c r="B704" s="10">
        <v>7611943.0</v>
      </c>
      <c r="C704" s="128" t="s">
        <v>118</v>
      </c>
      <c r="D704" s="10">
        <v>2065.0</v>
      </c>
      <c r="E704" s="24"/>
      <c r="F704" s="89" t="s">
        <v>86</v>
      </c>
      <c r="G704" s="91"/>
      <c r="H704" s="9" t="s">
        <v>15</v>
      </c>
      <c r="I704" s="9" t="s">
        <v>15</v>
      </c>
      <c r="J704" s="91"/>
      <c r="K704" s="9" t="s">
        <v>15</v>
      </c>
      <c r="L704" s="91"/>
      <c r="M704" s="9" t="s">
        <v>15</v>
      </c>
      <c r="N704" s="91"/>
      <c r="O704" s="9" t="s">
        <v>15</v>
      </c>
      <c r="P704" s="91"/>
      <c r="Q704" s="9" t="s">
        <v>15</v>
      </c>
      <c r="R704" s="34"/>
    </row>
    <row r="705">
      <c r="A705" s="10">
        <v>700.0</v>
      </c>
      <c r="B705" s="10">
        <v>7613807.0</v>
      </c>
      <c r="C705" s="128" t="s">
        <v>1865</v>
      </c>
      <c r="D705" s="10">
        <v>1950.0</v>
      </c>
      <c r="E705" s="24"/>
      <c r="F705" s="89" t="s">
        <v>16</v>
      </c>
      <c r="G705" s="9">
        <v>22.0</v>
      </c>
      <c r="H705" s="9" t="s">
        <v>16</v>
      </c>
      <c r="I705" s="9" t="s">
        <v>16</v>
      </c>
      <c r="J705" s="9">
        <v>26.0</v>
      </c>
      <c r="K705" s="9" t="s">
        <v>16</v>
      </c>
      <c r="L705" s="9">
        <v>2.0</v>
      </c>
      <c r="M705" s="9" t="s">
        <v>16</v>
      </c>
      <c r="N705" s="9">
        <v>30.0</v>
      </c>
      <c r="O705" s="9" t="s">
        <v>16</v>
      </c>
      <c r="P705" s="9">
        <v>22.0</v>
      </c>
      <c r="Q705" s="9" t="s">
        <v>16</v>
      </c>
      <c r="R705" s="34"/>
    </row>
    <row r="706">
      <c r="A706" s="10">
        <v>701.0</v>
      </c>
      <c r="B706" s="10">
        <v>7613874.0</v>
      </c>
      <c r="C706" s="128" t="s">
        <v>111</v>
      </c>
      <c r="D706" s="10">
        <v>2060.0</v>
      </c>
      <c r="E706" s="24"/>
      <c r="F706" s="89" t="s">
        <v>16</v>
      </c>
      <c r="G706" s="9">
        <v>7.0</v>
      </c>
      <c r="H706" s="9" t="s">
        <v>16</v>
      </c>
      <c r="I706" s="9" t="s">
        <v>15</v>
      </c>
      <c r="J706" s="91"/>
      <c r="K706" s="9" t="s">
        <v>15</v>
      </c>
      <c r="L706" s="91"/>
      <c r="M706" s="9" t="s">
        <v>15</v>
      </c>
      <c r="N706" s="91"/>
      <c r="O706" s="9" t="s">
        <v>16</v>
      </c>
      <c r="P706" s="9">
        <v>21.0</v>
      </c>
      <c r="Q706" s="9" t="s">
        <v>15</v>
      </c>
      <c r="R706" s="34"/>
    </row>
    <row r="707">
      <c r="A707" s="10">
        <v>702.0</v>
      </c>
      <c r="B707" s="10">
        <v>7613875.0</v>
      </c>
      <c r="C707" s="129"/>
      <c r="D707" s="24"/>
      <c r="E707" s="134">
        <v>44138.0</v>
      </c>
      <c r="F707" s="89" t="s">
        <v>16</v>
      </c>
      <c r="G707" s="9">
        <v>3.0</v>
      </c>
      <c r="H707" s="9" t="s">
        <v>16</v>
      </c>
      <c r="I707" s="9" t="s">
        <v>16</v>
      </c>
      <c r="J707" s="9">
        <v>10.0</v>
      </c>
      <c r="K707" s="9" t="s">
        <v>15</v>
      </c>
      <c r="L707" s="91"/>
      <c r="M707" s="9" t="s">
        <v>15</v>
      </c>
      <c r="N707" s="91"/>
      <c r="O707" s="9" t="s">
        <v>16</v>
      </c>
      <c r="P707" s="9">
        <v>3.0</v>
      </c>
      <c r="Q707" s="9" t="s">
        <v>15</v>
      </c>
      <c r="R707" s="34"/>
    </row>
    <row r="708">
      <c r="A708" s="10">
        <v>703.0</v>
      </c>
      <c r="B708" s="10">
        <v>7614435.0</v>
      </c>
      <c r="C708" s="128">
        <v>44078.0</v>
      </c>
      <c r="D708" s="10">
        <v>2090.0</v>
      </c>
      <c r="E708" s="24"/>
      <c r="F708" s="89" t="s">
        <v>86</v>
      </c>
      <c r="G708" s="91"/>
      <c r="H708" s="9" t="s">
        <v>15</v>
      </c>
      <c r="I708" s="9" t="s">
        <v>15</v>
      </c>
      <c r="J708" s="91"/>
      <c r="K708" s="9" t="s">
        <v>15</v>
      </c>
      <c r="L708" s="91"/>
      <c r="M708" s="9" t="s">
        <v>15</v>
      </c>
      <c r="N708" s="91"/>
      <c r="O708" s="9" t="s">
        <v>15</v>
      </c>
      <c r="P708" s="91"/>
      <c r="Q708" s="9" t="s">
        <v>15</v>
      </c>
      <c r="R708" s="34"/>
    </row>
    <row r="709">
      <c r="A709" s="10">
        <v>704.0</v>
      </c>
      <c r="B709" s="30">
        <v>7615988.0</v>
      </c>
      <c r="C709" s="128" t="s">
        <v>120</v>
      </c>
      <c r="D709" s="10">
        <v>1990.0</v>
      </c>
      <c r="E709" s="24"/>
      <c r="F709" s="89" t="s">
        <v>16</v>
      </c>
      <c r="G709" s="9">
        <v>3.0</v>
      </c>
      <c r="H709" s="9" t="s">
        <v>16</v>
      </c>
      <c r="I709" s="9" t="s">
        <v>16</v>
      </c>
      <c r="J709" s="9">
        <v>16.0</v>
      </c>
      <c r="K709" s="9" t="s">
        <v>16</v>
      </c>
      <c r="L709" s="9">
        <v>5.0</v>
      </c>
      <c r="M709" s="9" t="s">
        <v>16</v>
      </c>
      <c r="N709" s="9">
        <v>22.0</v>
      </c>
      <c r="O709" s="9" t="s">
        <v>16</v>
      </c>
      <c r="P709" s="9">
        <v>12.0</v>
      </c>
      <c r="Q709" s="9" t="s">
        <v>15</v>
      </c>
      <c r="R709" s="34"/>
    </row>
    <row r="710">
      <c r="A710" s="10">
        <v>705.0</v>
      </c>
      <c r="B710" s="30">
        <v>7616685.0</v>
      </c>
      <c r="C710" s="128" t="s">
        <v>103</v>
      </c>
      <c r="D710" s="10">
        <v>1840.0</v>
      </c>
      <c r="E710" s="24"/>
      <c r="F710" s="89" t="s">
        <v>15</v>
      </c>
      <c r="G710" s="91"/>
      <c r="H710" s="9" t="s">
        <v>16</v>
      </c>
      <c r="I710" s="9" t="s">
        <v>15</v>
      </c>
      <c r="J710" s="91"/>
      <c r="K710" s="9" t="s">
        <v>15</v>
      </c>
      <c r="L710" s="91"/>
      <c r="M710" s="9" t="s">
        <v>15</v>
      </c>
      <c r="N710" s="91"/>
      <c r="O710" s="9" t="s">
        <v>16</v>
      </c>
      <c r="P710" s="9">
        <v>1.0</v>
      </c>
      <c r="Q710" s="9" t="s">
        <v>15</v>
      </c>
      <c r="R710" s="34"/>
    </row>
    <row r="711">
      <c r="A711" s="10">
        <v>706.0</v>
      </c>
      <c r="B711" s="30">
        <v>7617732.0</v>
      </c>
      <c r="C711" s="128" t="s">
        <v>1866</v>
      </c>
      <c r="D711" s="10">
        <v>2410.0</v>
      </c>
      <c r="E711" s="24"/>
      <c r="F711" s="89" t="s">
        <v>15</v>
      </c>
      <c r="G711" s="91"/>
      <c r="H711" s="9" t="s">
        <v>16</v>
      </c>
      <c r="I711" s="9" t="s">
        <v>15</v>
      </c>
      <c r="J711" s="91"/>
      <c r="K711" s="9" t="s">
        <v>15</v>
      </c>
      <c r="L711" s="91"/>
      <c r="M711" s="9" t="s">
        <v>15</v>
      </c>
      <c r="N711" s="91"/>
      <c r="O711" s="9" t="s">
        <v>15</v>
      </c>
      <c r="P711" s="91"/>
      <c r="Q711" s="9" t="s">
        <v>16</v>
      </c>
      <c r="R711" s="34"/>
    </row>
    <row r="712">
      <c r="A712" s="10">
        <v>707.0</v>
      </c>
      <c r="B712" s="30">
        <v>7611137.0</v>
      </c>
      <c r="C712" s="128" t="s">
        <v>104</v>
      </c>
      <c r="D712" s="10">
        <v>2285.0</v>
      </c>
      <c r="E712" s="24"/>
      <c r="F712" s="89" t="s">
        <v>15</v>
      </c>
      <c r="G712" s="91"/>
      <c r="H712" s="9" t="s">
        <v>16</v>
      </c>
      <c r="I712" s="9" t="s">
        <v>15</v>
      </c>
      <c r="J712" s="91"/>
      <c r="K712" s="9" t="s">
        <v>15</v>
      </c>
      <c r="L712" s="91"/>
      <c r="M712" s="9" t="s">
        <v>15</v>
      </c>
      <c r="N712" s="91"/>
      <c r="O712" s="9" t="s">
        <v>16</v>
      </c>
      <c r="P712" s="9">
        <v>1.0</v>
      </c>
      <c r="Q712" s="9" t="s">
        <v>16</v>
      </c>
      <c r="R712" s="34"/>
    </row>
    <row r="713">
      <c r="A713" s="10">
        <v>708.0</v>
      </c>
      <c r="B713" s="30">
        <v>7611136.0</v>
      </c>
      <c r="C713" s="128" t="s">
        <v>104</v>
      </c>
      <c r="D713" s="10">
        <v>2035.0</v>
      </c>
      <c r="E713" s="24"/>
      <c r="F713" s="89" t="s">
        <v>15</v>
      </c>
      <c r="G713" s="91"/>
      <c r="H713" s="9" t="s">
        <v>16</v>
      </c>
      <c r="I713" s="9" t="s">
        <v>15</v>
      </c>
      <c r="J713" s="91"/>
      <c r="K713" s="9" t="s">
        <v>15</v>
      </c>
      <c r="L713" s="91"/>
      <c r="M713" s="9" t="s">
        <v>15</v>
      </c>
      <c r="N713" s="91"/>
      <c r="O713" s="9" t="s">
        <v>16</v>
      </c>
      <c r="P713" s="9">
        <v>10.0</v>
      </c>
      <c r="Q713" s="9" t="s">
        <v>16</v>
      </c>
      <c r="R713" s="34"/>
    </row>
    <row r="714">
      <c r="A714" s="10">
        <v>709.0</v>
      </c>
      <c r="B714" s="30">
        <v>7615123.0</v>
      </c>
      <c r="C714" s="128">
        <v>44168.0</v>
      </c>
      <c r="D714" s="10">
        <v>2045.0</v>
      </c>
      <c r="E714" s="24"/>
      <c r="F714" s="89" t="s">
        <v>86</v>
      </c>
      <c r="G714" s="91"/>
      <c r="H714" s="9" t="s">
        <v>15</v>
      </c>
      <c r="I714" s="9" t="s">
        <v>15</v>
      </c>
      <c r="J714" s="91"/>
      <c r="K714" s="9" t="s">
        <v>15</v>
      </c>
      <c r="L714" s="91"/>
      <c r="M714" s="9" t="s">
        <v>15</v>
      </c>
      <c r="N714" s="91"/>
      <c r="O714" s="9" t="s">
        <v>15</v>
      </c>
      <c r="P714" s="91"/>
      <c r="Q714" s="9" t="s">
        <v>15</v>
      </c>
      <c r="R714" s="34"/>
    </row>
    <row r="715">
      <c r="A715" s="10">
        <v>710.0</v>
      </c>
      <c r="B715" s="30">
        <v>7619486.0</v>
      </c>
      <c r="C715" s="128" t="s">
        <v>1867</v>
      </c>
      <c r="D715" s="10">
        <v>1840.0</v>
      </c>
      <c r="E715" s="24"/>
      <c r="F715" s="89" t="s">
        <v>16</v>
      </c>
      <c r="G715" s="9">
        <v>1.0</v>
      </c>
      <c r="H715" s="9" t="s">
        <v>16</v>
      </c>
      <c r="I715" s="9" t="s">
        <v>15</v>
      </c>
      <c r="J715" s="91"/>
      <c r="K715" s="9" t="s">
        <v>15</v>
      </c>
      <c r="L715" s="91"/>
      <c r="M715" s="9" t="s">
        <v>15</v>
      </c>
      <c r="N715" s="91"/>
      <c r="O715" s="9" t="s">
        <v>16</v>
      </c>
      <c r="P715" s="9">
        <v>2.0</v>
      </c>
      <c r="Q715" s="9" t="s">
        <v>15</v>
      </c>
      <c r="R715" s="34"/>
    </row>
    <row r="716">
      <c r="A716" s="10">
        <v>711.0</v>
      </c>
      <c r="B716" s="30">
        <v>7621639.0</v>
      </c>
      <c r="C716" s="128">
        <v>44140.0</v>
      </c>
      <c r="D716" s="10">
        <v>1800.0</v>
      </c>
      <c r="E716" s="24"/>
      <c r="F716" s="89" t="s">
        <v>16</v>
      </c>
      <c r="G716" s="9">
        <v>2.0</v>
      </c>
      <c r="H716" s="9" t="s">
        <v>16</v>
      </c>
      <c r="I716" s="9" t="s">
        <v>15</v>
      </c>
      <c r="J716" s="91"/>
      <c r="K716" s="9" t="s">
        <v>15</v>
      </c>
      <c r="L716" s="91"/>
      <c r="M716" s="9" t="s">
        <v>15</v>
      </c>
      <c r="N716" s="91"/>
      <c r="O716" s="9" t="s">
        <v>16</v>
      </c>
      <c r="P716" s="9">
        <v>10.0</v>
      </c>
      <c r="Q716" s="9" t="s">
        <v>15</v>
      </c>
      <c r="R716" s="34"/>
    </row>
    <row r="717">
      <c r="A717" s="10">
        <v>712.0</v>
      </c>
      <c r="B717" s="30">
        <v>7621327.0</v>
      </c>
      <c r="C717" s="128" t="s">
        <v>98</v>
      </c>
      <c r="D717" s="10">
        <v>2530.0</v>
      </c>
      <c r="E717" s="24"/>
      <c r="F717" s="89" t="s">
        <v>86</v>
      </c>
      <c r="G717" s="91"/>
      <c r="H717" s="9" t="s">
        <v>15</v>
      </c>
      <c r="I717" s="9" t="s">
        <v>15</v>
      </c>
      <c r="J717" s="91"/>
      <c r="K717" s="9" t="s">
        <v>15</v>
      </c>
      <c r="L717" s="91"/>
      <c r="M717" s="9" t="s">
        <v>15</v>
      </c>
      <c r="N717" s="91"/>
      <c r="O717" s="9" t="s">
        <v>15</v>
      </c>
      <c r="P717" s="91"/>
      <c r="Q717" s="9" t="s">
        <v>15</v>
      </c>
      <c r="R717" s="34"/>
    </row>
    <row r="718">
      <c r="A718" s="10">
        <v>713.0</v>
      </c>
      <c r="B718" s="30">
        <v>7622622.0</v>
      </c>
      <c r="C718" s="128">
        <v>44141.0</v>
      </c>
      <c r="D718" s="10">
        <v>2855.0</v>
      </c>
      <c r="E718" s="24"/>
      <c r="F718" s="89" t="s">
        <v>15</v>
      </c>
      <c r="G718" s="91"/>
      <c r="H718" s="9" t="s">
        <v>16</v>
      </c>
      <c r="I718" s="9" t="s">
        <v>16</v>
      </c>
      <c r="J718" s="9">
        <v>21.0</v>
      </c>
      <c r="K718" s="9" t="s">
        <v>16</v>
      </c>
      <c r="L718" s="9">
        <v>23.0</v>
      </c>
      <c r="M718" s="9" t="s">
        <v>16</v>
      </c>
      <c r="N718" s="9">
        <v>9.0</v>
      </c>
      <c r="O718" s="9" t="s">
        <v>16</v>
      </c>
      <c r="P718" s="9">
        <v>17.0</v>
      </c>
      <c r="Q718" s="9" t="s">
        <v>16</v>
      </c>
      <c r="R718" s="34"/>
    </row>
    <row r="719">
      <c r="A719" s="10">
        <v>714.0</v>
      </c>
      <c r="B719" s="30">
        <v>7623965.0</v>
      </c>
      <c r="C719" s="128">
        <v>44047.0</v>
      </c>
      <c r="D719" s="10">
        <v>2750.0</v>
      </c>
      <c r="E719" s="24"/>
      <c r="F719" s="89" t="s">
        <v>86</v>
      </c>
      <c r="G719" s="91"/>
      <c r="H719" s="9" t="s">
        <v>16</v>
      </c>
      <c r="I719" s="9" t="s">
        <v>16</v>
      </c>
      <c r="J719" s="9">
        <v>3.0</v>
      </c>
      <c r="K719" s="9" t="s">
        <v>16</v>
      </c>
      <c r="L719" s="9">
        <v>3.0</v>
      </c>
      <c r="M719" s="9" t="s">
        <v>15</v>
      </c>
      <c r="N719" s="91"/>
      <c r="O719" s="9" t="s">
        <v>16</v>
      </c>
      <c r="P719" s="9">
        <v>26.0</v>
      </c>
      <c r="Q719" s="9" t="s">
        <v>16</v>
      </c>
      <c r="R719" s="34"/>
    </row>
    <row r="720">
      <c r="A720" s="10">
        <v>715.0</v>
      </c>
      <c r="B720" s="30">
        <v>7625577.0</v>
      </c>
      <c r="C720" s="128" t="s">
        <v>1868</v>
      </c>
      <c r="D720" s="10">
        <v>2400.0</v>
      </c>
      <c r="E720" s="24"/>
      <c r="F720" s="89" t="s">
        <v>15</v>
      </c>
      <c r="G720" s="91"/>
      <c r="H720" s="9" t="s">
        <v>16</v>
      </c>
      <c r="I720" s="9" t="s">
        <v>15</v>
      </c>
      <c r="J720" s="91"/>
      <c r="K720" s="9" t="s">
        <v>15</v>
      </c>
      <c r="L720" s="91"/>
      <c r="M720" s="9" t="s">
        <v>15</v>
      </c>
      <c r="N720" s="91"/>
      <c r="O720" s="9" t="s">
        <v>16</v>
      </c>
      <c r="P720" s="9">
        <v>3.0</v>
      </c>
      <c r="Q720" s="9" t="s">
        <v>15</v>
      </c>
      <c r="R720" s="34"/>
    </row>
    <row r="721">
      <c r="A721" s="10">
        <v>716.0</v>
      </c>
      <c r="B721" s="30">
        <v>7623839.0</v>
      </c>
      <c r="C721" s="128">
        <v>43955.0</v>
      </c>
      <c r="D721" s="10">
        <v>2110.0</v>
      </c>
      <c r="E721" s="24"/>
      <c r="F721" s="89" t="s">
        <v>86</v>
      </c>
      <c r="G721" s="91"/>
      <c r="H721" s="9" t="s">
        <v>16</v>
      </c>
      <c r="I721" s="9" t="s">
        <v>15</v>
      </c>
      <c r="J721" s="91"/>
      <c r="K721" s="9" t="s">
        <v>15</v>
      </c>
      <c r="L721" s="91"/>
      <c r="M721" s="9" t="s">
        <v>15</v>
      </c>
      <c r="N721" s="91"/>
      <c r="O721" s="9" t="s">
        <v>16</v>
      </c>
      <c r="P721" s="9">
        <v>5.0</v>
      </c>
      <c r="Q721" s="9" t="s">
        <v>15</v>
      </c>
      <c r="R721" s="34"/>
    </row>
    <row r="722">
      <c r="A722" s="10">
        <v>717.0</v>
      </c>
      <c r="B722" s="30">
        <v>7626408.0</v>
      </c>
      <c r="C722" s="128" t="s">
        <v>1869</v>
      </c>
      <c r="D722" s="10">
        <v>1885.0</v>
      </c>
      <c r="E722" s="24"/>
      <c r="F722" s="89" t="s">
        <v>16</v>
      </c>
      <c r="G722" s="9" t="s">
        <v>86</v>
      </c>
      <c r="H722" s="9" t="s">
        <v>16</v>
      </c>
      <c r="I722" s="9" t="s">
        <v>15</v>
      </c>
      <c r="J722" s="91"/>
      <c r="K722" s="9" t="s">
        <v>15</v>
      </c>
      <c r="L722" s="91"/>
      <c r="M722" s="9" t="s">
        <v>15</v>
      </c>
      <c r="N722" s="91"/>
      <c r="O722" s="9" t="s">
        <v>16</v>
      </c>
      <c r="P722" s="9">
        <v>4.0</v>
      </c>
      <c r="Q722" s="9" t="s">
        <v>15</v>
      </c>
      <c r="R722" s="34"/>
    </row>
    <row r="723">
      <c r="A723" s="10">
        <v>718.0</v>
      </c>
      <c r="B723" s="30">
        <v>7626589.0</v>
      </c>
      <c r="C723" s="129"/>
      <c r="D723" s="24"/>
      <c r="E723" s="10" t="s">
        <v>101</v>
      </c>
      <c r="F723" s="89" t="s">
        <v>15</v>
      </c>
      <c r="G723" s="91"/>
      <c r="H723" s="9" t="s">
        <v>16</v>
      </c>
      <c r="I723" s="9" t="s">
        <v>16</v>
      </c>
      <c r="J723" s="9">
        <v>1.0</v>
      </c>
      <c r="K723" s="9" t="s">
        <v>15</v>
      </c>
      <c r="L723" s="91"/>
      <c r="M723" s="9" t="s">
        <v>15</v>
      </c>
      <c r="N723" s="91"/>
      <c r="O723" s="9" t="s">
        <v>15</v>
      </c>
      <c r="P723" s="91"/>
      <c r="Q723" s="9" t="s">
        <v>15</v>
      </c>
      <c r="R723" s="34"/>
    </row>
    <row r="724">
      <c r="A724" s="36">
        <v>719.0</v>
      </c>
      <c r="B724" s="59">
        <v>7627037.0</v>
      </c>
      <c r="C724" s="128" t="s">
        <v>121</v>
      </c>
      <c r="D724" s="36">
        <v>1900.0</v>
      </c>
      <c r="E724" s="37"/>
      <c r="F724" s="111" t="s">
        <v>16</v>
      </c>
      <c r="G724" s="16" t="s">
        <v>86</v>
      </c>
      <c r="H724" s="16" t="s">
        <v>16</v>
      </c>
      <c r="I724" s="16" t="s">
        <v>15</v>
      </c>
      <c r="J724" s="136"/>
      <c r="K724" s="16" t="s">
        <v>16</v>
      </c>
      <c r="L724" s="16">
        <v>6.0</v>
      </c>
      <c r="M724" s="16" t="s">
        <v>15</v>
      </c>
      <c r="N724" s="136"/>
      <c r="O724" s="16" t="s">
        <v>16</v>
      </c>
      <c r="P724" s="16">
        <v>18.0</v>
      </c>
      <c r="Q724" s="16" t="s">
        <v>15</v>
      </c>
      <c r="R724" s="33"/>
    </row>
    <row r="725">
      <c r="A725" s="36">
        <v>720.0</v>
      </c>
      <c r="B725" s="59">
        <v>7627033.0</v>
      </c>
      <c r="C725" s="128" t="s">
        <v>105</v>
      </c>
      <c r="D725" s="36">
        <v>2005.0</v>
      </c>
      <c r="E725" s="37"/>
      <c r="F725" s="111" t="s">
        <v>86</v>
      </c>
      <c r="G725" s="136"/>
      <c r="H725" s="16" t="s">
        <v>16</v>
      </c>
      <c r="I725" s="16" t="s">
        <v>16</v>
      </c>
      <c r="J725" s="16">
        <v>1.0</v>
      </c>
      <c r="K725" s="16" t="s">
        <v>15</v>
      </c>
      <c r="L725" s="136"/>
      <c r="M725" s="16" t="s">
        <v>15</v>
      </c>
      <c r="N725" s="136"/>
      <c r="O725" s="16" t="s">
        <v>16</v>
      </c>
      <c r="P725" s="16">
        <v>1.0</v>
      </c>
      <c r="Q725" s="16" t="s">
        <v>15</v>
      </c>
      <c r="R725" s="33"/>
    </row>
    <row r="726">
      <c r="A726" s="36">
        <v>721.0</v>
      </c>
      <c r="B726" s="59">
        <v>7627693.0</v>
      </c>
      <c r="C726" s="128" t="s">
        <v>1867</v>
      </c>
      <c r="D726" s="36">
        <v>2465.0</v>
      </c>
      <c r="E726" s="37"/>
      <c r="F726" s="111" t="s">
        <v>16</v>
      </c>
      <c r="G726" s="16" t="s">
        <v>86</v>
      </c>
      <c r="H726" s="16" t="s">
        <v>16</v>
      </c>
      <c r="I726" s="16" t="s">
        <v>15</v>
      </c>
      <c r="J726" s="136"/>
      <c r="K726" s="16" t="s">
        <v>15</v>
      </c>
      <c r="L726" s="136"/>
      <c r="M726" s="16" t="s">
        <v>15</v>
      </c>
      <c r="N726" s="136"/>
      <c r="O726" s="16" t="s">
        <v>16</v>
      </c>
      <c r="P726" s="16">
        <v>1.0</v>
      </c>
      <c r="Q726" s="16" t="s">
        <v>15</v>
      </c>
      <c r="R726" s="33"/>
    </row>
    <row r="727">
      <c r="A727" s="36">
        <v>722.0</v>
      </c>
      <c r="B727" s="59">
        <v>7628082.0</v>
      </c>
      <c r="C727" s="128">
        <v>43956.0</v>
      </c>
      <c r="D727" s="36">
        <v>1875.0</v>
      </c>
      <c r="E727" s="37"/>
      <c r="F727" s="111" t="s">
        <v>16</v>
      </c>
      <c r="G727" s="16" t="s">
        <v>1870</v>
      </c>
      <c r="H727" s="16" t="s">
        <v>16</v>
      </c>
      <c r="I727" s="16" t="s">
        <v>15</v>
      </c>
      <c r="J727" s="136"/>
      <c r="K727" s="16" t="s">
        <v>15</v>
      </c>
      <c r="L727" s="136"/>
      <c r="M727" s="16" t="s">
        <v>15</v>
      </c>
      <c r="N727" s="136"/>
      <c r="O727" s="16" t="s">
        <v>16</v>
      </c>
      <c r="P727" s="16">
        <v>1.0</v>
      </c>
      <c r="Q727" s="16" t="s">
        <v>15</v>
      </c>
      <c r="R727" s="33"/>
    </row>
    <row r="728">
      <c r="A728" s="36">
        <v>23.0</v>
      </c>
      <c r="B728" s="59">
        <v>7628767.0</v>
      </c>
      <c r="C728" s="129"/>
      <c r="D728" s="37"/>
      <c r="E728" s="139">
        <v>43955.0</v>
      </c>
      <c r="F728" s="111" t="s">
        <v>86</v>
      </c>
      <c r="G728" s="136"/>
      <c r="H728" s="16" t="s">
        <v>16</v>
      </c>
      <c r="I728" s="16" t="s">
        <v>16</v>
      </c>
      <c r="J728" s="16">
        <v>6.0</v>
      </c>
      <c r="K728" s="16" t="s">
        <v>15</v>
      </c>
      <c r="L728" s="136"/>
      <c r="M728" s="16" t="s">
        <v>15</v>
      </c>
      <c r="N728" s="136"/>
      <c r="O728" s="16" t="s">
        <v>15</v>
      </c>
      <c r="P728" s="136"/>
      <c r="Q728" s="16" t="s">
        <v>15</v>
      </c>
      <c r="R728" s="33"/>
    </row>
    <row r="729">
      <c r="A729" s="36">
        <v>724.0</v>
      </c>
      <c r="B729" s="59">
        <v>7630324.0</v>
      </c>
      <c r="C729" s="128">
        <v>44047.0</v>
      </c>
      <c r="D729" s="36">
        <v>1605.0</v>
      </c>
      <c r="E729" s="37"/>
      <c r="F729" s="111" t="s">
        <v>86</v>
      </c>
      <c r="G729" s="136"/>
      <c r="H729" s="16" t="s">
        <v>16</v>
      </c>
      <c r="I729" s="16" t="s">
        <v>15</v>
      </c>
      <c r="J729" s="136"/>
      <c r="K729" s="16" t="s">
        <v>15</v>
      </c>
      <c r="L729" s="136"/>
      <c r="M729" s="16" t="s">
        <v>15</v>
      </c>
      <c r="N729" s="136"/>
      <c r="O729" s="16" t="s">
        <v>16</v>
      </c>
      <c r="P729" s="16">
        <v>1.0</v>
      </c>
      <c r="Q729" s="16" t="s">
        <v>15</v>
      </c>
      <c r="R729" s="33"/>
    </row>
    <row r="730">
      <c r="A730" s="36">
        <v>725.0</v>
      </c>
      <c r="B730" s="59">
        <v>7630823.0</v>
      </c>
      <c r="C730" s="128" t="s">
        <v>1869</v>
      </c>
      <c r="D730" s="36">
        <v>1815.0</v>
      </c>
      <c r="E730" s="37"/>
      <c r="F730" s="111" t="s">
        <v>16</v>
      </c>
      <c r="G730" s="16" t="s">
        <v>86</v>
      </c>
      <c r="H730" s="16" t="s">
        <v>16</v>
      </c>
      <c r="I730" s="16" t="s">
        <v>15</v>
      </c>
      <c r="J730" s="136"/>
      <c r="K730" s="16" t="s">
        <v>15</v>
      </c>
      <c r="L730" s="136"/>
      <c r="M730" s="16" t="s">
        <v>15</v>
      </c>
      <c r="N730" s="136"/>
      <c r="O730" s="16" t="s">
        <v>16</v>
      </c>
      <c r="P730" s="16">
        <v>11.0</v>
      </c>
      <c r="Q730" s="16" t="s">
        <v>15</v>
      </c>
      <c r="R730" s="33"/>
    </row>
    <row r="731">
      <c r="A731" s="36">
        <v>736.0</v>
      </c>
      <c r="B731" s="59">
        <v>7630822.0</v>
      </c>
      <c r="C731" s="128" t="s">
        <v>1869</v>
      </c>
      <c r="D731" s="36">
        <v>2025.0</v>
      </c>
      <c r="E731" s="37"/>
      <c r="F731" s="111" t="s">
        <v>16</v>
      </c>
      <c r="G731" s="16" t="s">
        <v>86</v>
      </c>
      <c r="H731" s="16" t="s">
        <v>16</v>
      </c>
      <c r="I731" s="16" t="s">
        <v>15</v>
      </c>
      <c r="J731" s="136"/>
      <c r="K731" s="16" t="s">
        <v>15</v>
      </c>
      <c r="L731" s="136"/>
      <c r="M731" s="16" t="s">
        <v>15</v>
      </c>
      <c r="N731" s="136"/>
      <c r="O731" s="16" t="s">
        <v>16</v>
      </c>
      <c r="P731" s="16">
        <v>7.0</v>
      </c>
      <c r="Q731" s="16" t="s">
        <v>15</v>
      </c>
      <c r="R731" s="33"/>
    </row>
    <row r="732">
      <c r="A732" s="36">
        <v>727.0</v>
      </c>
      <c r="B732" s="59">
        <v>7631892.0</v>
      </c>
      <c r="C732" s="128">
        <v>44049.0</v>
      </c>
      <c r="D732" s="36">
        <v>1845.0</v>
      </c>
      <c r="E732" s="37"/>
      <c r="F732" s="111" t="s">
        <v>16</v>
      </c>
      <c r="G732" s="16" t="s">
        <v>86</v>
      </c>
      <c r="H732" s="16" t="s">
        <v>16</v>
      </c>
      <c r="I732" s="16" t="s">
        <v>15</v>
      </c>
      <c r="J732" s="136"/>
      <c r="K732" s="16" t="s">
        <v>15</v>
      </c>
      <c r="L732" s="136"/>
      <c r="M732" s="16" t="s">
        <v>15</v>
      </c>
      <c r="N732" s="136"/>
      <c r="O732" s="16" t="s">
        <v>16</v>
      </c>
      <c r="P732" s="16">
        <v>24.0</v>
      </c>
      <c r="Q732" s="16" t="s">
        <v>15</v>
      </c>
      <c r="R732" s="33"/>
    </row>
    <row r="733">
      <c r="A733" s="36">
        <v>728.0</v>
      </c>
      <c r="B733" s="59">
        <v>7631974.0</v>
      </c>
      <c r="C733" s="128" t="s">
        <v>111</v>
      </c>
      <c r="D733" s="36">
        <v>2165.0</v>
      </c>
      <c r="E733" s="37"/>
      <c r="F733" s="111" t="s">
        <v>16</v>
      </c>
      <c r="G733" s="16" t="s">
        <v>86</v>
      </c>
      <c r="H733" s="16" t="s">
        <v>16</v>
      </c>
      <c r="I733" s="16" t="s">
        <v>15</v>
      </c>
      <c r="J733" s="136"/>
      <c r="K733" s="16" t="s">
        <v>15</v>
      </c>
      <c r="L733" s="136"/>
      <c r="M733" s="16" t="s">
        <v>15</v>
      </c>
      <c r="N733" s="136"/>
      <c r="O733" s="16" t="s">
        <v>16</v>
      </c>
      <c r="P733" s="16">
        <v>4.0</v>
      </c>
      <c r="Q733" s="16" t="s">
        <v>15</v>
      </c>
      <c r="R733" s="33"/>
    </row>
    <row r="734">
      <c r="A734" s="36">
        <v>729.0</v>
      </c>
      <c r="B734" s="59">
        <v>7632246.0</v>
      </c>
      <c r="C734" s="128">
        <v>44139.0</v>
      </c>
      <c r="D734" s="36">
        <v>2215.0</v>
      </c>
      <c r="E734" s="37"/>
      <c r="F734" s="111" t="s">
        <v>86</v>
      </c>
      <c r="G734" s="136"/>
      <c r="H734" s="16" t="s">
        <v>15</v>
      </c>
      <c r="I734" s="16" t="s">
        <v>15</v>
      </c>
      <c r="J734" s="136"/>
      <c r="K734" s="16" t="s">
        <v>15</v>
      </c>
      <c r="L734" s="136"/>
      <c r="M734" s="16" t="s">
        <v>15</v>
      </c>
      <c r="N734" s="136"/>
      <c r="O734" s="16" t="s">
        <v>15</v>
      </c>
      <c r="P734" s="136"/>
      <c r="Q734" s="16" t="s">
        <v>15</v>
      </c>
      <c r="R734" s="33"/>
    </row>
    <row r="735">
      <c r="A735" s="36">
        <v>730.0</v>
      </c>
      <c r="B735" s="59">
        <v>7611167.0</v>
      </c>
      <c r="C735" s="128" t="s">
        <v>1869</v>
      </c>
      <c r="D735" s="36">
        <v>2320.0</v>
      </c>
      <c r="E735" s="37"/>
      <c r="F735" s="111" t="s">
        <v>86</v>
      </c>
      <c r="G735" s="136"/>
      <c r="H735" s="16" t="s">
        <v>16</v>
      </c>
      <c r="I735" s="16" t="s">
        <v>15</v>
      </c>
      <c r="J735" s="136"/>
      <c r="K735" s="16" t="s">
        <v>15</v>
      </c>
      <c r="L735" s="136"/>
      <c r="M735" s="16" t="s">
        <v>15</v>
      </c>
      <c r="N735" s="136"/>
      <c r="O735" s="16" t="s">
        <v>16</v>
      </c>
      <c r="P735" s="16">
        <v>38.0</v>
      </c>
      <c r="Q735" s="16" t="s">
        <v>15</v>
      </c>
      <c r="R735" s="33"/>
    </row>
    <row r="736">
      <c r="A736" s="36">
        <v>731.0</v>
      </c>
      <c r="B736" s="59">
        <v>7632293.0</v>
      </c>
      <c r="C736" s="128" t="s">
        <v>111</v>
      </c>
      <c r="D736" s="36">
        <v>2030.0</v>
      </c>
      <c r="E736" s="37"/>
      <c r="F736" s="111" t="s">
        <v>16</v>
      </c>
      <c r="G736" s="16" t="s">
        <v>86</v>
      </c>
      <c r="H736" s="16" t="s">
        <v>16</v>
      </c>
      <c r="I736" s="16" t="s">
        <v>15</v>
      </c>
      <c r="J736" s="136"/>
      <c r="K736" s="16" t="s">
        <v>15</v>
      </c>
      <c r="L736" s="136"/>
      <c r="M736" s="16" t="s">
        <v>15</v>
      </c>
      <c r="N736" s="136"/>
      <c r="O736" s="16" t="s">
        <v>16</v>
      </c>
      <c r="P736" s="16">
        <v>2.0</v>
      </c>
      <c r="Q736" s="16" t="s">
        <v>15</v>
      </c>
      <c r="R736" s="33"/>
    </row>
    <row r="737">
      <c r="A737" s="36">
        <v>732.0</v>
      </c>
      <c r="B737" s="59">
        <v>7633812.0</v>
      </c>
      <c r="C737" s="128" t="s">
        <v>116</v>
      </c>
      <c r="D737" s="36">
        <v>1905.0</v>
      </c>
      <c r="E737" s="37"/>
      <c r="F737" s="111" t="s">
        <v>86</v>
      </c>
      <c r="G737" s="136"/>
      <c r="H737" s="16" t="s">
        <v>16</v>
      </c>
      <c r="I737" s="16" t="s">
        <v>16</v>
      </c>
      <c r="J737" s="16">
        <v>1.0</v>
      </c>
      <c r="K737" s="16" t="s">
        <v>15</v>
      </c>
      <c r="L737" s="136"/>
      <c r="M737" s="16" t="s">
        <v>15</v>
      </c>
      <c r="N737" s="136"/>
      <c r="O737" s="16" t="s">
        <v>16</v>
      </c>
      <c r="P737" s="16">
        <v>2.0</v>
      </c>
      <c r="Q737" s="16" t="s">
        <v>15</v>
      </c>
      <c r="R737" s="33"/>
    </row>
    <row r="738">
      <c r="A738" s="36">
        <v>733.0</v>
      </c>
      <c r="B738" s="59">
        <v>7634806.0</v>
      </c>
      <c r="C738" s="128" t="s">
        <v>119</v>
      </c>
      <c r="D738" s="36">
        <v>1910.0</v>
      </c>
      <c r="E738" s="37"/>
      <c r="F738" s="111" t="s">
        <v>86</v>
      </c>
      <c r="G738" s="136"/>
      <c r="H738" s="16" t="s">
        <v>16</v>
      </c>
      <c r="I738" s="16" t="s">
        <v>15</v>
      </c>
      <c r="J738" s="136"/>
      <c r="K738" s="16" t="s">
        <v>15</v>
      </c>
      <c r="L738" s="136"/>
      <c r="M738" s="16" t="s">
        <v>15</v>
      </c>
      <c r="N738" s="136"/>
      <c r="O738" s="16" t="s">
        <v>16</v>
      </c>
      <c r="P738" s="16">
        <v>7.0</v>
      </c>
      <c r="Q738" s="16" t="s">
        <v>15</v>
      </c>
      <c r="R738" s="33"/>
    </row>
    <row r="739">
      <c r="A739" s="36">
        <v>734.0</v>
      </c>
      <c r="B739" s="59">
        <v>7635259.0</v>
      </c>
      <c r="C739" s="128">
        <v>43895.0</v>
      </c>
      <c r="D739" s="36">
        <v>2205.0</v>
      </c>
      <c r="E739" s="37"/>
      <c r="F739" s="111" t="s">
        <v>16</v>
      </c>
      <c r="G739" s="16" t="s">
        <v>86</v>
      </c>
      <c r="H739" s="16" t="s">
        <v>16</v>
      </c>
      <c r="I739" s="16" t="s">
        <v>15</v>
      </c>
      <c r="J739" s="136"/>
      <c r="K739" s="16" t="s">
        <v>16</v>
      </c>
      <c r="L739" s="16">
        <v>2.0</v>
      </c>
      <c r="M739" s="16" t="s">
        <v>15</v>
      </c>
      <c r="N739" s="136"/>
      <c r="O739" s="16" t="s">
        <v>16</v>
      </c>
      <c r="P739" s="16">
        <v>5.0</v>
      </c>
      <c r="Q739" s="16" t="s">
        <v>15</v>
      </c>
      <c r="R739" s="33"/>
    </row>
    <row r="740">
      <c r="A740" s="36">
        <v>735.0</v>
      </c>
      <c r="B740" s="59">
        <v>7635980.0</v>
      </c>
      <c r="C740" s="128">
        <v>44171.0</v>
      </c>
      <c r="D740" s="36">
        <v>1810.0</v>
      </c>
      <c r="E740" s="37"/>
      <c r="F740" s="111" t="s">
        <v>16</v>
      </c>
      <c r="G740" s="16" t="s">
        <v>86</v>
      </c>
      <c r="H740" s="16" t="s">
        <v>16</v>
      </c>
      <c r="I740" s="16" t="s">
        <v>15</v>
      </c>
      <c r="J740" s="136"/>
      <c r="K740" s="16" t="s">
        <v>15</v>
      </c>
      <c r="L740" s="136"/>
      <c r="M740" s="16" t="s">
        <v>16</v>
      </c>
      <c r="N740" s="16">
        <v>3.0</v>
      </c>
      <c r="O740" s="16" t="s">
        <v>16</v>
      </c>
      <c r="P740" s="16">
        <v>18.0</v>
      </c>
      <c r="Q740" s="16" t="s">
        <v>16</v>
      </c>
      <c r="R740" s="33"/>
    </row>
    <row r="741">
      <c r="A741" s="36">
        <v>736.0</v>
      </c>
      <c r="B741" s="59">
        <v>7635983.0</v>
      </c>
      <c r="C741" s="128">
        <v>44171.0</v>
      </c>
      <c r="D741" s="36">
        <v>1830.0</v>
      </c>
      <c r="E741" s="37"/>
      <c r="F741" s="111" t="s">
        <v>16</v>
      </c>
      <c r="G741" s="16" t="s">
        <v>86</v>
      </c>
      <c r="H741" s="16" t="s">
        <v>16</v>
      </c>
      <c r="I741" s="16" t="s">
        <v>16</v>
      </c>
      <c r="J741" s="16">
        <v>18.0</v>
      </c>
      <c r="K741" s="16" t="s">
        <v>16</v>
      </c>
      <c r="L741" s="16">
        <v>1.0</v>
      </c>
      <c r="M741" s="16" t="s">
        <v>15</v>
      </c>
      <c r="N741" s="136"/>
      <c r="O741" s="16" t="s">
        <v>16</v>
      </c>
      <c r="P741" s="16">
        <v>8.0</v>
      </c>
      <c r="Q741" s="16" t="s">
        <v>16</v>
      </c>
      <c r="R741" s="33"/>
    </row>
    <row r="742">
      <c r="A742" s="36">
        <v>737.0</v>
      </c>
      <c r="B742" s="59">
        <v>7636678.0</v>
      </c>
      <c r="C742" s="128" t="s">
        <v>1871</v>
      </c>
      <c r="D742" s="36">
        <v>2315.0</v>
      </c>
      <c r="E742" s="37"/>
      <c r="F742" s="111" t="s">
        <v>16</v>
      </c>
      <c r="G742" s="16" t="s">
        <v>86</v>
      </c>
      <c r="H742" s="16" t="s">
        <v>15</v>
      </c>
      <c r="I742" s="16" t="s">
        <v>15</v>
      </c>
      <c r="J742" s="136"/>
      <c r="K742" s="16" t="s">
        <v>15</v>
      </c>
      <c r="L742" s="136"/>
      <c r="M742" s="16" t="s">
        <v>15</v>
      </c>
      <c r="N742" s="136"/>
      <c r="O742" s="16" t="s">
        <v>15</v>
      </c>
      <c r="P742" s="136"/>
      <c r="Q742" s="16" t="s">
        <v>15</v>
      </c>
      <c r="R742" s="33"/>
    </row>
    <row r="743">
      <c r="A743" s="10">
        <v>738.0</v>
      </c>
      <c r="B743" s="10">
        <v>7638079.0</v>
      </c>
      <c r="C743" s="128" t="s">
        <v>1872</v>
      </c>
      <c r="D743" s="10">
        <v>2475.0</v>
      </c>
      <c r="E743" s="24"/>
      <c r="F743" s="89" t="s">
        <v>86</v>
      </c>
      <c r="G743" s="9" t="s">
        <v>86</v>
      </c>
      <c r="H743" s="9" t="s">
        <v>16</v>
      </c>
      <c r="I743" s="9" t="s">
        <v>16</v>
      </c>
      <c r="J743" s="9">
        <v>2.0</v>
      </c>
      <c r="K743" s="9" t="s">
        <v>16</v>
      </c>
      <c r="L743" s="9">
        <v>1.0</v>
      </c>
      <c r="M743" s="9" t="s">
        <v>15</v>
      </c>
      <c r="N743" s="91"/>
      <c r="O743" s="9" t="s">
        <v>16</v>
      </c>
      <c r="P743" s="9">
        <v>1.0</v>
      </c>
      <c r="Q743" s="9" t="s">
        <v>16</v>
      </c>
      <c r="R743" s="34"/>
    </row>
    <row r="744">
      <c r="A744" s="10">
        <v>739.0</v>
      </c>
      <c r="B744" s="10">
        <v>7638005.0</v>
      </c>
      <c r="C744" s="128" t="s">
        <v>1873</v>
      </c>
      <c r="D744" s="10">
        <v>2476.0</v>
      </c>
      <c r="E744" s="24"/>
      <c r="F744" s="89" t="s">
        <v>16</v>
      </c>
      <c r="G744" s="9" t="s">
        <v>86</v>
      </c>
      <c r="H744" s="9" t="s">
        <v>16</v>
      </c>
      <c r="I744" s="9" t="s">
        <v>16</v>
      </c>
      <c r="J744" s="9">
        <v>17.0</v>
      </c>
      <c r="K744" s="9" t="s">
        <v>16</v>
      </c>
      <c r="L744" s="9">
        <v>20.0</v>
      </c>
      <c r="M744" s="9" t="s">
        <v>15</v>
      </c>
      <c r="N744" s="91"/>
      <c r="O744" s="9" t="s">
        <v>16</v>
      </c>
      <c r="P744" s="9">
        <v>2.0</v>
      </c>
      <c r="Q744" s="9" t="s">
        <v>16</v>
      </c>
      <c r="R744" s="34"/>
    </row>
    <row r="745">
      <c r="A745" s="10">
        <v>740.0</v>
      </c>
      <c r="B745" s="10">
        <v>7637399.0</v>
      </c>
      <c r="C745" s="128">
        <v>43866.0</v>
      </c>
      <c r="D745" s="10">
        <v>2880.0</v>
      </c>
      <c r="E745" s="24"/>
      <c r="F745" s="89" t="s">
        <v>86</v>
      </c>
      <c r="G745" s="9"/>
      <c r="H745" s="9" t="s">
        <v>15</v>
      </c>
      <c r="I745" s="9" t="s">
        <v>15</v>
      </c>
      <c r="J745" s="91"/>
      <c r="K745" s="9" t="s">
        <v>15</v>
      </c>
      <c r="L745" s="91"/>
      <c r="M745" s="9" t="s">
        <v>15</v>
      </c>
      <c r="N745" s="91"/>
      <c r="O745" s="9" t="s">
        <v>16</v>
      </c>
      <c r="P745" s="9">
        <v>3.0</v>
      </c>
      <c r="Q745" s="9" t="s">
        <v>15</v>
      </c>
      <c r="R745" s="34"/>
    </row>
    <row r="746">
      <c r="A746" s="10">
        <v>741.0</v>
      </c>
      <c r="B746" s="10">
        <v>7638225.0</v>
      </c>
      <c r="C746" s="129"/>
      <c r="D746" s="24"/>
      <c r="E746" s="10" t="s">
        <v>115</v>
      </c>
      <c r="F746" s="89" t="s">
        <v>86</v>
      </c>
      <c r="G746" s="91"/>
      <c r="H746" s="9"/>
      <c r="I746" s="9" t="s">
        <v>16</v>
      </c>
      <c r="J746" s="9">
        <v>1.0</v>
      </c>
      <c r="K746" s="9" t="s">
        <v>15</v>
      </c>
      <c r="L746" s="91"/>
      <c r="M746" s="9" t="s">
        <v>15</v>
      </c>
      <c r="N746" s="91"/>
      <c r="O746" s="9" t="s">
        <v>16</v>
      </c>
      <c r="P746" s="9">
        <v>2.0</v>
      </c>
      <c r="Q746" s="9" t="s">
        <v>15</v>
      </c>
      <c r="R746" s="34"/>
    </row>
    <row r="747">
      <c r="A747" s="10">
        <v>742.0</v>
      </c>
      <c r="B747" s="10">
        <v>7638450.0</v>
      </c>
      <c r="C747" s="128" t="s">
        <v>127</v>
      </c>
      <c r="D747" s="10">
        <v>2105.0</v>
      </c>
      <c r="E747" s="24"/>
      <c r="F747" s="89" t="s">
        <v>15</v>
      </c>
      <c r="G747" s="91"/>
      <c r="H747" s="9" t="s">
        <v>15</v>
      </c>
      <c r="I747" s="9" t="s">
        <v>16</v>
      </c>
      <c r="J747" s="9">
        <v>6.0</v>
      </c>
      <c r="K747" s="9" t="s">
        <v>16</v>
      </c>
      <c r="L747" s="9">
        <v>2.0</v>
      </c>
      <c r="M747" s="9" t="s">
        <v>15</v>
      </c>
      <c r="N747" s="91"/>
      <c r="O747" s="9" t="s">
        <v>16</v>
      </c>
      <c r="P747" s="9">
        <v>2.0</v>
      </c>
      <c r="Q747" s="9" t="s">
        <v>15</v>
      </c>
      <c r="R747" s="34"/>
    </row>
    <row r="748">
      <c r="A748" s="10">
        <v>743.0</v>
      </c>
      <c r="B748" s="10">
        <v>7638725.0</v>
      </c>
      <c r="C748" s="128">
        <v>43956.0</v>
      </c>
      <c r="D748" s="10">
        <v>2010.0</v>
      </c>
      <c r="E748" s="24"/>
      <c r="F748" s="89" t="s">
        <v>15</v>
      </c>
      <c r="G748" s="91"/>
      <c r="H748" s="9" t="s">
        <v>15</v>
      </c>
      <c r="I748" s="9" t="s">
        <v>15</v>
      </c>
      <c r="J748" s="91"/>
      <c r="K748" s="9" t="s">
        <v>15</v>
      </c>
      <c r="L748" s="91"/>
      <c r="M748" s="9" t="s">
        <v>15</v>
      </c>
      <c r="N748" s="91"/>
      <c r="O748" s="9" t="s">
        <v>16</v>
      </c>
      <c r="P748" s="9">
        <v>2.0</v>
      </c>
      <c r="Q748" s="9" t="s">
        <v>15</v>
      </c>
      <c r="R748" s="34"/>
    </row>
    <row r="749">
      <c r="A749" s="10">
        <v>744.0</v>
      </c>
      <c r="B749" s="10">
        <v>7638324.0</v>
      </c>
      <c r="C749" s="128">
        <v>43835.0</v>
      </c>
      <c r="D749" s="10">
        <v>2310.0</v>
      </c>
      <c r="E749" s="24"/>
      <c r="F749" s="89" t="s">
        <v>15</v>
      </c>
      <c r="G749" s="91"/>
      <c r="H749" s="9" t="s">
        <v>15</v>
      </c>
      <c r="I749" s="9" t="s">
        <v>15</v>
      </c>
      <c r="J749" s="91"/>
      <c r="K749" s="9" t="s">
        <v>15</v>
      </c>
      <c r="L749" s="91"/>
      <c r="M749" s="9" t="s">
        <v>15</v>
      </c>
      <c r="N749" s="91"/>
      <c r="O749" s="9" t="s">
        <v>16</v>
      </c>
      <c r="P749" s="9">
        <v>2.0</v>
      </c>
      <c r="Q749" s="9" t="s">
        <v>15</v>
      </c>
      <c r="R749" s="34"/>
    </row>
    <row r="750">
      <c r="A750" s="10">
        <v>745.0</v>
      </c>
      <c r="B750" s="10">
        <v>7640412.0</v>
      </c>
      <c r="C750" s="128" t="s">
        <v>127</v>
      </c>
      <c r="D750" s="10">
        <v>1995.0</v>
      </c>
      <c r="E750" s="24"/>
      <c r="F750" s="89" t="s">
        <v>15</v>
      </c>
      <c r="G750" s="91"/>
      <c r="H750" s="9" t="s">
        <v>15</v>
      </c>
      <c r="I750" s="9" t="s">
        <v>15</v>
      </c>
      <c r="J750" s="91"/>
      <c r="K750" s="9" t="s">
        <v>15</v>
      </c>
      <c r="L750" s="91"/>
      <c r="M750" s="9" t="s">
        <v>15</v>
      </c>
      <c r="N750" s="91"/>
      <c r="O750" s="9" t="s">
        <v>15</v>
      </c>
      <c r="P750" s="91"/>
      <c r="Q750" s="9" t="s">
        <v>15</v>
      </c>
      <c r="R750" s="34"/>
    </row>
    <row r="751">
      <c r="A751" s="10">
        <v>746.0</v>
      </c>
      <c r="B751" s="10">
        <v>7640416.0</v>
      </c>
      <c r="C751" s="128" t="s">
        <v>127</v>
      </c>
      <c r="D751" s="10">
        <v>1810.0</v>
      </c>
      <c r="E751" s="24"/>
      <c r="F751" s="89" t="s">
        <v>15</v>
      </c>
      <c r="G751" s="91"/>
      <c r="H751" s="9" t="s">
        <v>15</v>
      </c>
      <c r="I751" s="9" t="s">
        <v>15</v>
      </c>
      <c r="J751" s="91"/>
      <c r="K751" s="9" t="s">
        <v>15</v>
      </c>
      <c r="L751" s="91"/>
      <c r="M751" s="9" t="s">
        <v>15</v>
      </c>
      <c r="N751" s="91"/>
      <c r="O751" s="9" t="s">
        <v>15</v>
      </c>
      <c r="P751" s="91"/>
      <c r="Q751" s="9" t="s">
        <v>15</v>
      </c>
      <c r="R751" s="34"/>
    </row>
    <row r="752">
      <c r="A752" s="10">
        <v>747.0</v>
      </c>
      <c r="B752" s="10">
        <v>7613807.0</v>
      </c>
      <c r="C752" s="128" t="s">
        <v>1865</v>
      </c>
      <c r="D752" s="10">
        <v>1950.0</v>
      </c>
      <c r="E752" s="24"/>
      <c r="F752" s="89" t="s">
        <v>16</v>
      </c>
      <c r="G752" s="50" t="s">
        <v>86</v>
      </c>
      <c r="H752" s="9" t="s">
        <v>15</v>
      </c>
      <c r="I752" s="9" t="s">
        <v>16</v>
      </c>
      <c r="J752" s="9">
        <v>4.0</v>
      </c>
      <c r="K752" s="9" t="s">
        <v>16</v>
      </c>
      <c r="L752" s="9">
        <v>30.0</v>
      </c>
      <c r="M752" s="9" t="s">
        <v>16</v>
      </c>
      <c r="N752" s="9">
        <v>31.0</v>
      </c>
      <c r="O752" s="9" t="s">
        <v>16</v>
      </c>
      <c r="P752" s="9">
        <v>23.0</v>
      </c>
      <c r="Q752" s="9" t="s">
        <v>86</v>
      </c>
      <c r="R752" s="34"/>
    </row>
    <row r="753">
      <c r="A753" s="10">
        <v>748.0</v>
      </c>
      <c r="B753" s="10">
        <v>7641312.0</v>
      </c>
      <c r="C753" s="128">
        <v>44017.0</v>
      </c>
      <c r="D753" s="10">
        <v>2230.0</v>
      </c>
      <c r="E753" s="24"/>
      <c r="F753" s="89" t="s">
        <v>15</v>
      </c>
      <c r="G753" s="91"/>
      <c r="H753" s="9" t="s">
        <v>16</v>
      </c>
      <c r="I753" s="9" t="s">
        <v>15</v>
      </c>
      <c r="J753" s="91"/>
      <c r="K753" s="9" t="s">
        <v>15</v>
      </c>
      <c r="L753" s="91"/>
      <c r="M753" s="9" t="s">
        <v>15</v>
      </c>
      <c r="N753" s="91"/>
      <c r="O753" s="9" t="s">
        <v>16</v>
      </c>
      <c r="P753" s="9">
        <v>2.0</v>
      </c>
      <c r="Q753" s="9" t="s">
        <v>15</v>
      </c>
      <c r="R753" s="34"/>
    </row>
    <row r="754">
      <c r="A754" s="10">
        <v>749.0</v>
      </c>
      <c r="B754" s="10">
        <v>7641608.0</v>
      </c>
      <c r="C754" s="128" t="s">
        <v>1874</v>
      </c>
      <c r="D754" s="10">
        <v>2155.0</v>
      </c>
      <c r="E754" s="24"/>
      <c r="F754" s="89" t="s">
        <v>15</v>
      </c>
      <c r="G754" s="91"/>
      <c r="H754" s="9" t="s">
        <v>15</v>
      </c>
      <c r="I754" s="9" t="s">
        <v>15</v>
      </c>
      <c r="J754" s="91"/>
      <c r="K754" s="9" t="s">
        <v>15</v>
      </c>
      <c r="L754" s="91"/>
      <c r="M754" s="9" t="s">
        <v>15</v>
      </c>
      <c r="N754" s="91"/>
      <c r="O754" s="9" t="s">
        <v>16</v>
      </c>
      <c r="P754" s="9">
        <v>3.0</v>
      </c>
      <c r="Q754" s="9" t="s">
        <v>15</v>
      </c>
      <c r="R754" s="34"/>
    </row>
    <row r="755">
      <c r="A755" s="10">
        <v>750.0</v>
      </c>
      <c r="B755" s="10">
        <v>7642823.0</v>
      </c>
      <c r="C755" s="128" t="s">
        <v>1874</v>
      </c>
      <c r="D755" s="10">
        <v>2395.0</v>
      </c>
      <c r="E755" s="24"/>
      <c r="F755" s="89" t="s">
        <v>16</v>
      </c>
      <c r="G755" s="9">
        <v>3.0</v>
      </c>
      <c r="H755" s="9" t="s">
        <v>15</v>
      </c>
      <c r="I755" s="9" t="s">
        <v>15</v>
      </c>
      <c r="J755" s="91"/>
      <c r="K755" s="9" t="s">
        <v>15</v>
      </c>
      <c r="L755" s="91"/>
      <c r="M755" s="9" t="s">
        <v>15</v>
      </c>
      <c r="N755" s="91"/>
      <c r="O755" s="9" t="s">
        <v>16</v>
      </c>
      <c r="P755" s="9">
        <v>1.0</v>
      </c>
      <c r="Q755" s="9" t="s">
        <v>15</v>
      </c>
      <c r="R755" s="34"/>
    </row>
    <row r="756">
      <c r="A756" s="10">
        <v>751.0</v>
      </c>
      <c r="B756" s="10">
        <v>7643803.0</v>
      </c>
      <c r="C756" s="128" t="s">
        <v>1875</v>
      </c>
      <c r="D756" s="10">
        <v>1960.0</v>
      </c>
      <c r="E756" s="24"/>
      <c r="F756" s="89" t="s">
        <v>15</v>
      </c>
      <c r="G756" s="91"/>
      <c r="H756" s="9" t="s">
        <v>15</v>
      </c>
      <c r="I756" s="9" t="s">
        <v>15</v>
      </c>
      <c r="J756" s="91"/>
      <c r="K756" s="9" t="s">
        <v>15</v>
      </c>
      <c r="L756" s="91"/>
      <c r="M756" s="9" t="s">
        <v>15</v>
      </c>
      <c r="N756" s="91"/>
      <c r="O756" s="9" t="s">
        <v>16</v>
      </c>
      <c r="P756" s="9">
        <v>2.0</v>
      </c>
      <c r="Q756" s="9" t="s">
        <v>15</v>
      </c>
      <c r="R756" s="34"/>
    </row>
    <row r="757">
      <c r="A757" s="10">
        <v>752.0</v>
      </c>
      <c r="B757" s="10">
        <v>7645387.0</v>
      </c>
      <c r="C757" s="128" t="s">
        <v>126</v>
      </c>
      <c r="D757" s="10">
        <v>2015.0</v>
      </c>
      <c r="E757" s="24"/>
      <c r="F757" s="89" t="s">
        <v>15</v>
      </c>
      <c r="G757" s="91"/>
      <c r="H757" s="9" t="s">
        <v>15</v>
      </c>
      <c r="I757" s="9" t="s">
        <v>15</v>
      </c>
      <c r="J757" s="91"/>
      <c r="K757" s="9" t="s">
        <v>15</v>
      </c>
      <c r="L757" s="91"/>
      <c r="M757" s="9" t="s">
        <v>15</v>
      </c>
      <c r="N757" s="91"/>
      <c r="O757" s="9" t="s">
        <v>16</v>
      </c>
      <c r="P757" s="9">
        <v>2.0</v>
      </c>
      <c r="Q757" s="9" t="s">
        <v>15</v>
      </c>
      <c r="R757" s="34"/>
    </row>
    <row r="758">
      <c r="A758" s="10">
        <v>753.0</v>
      </c>
      <c r="B758" s="10">
        <v>7644357.0</v>
      </c>
      <c r="C758" s="128" t="s">
        <v>123</v>
      </c>
      <c r="D758" s="10">
        <v>2610.0</v>
      </c>
      <c r="E758" s="24"/>
      <c r="F758" s="89" t="s">
        <v>86</v>
      </c>
      <c r="G758" s="91"/>
      <c r="H758" s="9" t="s">
        <v>15</v>
      </c>
      <c r="I758" s="9" t="s">
        <v>15</v>
      </c>
      <c r="J758" s="91"/>
      <c r="K758" s="9" t="s">
        <v>15</v>
      </c>
      <c r="L758" s="91"/>
      <c r="M758" s="9" t="s">
        <v>15</v>
      </c>
      <c r="N758" s="91"/>
      <c r="O758" s="9" t="s">
        <v>15</v>
      </c>
      <c r="P758" s="91"/>
      <c r="Q758" s="9" t="s">
        <v>15</v>
      </c>
      <c r="R758" s="34"/>
    </row>
    <row r="759">
      <c r="A759" s="10">
        <v>754.0</v>
      </c>
      <c r="B759" s="10">
        <v>7745865.0</v>
      </c>
      <c r="C759" s="128" t="s">
        <v>1876</v>
      </c>
      <c r="D759" s="10">
        <v>2140.0</v>
      </c>
      <c r="E759" s="24"/>
      <c r="F759" s="89" t="s">
        <v>16</v>
      </c>
      <c r="G759" s="9">
        <v>2.0</v>
      </c>
      <c r="H759" s="9" t="s">
        <v>16</v>
      </c>
      <c r="I759" s="9" t="s">
        <v>15</v>
      </c>
      <c r="J759" s="91"/>
      <c r="K759" s="9" t="s">
        <v>15</v>
      </c>
      <c r="L759" s="91"/>
      <c r="M759" s="9" t="s">
        <v>15</v>
      </c>
      <c r="N759" s="91"/>
      <c r="O759" s="9" t="s">
        <v>16</v>
      </c>
      <c r="P759" s="9">
        <v>2.0</v>
      </c>
      <c r="Q759" s="9" t="s">
        <v>15</v>
      </c>
      <c r="R759" s="34"/>
    </row>
    <row r="760">
      <c r="A760" s="10">
        <v>755.0</v>
      </c>
      <c r="B760" s="10">
        <v>7648896.0</v>
      </c>
      <c r="C760" s="128" t="s">
        <v>1877</v>
      </c>
      <c r="D760" s="10">
        <v>2025.0</v>
      </c>
      <c r="E760" s="24"/>
      <c r="F760" s="89" t="s">
        <v>16</v>
      </c>
      <c r="G760" s="9">
        <v>5.0</v>
      </c>
      <c r="H760" s="9" t="s">
        <v>16</v>
      </c>
      <c r="I760" s="9" t="s">
        <v>15</v>
      </c>
      <c r="J760" s="91"/>
      <c r="K760" s="9" t="s">
        <v>16</v>
      </c>
      <c r="L760" s="9">
        <v>2.0</v>
      </c>
      <c r="M760" s="9" t="s">
        <v>15</v>
      </c>
      <c r="N760" s="91"/>
      <c r="O760" s="9" t="s">
        <v>16</v>
      </c>
      <c r="P760" s="9">
        <v>5.0</v>
      </c>
      <c r="Q760" s="9" t="s">
        <v>16</v>
      </c>
      <c r="R760" s="34"/>
    </row>
    <row r="761">
      <c r="A761" s="10">
        <v>756.0</v>
      </c>
      <c r="B761" s="10">
        <v>7647987.0</v>
      </c>
      <c r="C761" s="128">
        <v>43976.0</v>
      </c>
      <c r="D761" s="10">
        <v>1740.0</v>
      </c>
      <c r="E761" s="24"/>
      <c r="F761" s="89" t="s">
        <v>16</v>
      </c>
      <c r="G761" s="9">
        <v>3.0</v>
      </c>
      <c r="H761" s="9" t="s">
        <v>15</v>
      </c>
      <c r="I761" s="9" t="s">
        <v>15</v>
      </c>
      <c r="J761" s="91"/>
      <c r="K761" s="9" t="s">
        <v>15</v>
      </c>
      <c r="L761" s="91"/>
      <c r="M761" s="9" t="s">
        <v>15</v>
      </c>
      <c r="N761" s="91"/>
      <c r="O761" s="9" t="s">
        <v>15</v>
      </c>
      <c r="P761" s="91"/>
      <c r="Q761" s="9" t="s">
        <v>15</v>
      </c>
      <c r="R761" s="34"/>
    </row>
    <row r="762">
      <c r="A762" s="10">
        <v>757.0</v>
      </c>
      <c r="B762" s="10">
        <v>7648022.0</v>
      </c>
      <c r="C762" s="128">
        <v>43927.0</v>
      </c>
      <c r="D762" s="10">
        <v>1830.0</v>
      </c>
      <c r="E762" s="24"/>
      <c r="F762" s="89" t="s">
        <v>86</v>
      </c>
      <c r="G762" s="91"/>
      <c r="H762" s="9" t="s">
        <v>15</v>
      </c>
      <c r="I762" s="9" t="s">
        <v>15</v>
      </c>
      <c r="J762" s="91"/>
      <c r="K762" s="9" t="s">
        <v>15</v>
      </c>
      <c r="L762" s="91"/>
      <c r="M762" s="9" t="s">
        <v>15</v>
      </c>
      <c r="N762" s="91"/>
      <c r="O762" s="9" t="s">
        <v>15</v>
      </c>
      <c r="P762" s="91"/>
      <c r="Q762" s="9" t="s">
        <v>15</v>
      </c>
      <c r="R762" s="34"/>
    </row>
    <row r="763">
      <c r="A763" s="10">
        <v>758.0</v>
      </c>
      <c r="B763" s="10">
        <v>7652431.0</v>
      </c>
      <c r="C763" s="128">
        <v>44112.0</v>
      </c>
      <c r="D763" s="10">
        <v>1935.0</v>
      </c>
      <c r="E763" s="24"/>
      <c r="F763" s="89" t="s">
        <v>16</v>
      </c>
      <c r="G763" s="9">
        <v>3.0</v>
      </c>
      <c r="H763" s="9" t="s">
        <v>16</v>
      </c>
      <c r="I763" s="9" t="s">
        <v>15</v>
      </c>
      <c r="J763" s="91"/>
      <c r="K763" s="9" t="s">
        <v>16</v>
      </c>
      <c r="L763" s="9">
        <v>11.0</v>
      </c>
      <c r="M763" s="9" t="s">
        <v>15</v>
      </c>
      <c r="N763" s="91"/>
      <c r="O763" s="9" t="s">
        <v>16</v>
      </c>
      <c r="P763" s="9">
        <v>21.0</v>
      </c>
      <c r="Q763" s="9" t="s">
        <v>15</v>
      </c>
      <c r="R763" s="34"/>
    </row>
    <row r="764">
      <c r="A764" s="10">
        <v>759.0</v>
      </c>
      <c r="B764" s="10">
        <v>7653084.0</v>
      </c>
      <c r="C764" s="128" t="s">
        <v>1878</v>
      </c>
      <c r="D764" s="10">
        <v>1975.0</v>
      </c>
      <c r="E764" s="24"/>
      <c r="F764" s="89" t="s">
        <v>16</v>
      </c>
      <c r="G764" s="9">
        <v>5.0</v>
      </c>
      <c r="H764" s="9" t="s">
        <v>16</v>
      </c>
      <c r="I764" s="9" t="s">
        <v>15</v>
      </c>
      <c r="J764" s="91"/>
      <c r="K764" s="9" t="s">
        <v>15</v>
      </c>
      <c r="L764" s="91"/>
      <c r="M764" s="9" t="s">
        <v>15</v>
      </c>
      <c r="N764" s="91"/>
      <c r="O764" s="9" t="s">
        <v>16</v>
      </c>
      <c r="P764" s="9">
        <v>5.0</v>
      </c>
      <c r="Q764" s="9" t="s">
        <v>15</v>
      </c>
      <c r="R764" s="34"/>
    </row>
    <row r="765">
      <c r="A765" s="10">
        <v>760.0</v>
      </c>
      <c r="B765" s="10">
        <v>7654796.0</v>
      </c>
      <c r="C765" s="128" t="s">
        <v>159</v>
      </c>
      <c r="D765" s="10">
        <v>2040.0</v>
      </c>
      <c r="E765" s="24"/>
      <c r="F765" s="89" t="s">
        <v>16</v>
      </c>
      <c r="G765" s="9">
        <v>2.0</v>
      </c>
      <c r="H765" s="9" t="s">
        <v>16</v>
      </c>
      <c r="I765" s="9" t="s">
        <v>15</v>
      </c>
      <c r="J765" s="91"/>
      <c r="K765" s="9" t="s">
        <v>15</v>
      </c>
      <c r="L765" s="91"/>
      <c r="M765" s="9" t="s">
        <v>16</v>
      </c>
      <c r="N765" s="9">
        <v>20.0</v>
      </c>
      <c r="O765" s="9" t="s">
        <v>16</v>
      </c>
      <c r="P765" s="9">
        <v>13.0</v>
      </c>
      <c r="Q765" s="9" t="s">
        <v>16</v>
      </c>
      <c r="R765" s="34"/>
    </row>
    <row r="766">
      <c r="A766" s="10">
        <v>761.0</v>
      </c>
      <c r="B766" s="10">
        <v>7652133.0</v>
      </c>
      <c r="C766" s="128" t="s">
        <v>1878</v>
      </c>
      <c r="D766" s="10">
        <v>1895.0</v>
      </c>
      <c r="E766" s="24"/>
      <c r="F766" s="89" t="s">
        <v>16</v>
      </c>
      <c r="G766" s="9">
        <v>2.0</v>
      </c>
      <c r="H766" s="9" t="s">
        <v>15</v>
      </c>
      <c r="I766" s="9" t="s">
        <v>15</v>
      </c>
      <c r="J766" s="91"/>
      <c r="K766" s="9" t="s">
        <v>15</v>
      </c>
      <c r="L766" s="91"/>
      <c r="M766" s="9" t="s">
        <v>15</v>
      </c>
      <c r="N766" s="91"/>
      <c r="O766" s="9" t="s">
        <v>15</v>
      </c>
      <c r="P766" s="91"/>
      <c r="Q766" s="9" t="s">
        <v>15</v>
      </c>
      <c r="R766" s="34"/>
    </row>
    <row r="767">
      <c r="A767" s="10">
        <v>762.0</v>
      </c>
      <c r="B767" s="30">
        <v>7654109.0</v>
      </c>
      <c r="C767" s="128">
        <v>44110.0</v>
      </c>
      <c r="D767" s="10">
        <v>2610.0</v>
      </c>
      <c r="E767" s="24"/>
      <c r="F767" s="89" t="s">
        <v>15</v>
      </c>
      <c r="G767" s="91"/>
      <c r="H767" s="9" t="s">
        <v>15</v>
      </c>
      <c r="I767" s="9" t="s">
        <v>15</v>
      </c>
      <c r="J767" s="91"/>
      <c r="K767" s="9" t="s">
        <v>15</v>
      </c>
      <c r="L767" s="91"/>
      <c r="M767" s="9" t="s">
        <v>15</v>
      </c>
      <c r="N767" s="91"/>
      <c r="O767" s="9" t="s">
        <v>15</v>
      </c>
      <c r="P767" s="91"/>
      <c r="Q767" s="9" t="s">
        <v>15</v>
      </c>
      <c r="R767" s="34"/>
    </row>
    <row r="768">
      <c r="A768" s="10">
        <v>763.0</v>
      </c>
      <c r="B768" s="30">
        <v>7652672.0</v>
      </c>
      <c r="C768" s="128" t="s">
        <v>131</v>
      </c>
      <c r="D768" s="10">
        <v>2870.0</v>
      </c>
      <c r="E768" s="24"/>
      <c r="F768" s="89" t="s">
        <v>15</v>
      </c>
      <c r="G768" s="91"/>
      <c r="H768" s="9" t="s">
        <v>15</v>
      </c>
      <c r="I768" s="9" t="s">
        <v>15</v>
      </c>
      <c r="J768" s="91"/>
      <c r="K768" s="9" t="s">
        <v>15</v>
      </c>
      <c r="L768" s="91"/>
      <c r="M768" s="9" t="s">
        <v>15</v>
      </c>
      <c r="N768" s="91"/>
      <c r="O768" s="9" t="s">
        <v>15</v>
      </c>
      <c r="P768" s="91"/>
      <c r="Q768" s="9" t="s">
        <v>15</v>
      </c>
      <c r="R768" s="34"/>
    </row>
    <row r="769">
      <c r="A769" s="10">
        <v>764.0</v>
      </c>
      <c r="B769" s="30">
        <v>7653040.0</v>
      </c>
      <c r="C769" s="128">
        <v>43896.0</v>
      </c>
      <c r="D769" s="10">
        <v>4030.0</v>
      </c>
      <c r="E769" s="24"/>
      <c r="F769" s="89" t="s">
        <v>15</v>
      </c>
      <c r="G769" s="91"/>
      <c r="H769" s="9" t="s">
        <v>15</v>
      </c>
      <c r="I769" s="9" t="s">
        <v>15</v>
      </c>
      <c r="J769" s="91"/>
      <c r="K769" s="9" t="s">
        <v>15</v>
      </c>
      <c r="L769" s="91"/>
      <c r="M769" s="9" t="s">
        <v>15</v>
      </c>
      <c r="N769" s="91"/>
      <c r="O769" s="9" t="s">
        <v>15</v>
      </c>
      <c r="P769" s="91"/>
      <c r="Q769" s="9" t="s">
        <v>15</v>
      </c>
      <c r="R769" s="34"/>
    </row>
    <row r="770">
      <c r="A770" s="10">
        <v>765.0</v>
      </c>
      <c r="B770" s="30">
        <v>7656271.0</v>
      </c>
      <c r="C770" s="128" t="s">
        <v>1879</v>
      </c>
      <c r="D770" s="10">
        <v>2065.0</v>
      </c>
      <c r="E770" s="24"/>
      <c r="F770" s="89" t="s">
        <v>86</v>
      </c>
      <c r="G770" s="91"/>
      <c r="H770" s="9" t="s">
        <v>16</v>
      </c>
      <c r="I770" s="9" t="s">
        <v>15</v>
      </c>
      <c r="J770" s="91"/>
      <c r="K770" s="9" t="s">
        <v>15</v>
      </c>
      <c r="L770" s="91"/>
      <c r="M770" s="9" t="s">
        <v>15</v>
      </c>
      <c r="N770" s="91"/>
      <c r="O770" s="9" t="s">
        <v>16</v>
      </c>
      <c r="P770" s="9">
        <v>2.0</v>
      </c>
      <c r="Q770" s="9" t="s">
        <v>15</v>
      </c>
      <c r="R770" s="34"/>
    </row>
    <row r="771">
      <c r="A771" s="10">
        <v>766.0</v>
      </c>
      <c r="B771" s="30">
        <v>7658006.0</v>
      </c>
      <c r="C771" s="128" t="s">
        <v>1880</v>
      </c>
      <c r="D771" s="10">
        <v>2620.0</v>
      </c>
      <c r="E771" s="24"/>
      <c r="F771" s="89" t="s">
        <v>86</v>
      </c>
      <c r="G771" s="91"/>
      <c r="H771" s="9" t="s">
        <v>16</v>
      </c>
      <c r="I771" s="9" t="s">
        <v>15</v>
      </c>
      <c r="J771" s="91"/>
      <c r="K771" s="9" t="s">
        <v>16</v>
      </c>
      <c r="L771" s="9">
        <v>5.0</v>
      </c>
      <c r="M771" s="9" t="s">
        <v>15</v>
      </c>
      <c r="N771" s="91"/>
      <c r="O771" s="9" t="s">
        <v>16</v>
      </c>
      <c r="P771" s="9">
        <v>1.0</v>
      </c>
      <c r="Q771" s="9" t="s">
        <v>15</v>
      </c>
      <c r="R771" s="34"/>
    </row>
    <row r="772">
      <c r="A772" s="10">
        <v>767.0</v>
      </c>
      <c r="B772" s="30">
        <v>7660109.0</v>
      </c>
      <c r="C772" s="128" t="s">
        <v>137</v>
      </c>
      <c r="D772" s="10">
        <v>1835.0</v>
      </c>
      <c r="E772" s="24"/>
      <c r="F772" s="89" t="s">
        <v>86</v>
      </c>
      <c r="G772" s="91"/>
      <c r="H772" s="9" t="s">
        <v>16</v>
      </c>
      <c r="I772" s="9" t="s">
        <v>16</v>
      </c>
      <c r="J772" s="9">
        <v>1.0</v>
      </c>
      <c r="K772" s="9" t="s">
        <v>15</v>
      </c>
      <c r="L772" s="91"/>
      <c r="M772" s="9" t="s">
        <v>15</v>
      </c>
      <c r="N772" s="91"/>
      <c r="O772" s="9" t="s">
        <v>16</v>
      </c>
      <c r="P772" s="9">
        <v>18.0</v>
      </c>
      <c r="Q772" s="9" t="s">
        <v>15</v>
      </c>
      <c r="R772" s="34"/>
    </row>
    <row r="773">
      <c r="A773" s="10">
        <v>768.0</v>
      </c>
      <c r="B773" s="30">
        <v>7660557.0</v>
      </c>
      <c r="C773" s="128" t="s">
        <v>1881</v>
      </c>
      <c r="D773" s="10">
        <v>2095.0</v>
      </c>
      <c r="E773" s="24"/>
      <c r="F773" s="89" t="s">
        <v>15</v>
      </c>
      <c r="G773" s="91"/>
      <c r="H773" s="9" t="s">
        <v>16</v>
      </c>
      <c r="I773" s="9" t="s">
        <v>16</v>
      </c>
      <c r="J773" s="9">
        <v>1.0</v>
      </c>
      <c r="K773" s="9" t="s">
        <v>15</v>
      </c>
      <c r="L773" s="91"/>
      <c r="M773" s="9" t="s">
        <v>15</v>
      </c>
      <c r="N773" s="91"/>
      <c r="O773" s="9" t="s">
        <v>16</v>
      </c>
      <c r="P773" s="9">
        <v>4.0</v>
      </c>
      <c r="Q773" s="9" t="s">
        <v>15</v>
      </c>
      <c r="R773" s="34"/>
    </row>
    <row r="774">
      <c r="A774" s="10">
        <v>769.0</v>
      </c>
      <c r="B774" s="30">
        <v>7661923.0</v>
      </c>
      <c r="C774" s="128">
        <v>44141.0</v>
      </c>
      <c r="D774" s="10">
        <v>2005.0</v>
      </c>
      <c r="E774" s="24"/>
      <c r="F774" s="89" t="s">
        <v>86</v>
      </c>
      <c r="G774" s="91"/>
      <c r="H774" s="9" t="s">
        <v>16</v>
      </c>
      <c r="I774" s="9" t="s">
        <v>15</v>
      </c>
      <c r="J774" s="91"/>
      <c r="K774" s="9" t="s">
        <v>15</v>
      </c>
      <c r="L774" s="91"/>
      <c r="M774" s="9" t="s">
        <v>15</v>
      </c>
      <c r="N774" s="91"/>
      <c r="O774" s="9" t="s">
        <v>16</v>
      </c>
      <c r="P774" s="9">
        <v>2.0</v>
      </c>
      <c r="Q774" s="9" t="s">
        <v>16</v>
      </c>
      <c r="R774" s="34"/>
    </row>
    <row r="775">
      <c r="A775" s="10">
        <v>770.0</v>
      </c>
      <c r="B775" s="30">
        <v>7664211.0</v>
      </c>
      <c r="C775" s="129"/>
      <c r="D775" s="10" t="s">
        <v>86</v>
      </c>
      <c r="E775" s="10" t="s">
        <v>1880</v>
      </c>
      <c r="F775" s="89" t="s">
        <v>86</v>
      </c>
      <c r="G775" s="91"/>
      <c r="H775" s="9" t="s">
        <v>16</v>
      </c>
      <c r="I775" s="9" t="s">
        <v>16</v>
      </c>
      <c r="J775" s="9">
        <v>1.0</v>
      </c>
      <c r="K775" s="9" t="s">
        <v>15</v>
      </c>
      <c r="L775" s="91"/>
      <c r="M775" s="9" t="s">
        <v>15</v>
      </c>
      <c r="N775" s="91"/>
      <c r="O775" s="9" t="s">
        <v>15</v>
      </c>
      <c r="P775" s="91"/>
      <c r="Q775" s="9" t="s">
        <v>15</v>
      </c>
      <c r="R775" s="34"/>
    </row>
    <row r="776">
      <c r="A776" s="10">
        <v>771.0</v>
      </c>
      <c r="B776" s="30">
        <v>7663238.0</v>
      </c>
      <c r="C776" s="128">
        <v>44173.0</v>
      </c>
      <c r="D776" s="10">
        <v>1970.0</v>
      </c>
      <c r="E776" s="24"/>
      <c r="F776" s="89" t="s">
        <v>86</v>
      </c>
      <c r="G776" s="91"/>
      <c r="H776" s="9" t="s">
        <v>16</v>
      </c>
      <c r="I776" s="9" t="s">
        <v>16</v>
      </c>
      <c r="J776" s="9">
        <v>8.0</v>
      </c>
      <c r="K776" s="9" t="s">
        <v>16</v>
      </c>
      <c r="L776" s="9">
        <v>6.0</v>
      </c>
      <c r="M776" s="9" t="s">
        <v>15</v>
      </c>
      <c r="N776" s="91"/>
      <c r="O776" s="9" t="s">
        <v>16</v>
      </c>
      <c r="P776" s="9">
        <v>10.0</v>
      </c>
      <c r="Q776" s="9" t="s">
        <v>15</v>
      </c>
      <c r="R776" s="34"/>
    </row>
    <row r="777">
      <c r="A777" s="10">
        <v>772.0</v>
      </c>
      <c r="B777" s="30">
        <v>7663281.0</v>
      </c>
      <c r="C777" s="128">
        <v>44054.0</v>
      </c>
      <c r="D777" s="10">
        <v>1850.0</v>
      </c>
      <c r="E777" s="24"/>
      <c r="F777" s="89" t="s">
        <v>16</v>
      </c>
      <c r="G777" s="9">
        <v>1.0</v>
      </c>
      <c r="H777" s="9" t="s">
        <v>16</v>
      </c>
      <c r="I777" s="9" t="s">
        <v>15</v>
      </c>
      <c r="J777" s="91"/>
      <c r="K777" s="9" t="s">
        <v>16</v>
      </c>
      <c r="L777" s="9">
        <v>8.0</v>
      </c>
      <c r="M777" s="9" t="s">
        <v>16</v>
      </c>
      <c r="N777" s="9">
        <v>3.0</v>
      </c>
      <c r="O777" s="9" t="s">
        <v>16</v>
      </c>
      <c r="P777" s="9">
        <v>22.0</v>
      </c>
      <c r="Q777" s="9" t="s">
        <v>15</v>
      </c>
      <c r="R777" s="34"/>
    </row>
    <row r="778">
      <c r="A778" s="10">
        <v>773.0</v>
      </c>
      <c r="B778" s="30">
        <v>7666616.0</v>
      </c>
      <c r="C778" s="128">
        <v>44111.0</v>
      </c>
      <c r="D778" s="10">
        <v>1930.0</v>
      </c>
      <c r="E778" s="24"/>
      <c r="F778" s="89" t="s">
        <v>16</v>
      </c>
      <c r="G778" s="9">
        <v>2.0</v>
      </c>
      <c r="H778" s="9" t="s">
        <v>16</v>
      </c>
      <c r="I778" s="9" t="s">
        <v>15</v>
      </c>
      <c r="J778" s="91"/>
      <c r="K778" s="9" t="s">
        <v>15</v>
      </c>
      <c r="L778" s="91"/>
      <c r="M778" s="9" t="s">
        <v>15</v>
      </c>
      <c r="N778" s="91"/>
      <c r="O778" s="9" t="s">
        <v>16</v>
      </c>
      <c r="P778" s="9">
        <v>2.0</v>
      </c>
      <c r="Q778" s="9" t="s">
        <v>15</v>
      </c>
      <c r="R778" s="34"/>
    </row>
    <row r="779">
      <c r="A779" s="10">
        <v>774.0</v>
      </c>
      <c r="B779" s="30">
        <v>7667033.0</v>
      </c>
      <c r="C779" s="128" t="s">
        <v>1882</v>
      </c>
      <c r="D779" s="10">
        <v>1850.0</v>
      </c>
      <c r="E779" s="24"/>
      <c r="F779" s="89" t="s">
        <v>16</v>
      </c>
      <c r="G779" s="9">
        <v>11.0</v>
      </c>
      <c r="H779" s="9" t="s">
        <v>15</v>
      </c>
      <c r="I779" s="9" t="s">
        <v>15</v>
      </c>
      <c r="J779" s="91"/>
      <c r="K779" s="9" t="s">
        <v>15</v>
      </c>
      <c r="L779" s="91"/>
      <c r="M779" s="9" t="s">
        <v>15</v>
      </c>
      <c r="N779" s="91"/>
      <c r="O779" s="9" t="s">
        <v>15</v>
      </c>
      <c r="P779" s="91"/>
      <c r="Q779" s="9" t="s">
        <v>15</v>
      </c>
      <c r="R779" s="34"/>
    </row>
    <row r="780">
      <c r="A780" s="10">
        <v>775.0</v>
      </c>
      <c r="B780" s="30">
        <v>7667263.0</v>
      </c>
      <c r="C780" s="128">
        <v>43839.0</v>
      </c>
      <c r="D780" s="36">
        <v>1830.0</v>
      </c>
      <c r="E780" s="37"/>
      <c r="F780" s="111" t="s">
        <v>86</v>
      </c>
      <c r="G780" s="136"/>
      <c r="H780" s="16" t="s">
        <v>16</v>
      </c>
      <c r="I780" s="16" t="s">
        <v>15</v>
      </c>
      <c r="J780" s="136"/>
      <c r="K780" s="16" t="s">
        <v>15</v>
      </c>
      <c r="L780" s="136"/>
      <c r="M780" s="16" t="s">
        <v>15</v>
      </c>
      <c r="N780" s="136"/>
      <c r="O780" s="16" t="s">
        <v>16</v>
      </c>
      <c r="P780" s="16">
        <v>26.0</v>
      </c>
      <c r="Q780" s="16" t="s">
        <v>15</v>
      </c>
      <c r="R780" s="33"/>
    </row>
    <row r="781">
      <c r="A781" s="10">
        <v>776.0</v>
      </c>
      <c r="B781" s="30">
        <v>7666849.0</v>
      </c>
      <c r="C781" s="128">
        <v>43868.0</v>
      </c>
      <c r="D781" s="36">
        <v>2145.0</v>
      </c>
      <c r="E781" s="37"/>
      <c r="F781" s="111" t="s">
        <v>86</v>
      </c>
      <c r="G781" s="136"/>
      <c r="H781" s="16" t="s">
        <v>15</v>
      </c>
      <c r="I781" s="16" t="s">
        <v>15</v>
      </c>
      <c r="J781" s="136"/>
      <c r="K781" s="16" t="s">
        <v>15</v>
      </c>
      <c r="L781" s="136"/>
      <c r="M781" s="16" t="s">
        <v>15</v>
      </c>
      <c r="N781" s="136"/>
      <c r="O781" s="16" t="s">
        <v>15</v>
      </c>
      <c r="P781" s="136"/>
      <c r="Q781" s="16" t="s">
        <v>15</v>
      </c>
      <c r="R781" s="33"/>
    </row>
    <row r="782">
      <c r="A782" s="10">
        <v>777.0</v>
      </c>
      <c r="B782" s="30">
        <v>7669917.0</v>
      </c>
      <c r="C782" s="128">
        <v>43928.0</v>
      </c>
      <c r="D782" s="10">
        <v>2420.0</v>
      </c>
      <c r="E782" s="37"/>
      <c r="F782" s="89" t="s">
        <v>15</v>
      </c>
      <c r="G782" s="136"/>
      <c r="H782" s="9" t="s">
        <v>16</v>
      </c>
      <c r="I782" s="16" t="s">
        <v>15</v>
      </c>
      <c r="J782" s="136"/>
      <c r="K782" s="16" t="s">
        <v>15</v>
      </c>
      <c r="L782" s="136"/>
      <c r="M782" s="16" t="s">
        <v>15</v>
      </c>
      <c r="N782" s="136"/>
      <c r="O782" s="16" t="s">
        <v>15</v>
      </c>
      <c r="P782" s="136"/>
      <c r="Q782" s="16" t="s">
        <v>15</v>
      </c>
      <c r="R782" s="33"/>
    </row>
    <row r="783">
      <c r="A783" s="36">
        <v>778.0</v>
      </c>
      <c r="B783" s="59">
        <v>7673944.0</v>
      </c>
      <c r="C783" s="128" t="s">
        <v>1883</v>
      </c>
      <c r="D783" s="36">
        <v>1995.0</v>
      </c>
      <c r="E783" s="37"/>
      <c r="F783" s="111" t="s">
        <v>86</v>
      </c>
      <c r="G783" s="136"/>
      <c r="H783" s="16" t="s">
        <v>15</v>
      </c>
      <c r="I783" s="16" t="s">
        <v>15</v>
      </c>
      <c r="J783" s="136"/>
      <c r="K783" s="16" t="s">
        <v>15</v>
      </c>
      <c r="L783" s="136"/>
      <c r="M783" s="16" t="s">
        <v>15</v>
      </c>
      <c r="N783" s="136"/>
      <c r="O783" s="16" t="s">
        <v>15</v>
      </c>
      <c r="P783" s="16"/>
      <c r="Q783" s="16" t="s">
        <v>15</v>
      </c>
      <c r="R783" s="33"/>
    </row>
    <row r="784">
      <c r="A784" s="36">
        <v>779.0</v>
      </c>
      <c r="B784" s="59">
        <v>7673822.0</v>
      </c>
      <c r="C784" s="128">
        <v>43989.0</v>
      </c>
      <c r="D784" s="36">
        <v>2315.0</v>
      </c>
      <c r="E784" s="37"/>
      <c r="F784" s="111" t="s">
        <v>86</v>
      </c>
      <c r="G784" s="136"/>
      <c r="H784" s="16" t="s">
        <v>16</v>
      </c>
      <c r="I784" s="16" t="s">
        <v>15</v>
      </c>
      <c r="J784" s="136"/>
      <c r="K784" s="16" t="s">
        <v>15</v>
      </c>
      <c r="L784" s="136"/>
      <c r="M784" s="16" t="s">
        <v>15</v>
      </c>
      <c r="N784" s="136"/>
      <c r="O784" s="16" t="s">
        <v>16</v>
      </c>
      <c r="P784" s="16">
        <v>1.0</v>
      </c>
      <c r="Q784" s="16" t="s">
        <v>15</v>
      </c>
      <c r="R784" s="33"/>
    </row>
    <row r="785">
      <c r="A785" s="36">
        <v>780.0</v>
      </c>
      <c r="B785" s="59">
        <v>7674049.0</v>
      </c>
      <c r="C785" s="128">
        <v>44019.0</v>
      </c>
      <c r="D785" s="36">
        <v>2700.0</v>
      </c>
      <c r="E785" s="37"/>
      <c r="F785" s="111" t="s">
        <v>86</v>
      </c>
      <c r="G785" s="136"/>
      <c r="H785" s="16" t="s">
        <v>16</v>
      </c>
      <c r="I785" s="16" t="s">
        <v>15</v>
      </c>
      <c r="J785" s="136"/>
      <c r="K785" s="16" t="s">
        <v>15</v>
      </c>
      <c r="L785" s="136"/>
      <c r="M785" s="16" t="s">
        <v>15</v>
      </c>
      <c r="N785" s="136"/>
      <c r="O785" s="16" t="s">
        <v>16</v>
      </c>
      <c r="P785" s="16">
        <v>1.0</v>
      </c>
      <c r="Q785" s="16" t="s">
        <v>15</v>
      </c>
      <c r="R785" s="33"/>
    </row>
    <row r="786">
      <c r="A786" s="36">
        <v>781.0</v>
      </c>
      <c r="B786" s="59">
        <v>7674186.0</v>
      </c>
      <c r="C786" s="128" t="s">
        <v>1884</v>
      </c>
      <c r="D786" s="36">
        <v>2440.0</v>
      </c>
      <c r="E786" s="37"/>
      <c r="F786" s="111" t="s">
        <v>86</v>
      </c>
      <c r="G786" s="136"/>
      <c r="H786" s="16" t="s">
        <v>16</v>
      </c>
      <c r="I786" s="16" t="s">
        <v>15</v>
      </c>
      <c r="J786" s="136"/>
      <c r="K786" s="16" t="s">
        <v>15</v>
      </c>
      <c r="L786" s="136"/>
      <c r="M786" s="16" t="s">
        <v>15</v>
      </c>
      <c r="N786" s="136"/>
      <c r="O786" s="16" t="s">
        <v>16</v>
      </c>
      <c r="P786" s="16">
        <v>7.0</v>
      </c>
      <c r="Q786" s="16" t="s">
        <v>15</v>
      </c>
      <c r="R786" s="33"/>
    </row>
    <row r="787">
      <c r="A787" s="36">
        <v>782.0</v>
      </c>
      <c r="B787" s="59">
        <v>7674297.0</v>
      </c>
      <c r="C787" s="128" t="s">
        <v>1882</v>
      </c>
      <c r="D787" s="36">
        <v>1855.0</v>
      </c>
      <c r="E787" s="37"/>
      <c r="F787" s="111" t="s">
        <v>86</v>
      </c>
      <c r="G787" s="136"/>
      <c r="H787" s="16" t="s">
        <v>15</v>
      </c>
      <c r="I787" s="16" t="s">
        <v>15</v>
      </c>
      <c r="J787" s="136"/>
      <c r="K787" s="16" t="s">
        <v>15</v>
      </c>
      <c r="L787" s="136"/>
      <c r="M787" s="16" t="s">
        <v>15</v>
      </c>
      <c r="N787" s="136"/>
      <c r="O787" s="16" t="s">
        <v>15</v>
      </c>
      <c r="P787" s="136"/>
      <c r="Q787" s="16" t="s">
        <v>15</v>
      </c>
      <c r="R787" s="33"/>
    </row>
    <row r="788">
      <c r="A788" s="36">
        <v>783.0</v>
      </c>
      <c r="B788" s="59">
        <v>7677362.0</v>
      </c>
      <c r="C788" s="128">
        <v>43838.0</v>
      </c>
      <c r="D788" s="36">
        <v>1615.0</v>
      </c>
      <c r="E788" s="37"/>
      <c r="F788" s="111" t="s">
        <v>86</v>
      </c>
      <c r="G788" s="16"/>
      <c r="H788" s="16" t="s">
        <v>15</v>
      </c>
      <c r="I788" s="16" t="s">
        <v>15</v>
      </c>
      <c r="J788" s="136"/>
      <c r="K788" s="16" t="s">
        <v>15</v>
      </c>
      <c r="L788" s="16"/>
      <c r="M788" s="16" t="s">
        <v>15</v>
      </c>
      <c r="N788" s="16"/>
      <c r="O788" s="16" t="s">
        <v>15</v>
      </c>
      <c r="P788" s="16"/>
      <c r="Q788" s="16" t="s">
        <v>15</v>
      </c>
      <c r="R788" s="33"/>
    </row>
    <row r="789">
      <c r="A789" s="36">
        <v>784.0</v>
      </c>
      <c r="B789" s="59">
        <v>7677650.0</v>
      </c>
      <c r="C789" s="128">
        <v>44021.0</v>
      </c>
      <c r="D789" s="36">
        <v>1970.0</v>
      </c>
      <c r="E789" s="37"/>
      <c r="F789" s="111" t="s">
        <v>16</v>
      </c>
      <c r="G789" s="16" t="s">
        <v>86</v>
      </c>
      <c r="H789" s="16" t="s">
        <v>16</v>
      </c>
      <c r="I789" s="16" t="s">
        <v>15</v>
      </c>
      <c r="J789" s="136"/>
      <c r="K789" s="16" t="s">
        <v>16</v>
      </c>
      <c r="L789" s="16">
        <v>2.0</v>
      </c>
      <c r="M789" s="16" t="s">
        <v>16</v>
      </c>
      <c r="N789" s="16">
        <v>9.0</v>
      </c>
      <c r="O789" s="16" t="s">
        <v>16</v>
      </c>
      <c r="P789" s="16">
        <v>12.0</v>
      </c>
      <c r="Q789" s="16" t="s">
        <v>16</v>
      </c>
      <c r="R789" s="33"/>
    </row>
    <row r="790">
      <c r="A790" s="36">
        <v>785.0</v>
      </c>
      <c r="B790" s="59">
        <v>7677667.0</v>
      </c>
      <c r="C790" s="128"/>
      <c r="D790" s="36"/>
      <c r="E790" s="36" t="s">
        <v>159</v>
      </c>
      <c r="F790" s="111" t="s">
        <v>86</v>
      </c>
      <c r="G790" s="136"/>
      <c r="H790" s="16" t="s">
        <v>16</v>
      </c>
      <c r="I790" s="16" t="s">
        <v>16</v>
      </c>
      <c r="J790" s="16">
        <v>3.0</v>
      </c>
      <c r="K790" s="16" t="s">
        <v>15</v>
      </c>
      <c r="L790" s="136"/>
      <c r="M790" s="16" t="s">
        <v>15</v>
      </c>
      <c r="N790" s="136"/>
      <c r="O790" s="16" t="s">
        <v>15</v>
      </c>
      <c r="P790" s="16"/>
      <c r="Q790" s="16" t="s">
        <v>15</v>
      </c>
      <c r="R790" s="33"/>
    </row>
    <row r="791">
      <c r="A791" s="36">
        <v>786.0</v>
      </c>
      <c r="B791" s="59">
        <v>7680772.0</v>
      </c>
      <c r="C791" s="128" t="s">
        <v>1885</v>
      </c>
      <c r="D791" s="36">
        <v>1805.0</v>
      </c>
      <c r="E791" s="37"/>
      <c r="F791" s="111" t="s">
        <v>16</v>
      </c>
      <c r="G791" s="16" t="s">
        <v>86</v>
      </c>
      <c r="H791" s="16" t="s">
        <v>16</v>
      </c>
      <c r="I791" s="16" t="s">
        <v>15</v>
      </c>
      <c r="J791" s="136"/>
      <c r="K791" s="16" t="s">
        <v>15</v>
      </c>
      <c r="L791" s="136"/>
      <c r="M791" s="16" t="s">
        <v>15</v>
      </c>
      <c r="N791" s="136"/>
      <c r="O791" s="16" t="s">
        <v>16</v>
      </c>
      <c r="P791" s="16">
        <v>6.0</v>
      </c>
      <c r="Q791" s="16" t="s">
        <v>15</v>
      </c>
      <c r="R791" s="33"/>
    </row>
    <row r="792">
      <c r="A792" s="36">
        <v>787.0</v>
      </c>
      <c r="B792" s="36">
        <v>7680795.0</v>
      </c>
      <c r="C792" s="128" t="s">
        <v>1885</v>
      </c>
      <c r="D792" s="36">
        <v>1820.0</v>
      </c>
      <c r="E792" s="37"/>
      <c r="F792" s="111" t="s">
        <v>16</v>
      </c>
      <c r="G792" s="16" t="s">
        <v>86</v>
      </c>
      <c r="H792" s="16" t="s">
        <v>16</v>
      </c>
      <c r="I792" s="16" t="s">
        <v>15</v>
      </c>
      <c r="J792" s="136"/>
      <c r="K792" s="16" t="s">
        <v>15</v>
      </c>
      <c r="L792" s="136"/>
      <c r="M792" s="16" t="s">
        <v>15</v>
      </c>
      <c r="N792" s="136"/>
      <c r="O792" s="16" t="s">
        <v>16</v>
      </c>
      <c r="P792" s="16">
        <v>2.0</v>
      </c>
      <c r="Q792" s="16" t="s">
        <v>15</v>
      </c>
      <c r="R792" s="33"/>
    </row>
    <row r="793">
      <c r="A793" s="36">
        <v>788.0</v>
      </c>
      <c r="B793" s="59">
        <v>7681067.0</v>
      </c>
      <c r="C793" s="128">
        <v>43840.0</v>
      </c>
      <c r="D793" s="36">
        <v>1875.0</v>
      </c>
      <c r="E793" s="37"/>
      <c r="F793" s="111" t="s">
        <v>86</v>
      </c>
      <c r="G793" s="136"/>
      <c r="H793" s="16" t="s">
        <v>16</v>
      </c>
      <c r="I793" s="16" t="s">
        <v>16</v>
      </c>
      <c r="J793" s="16">
        <v>26.0</v>
      </c>
      <c r="K793" s="16" t="s">
        <v>16</v>
      </c>
      <c r="L793" s="16">
        <v>10.0</v>
      </c>
      <c r="M793" s="16" t="s">
        <v>16</v>
      </c>
      <c r="N793" s="16">
        <v>7.0</v>
      </c>
      <c r="O793" s="16" t="s">
        <v>16</v>
      </c>
      <c r="P793" s="16">
        <v>6.0</v>
      </c>
      <c r="Q793" s="16" t="s">
        <v>16</v>
      </c>
      <c r="R793" s="33"/>
    </row>
    <row r="794">
      <c r="A794" s="36">
        <v>789.0</v>
      </c>
      <c r="B794" s="59">
        <v>7683234.0</v>
      </c>
      <c r="C794" s="128" t="s">
        <v>1886</v>
      </c>
      <c r="D794" s="36">
        <v>2370.0</v>
      </c>
      <c r="E794" s="24"/>
      <c r="F794" s="111" t="s">
        <v>16</v>
      </c>
      <c r="G794" s="16" t="s">
        <v>86</v>
      </c>
      <c r="H794" s="16" t="s">
        <v>16</v>
      </c>
      <c r="I794" s="16" t="s">
        <v>15</v>
      </c>
      <c r="J794" s="91"/>
      <c r="K794" s="16" t="s">
        <v>15</v>
      </c>
      <c r="L794" s="91"/>
      <c r="M794" s="16" t="s">
        <v>16</v>
      </c>
      <c r="N794" s="16">
        <v>1.0</v>
      </c>
      <c r="O794" s="16" t="s">
        <v>16</v>
      </c>
      <c r="P794" s="16">
        <v>36.0</v>
      </c>
      <c r="Q794" s="16" t="s">
        <v>15</v>
      </c>
      <c r="R794" s="33"/>
    </row>
    <row r="795">
      <c r="A795" s="36">
        <v>780.0</v>
      </c>
      <c r="B795" s="36">
        <v>7682895.0</v>
      </c>
      <c r="C795" s="128" t="s">
        <v>1887</v>
      </c>
      <c r="D795" s="36">
        <v>2470.0</v>
      </c>
      <c r="E795" s="37"/>
      <c r="F795" s="111" t="s">
        <v>86</v>
      </c>
      <c r="G795" s="136"/>
      <c r="H795" s="16"/>
      <c r="I795" s="16" t="s">
        <v>16</v>
      </c>
      <c r="J795" s="16">
        <v>3.0</v>
      </c>
      <c r="K795" s="16" t="s">
        <v>16</v>
      </c>
      <c r="L795" s="16">
        <v>3.0</v>
      </c>
      <c r="M795" s="16" t="s">
        <v>15</v>
      </c>
      <c r="N795" s="136"/>
      <c r="O795" s="16" t="s">
        <v>16</v>
      </c>
      <c r="P795" s="16">
        <v>1.0</v>
      </c>
      <c r="Q795" s="16" t="s">
        <v>16</v>
      </c>
      <c r="R795" s="33"/>
    </row>
    <row r="796">
      <c r="A796" s="36">
        <v>781.0</v>
      </c>
      <c r="B796" s="36">
        <v>7683739.0</v>
      </c>
      <c r="C796" s="128" t="s">
        <v>155</v>
      </c>
      <c r="D796" s="36">
        <v>1870.0</v>
      </c>
      <c r="E796" s="37"/>
      <c r="F796" s="111" t="s">
        <v>16</v>
      </c>
      <c r="G796" s="16" t="s">
        <v>86</v>
      </c>
      <c r="H796" s="16" t="s">
        <v>16</v>
      </c>
      <c r="I796" s="16" t="s">
        <v>15</v>
      </c>
      <c r="J796" s="136"/>
      <c r="K796" s="16" t="s">
        <v>16</v>
      </c>
      <c r="L796" s="16">
        <v>3.0</v>
      </c>
      <c r="M796" s="16" t="s">
        <v>15</v>
      </c>
      <c r="N796" s="136"/>
      <c r="O796" s="16"/>
      <c r="P796" s="16">
        <v>30.0</v>
      </c>
      <c r="Q796" s="16" t="s">
        <v>15</v>
      </c>
      <c r="R796" s="33"/>
    </row>
    <row r="797">
      <c r="A797" s="36">
        <v>782.0</v>
      </c>
      <c r="B797" s="36">
        <v>7684403.0</v>
      </c>
      <c r="C797" s="128" t="s">
        <v>1883</v>
      </c>
      <c r="D797" s="36">
        <v>3065.0</v>
      </c>
      <c r="E797" s="37"/>
      <c r="F797" s="111" t="s">
        <v>86</v>
      </c>
      <c r="G797" s="136"/>
      <c r="H797" s="16" t="s">
        <v>15</v>
      </c>
      <c r="I797" s="16" t="s">
        <v>15</v>
      </c>
      <c r="J797" s="136"/>
      <c r="K797" s="16" t="s">
        <v>15</v>
      </c>
      <c r="L797" s="136"/>
      <c r="M797" s="16" t="s">
        <v>15</v>
      </c>
      <c r="N797" s="136"/>
      <c r="O797" s="16" t="s">
        <v>15</v>
      </c>
      <c r="P797" s="136"/>
      <c r="Q797" s="16" t="s">
        <v>15</v>
      </c>
      <c r="R797" s="33"/>
    </row>
    <row r="798">
      <c r="A798" s="36">
        <v>783.0</v>
      </c>
      <c r="B798" s="36">
        <v>7689781.0</v>
      </c>
      <c r="C798" s="128" t="s">
        <v>1885</v>
      </c>
      <c r="D798" s="36">
        <v>2245.0</v>
      </c>
      <c r="E798" s="37"/>
      <c r="F798" s="111" t="s">
        <v>86</v>
      </c>
      <c r="G798" s="136"/>
      <c r="H798" s="16" t="s">
        <v>15</v>
      </c>
      <c r="I798" s="16" t="s">
        <v>15</v>
      </c>
      <c r="J798" s="136"/>
      <c r="K798" s="16" t="s">
        <v>15</v>
      </c>
      <c r="L798" s="136"/>
      <c r="M798" s="16" t="s">
        <v>15</v>
      </c>
      <c r="N798" s="136"/>
      <c r="O798" s="16" t="s">
        <v>15</v>
      </c>
      <c r="P798" s="136"/>
      <c r="Q798" s="16" t="s">
        <v>15</v>
      </c>
      <c r="R798" s="33"/>
    </row>
    <row r="799">
      <c r="A799" s="36">
        <v>784.0</v>
      </c>
      <c r="B799" s="36">
        <v>7687659.0</v>
      </c>
      <c r="C799" s="128" t="s">
        <v>143</v>
      </c>
      <c r="D799" s="36">
        <v>3335.0</v>
      </c>
      <c r="E799" s="37"/>
      <c r="F799" s="111" t="s">
        <v>86</v>
      </c>
      <c r="G799" s="136"/>
      <c r="H799" s="16" t="s">
        <v>15</v>
      </c>
      <c r="I799" s="16" t="s">
        <v>15</v>
      </c>
      <c r="J799" s="136"/>
      <c r="K799" s="16" t="s">
        <v>15</v>
      </c>
      <c r="L799" s="136"/>
      <c r="M799" s="16" t="s">
        <v>15</v>
      </c>
      <c r="N799" s="136"/>
      <c r="O799" s="16" t="s">
        <v>15</v>
      </c>
      <c r="P799" s="136"/>
      <c r="Q799" s="16" t="s">
        <v>15</v>
      </c>
      <c r="R799" s="33"/>
    </row>
    <row r="800">
      <c r="A800" s="36">
        <v>785.0</v>
      </c>
      <c r="B800" s="36">
        <v>7691670.0</v>
      </c>
      <c r="C800" s="128" t="s">
        <v>1885</v>
      </c>
      <c r="D800" s="36">
        <v>2035.0</v>
      </c>
      <c r="E800" s="37"/>
      <c r="F800" s="111" t="s">
        <v>86</v>
      </c>
      <c r="G800" s="136"/>
      <c r="H800" s="16" t="s">
        <v>15</v>
      </c>
      <c r="I800" s="16" t="s">
        <v>15</v>
      </c>
      <c r="J800" s="136"/>
      <c r="K800" s="16" t="s">
        <v>15</v>
      </c>
      <c r="L800" s="136"/>
      <c r="M800" s="16" t="s">
        <v>15</v>
      </c>
      <c r="N800" s="136"/>
      <c r="O800" s="16" t="s">
        <v>15</v>
      </c>
      <c r="P800" s="136"/>
      <c r="Q800" s="16" t="s">
        <v>15</v>
      </c>
      <c r="R800" s="33"/>
    </row>
    <row r="801">
      <c r="A801" s="36">
        <v>786.0</v>
      </c>
      <c r="B801" s="59">
        <v>7685898.0</v>
      </c>
      <c r="C801" s="128">
        <v>43930.0</v>
      </c>
      <c r="D801" s="36">
        <v>1945.0</v>
      </c>
      <c r="E801" s="37"/>
      <c r="F801" s="111" t="s">
        <v>86</v>
      </c>
      <c r="G801" s="136"/>
      <c r="H801" s="16" t="s">
        <v>15</v>
      </c>
      <c r="I801" s="16" t="s">
        <v>15</v>
      </c>
      <c r="J801" s="136"/>
      <c r="K801" s="16" t="s">
        <v>16</v>
      </c>
      <c r="L801" s="16">
        <v>4.0</v>
      </c>
      <c r="M801" s="16" t="s">
        <v>15</v>
      </c>
      <c r="N801" s="136"/>
      <c r="O801" s="16" t="s">
        <v>16</v>
      </c>
      <c r="P801" s="16">
        <v>4.0</v>
      </c>
      <c r="Q801" s="16" t="s">
        <v>15</v>
      </c>
      <c r="R801" s="33"/>
    </row>
    <row r="802">
      <c r="A802" s="36">
        <v>787.0</v>
      </c>
      <c r="B802" s="36">
        <v>7695312.0</v>
      </c>
      <c r="C802" s="128">
        <v>43840.0</v>
      </c>
      <c r="D802" s="36">
        <v>2090.0</v>
      </c>
      <c r="E802" s="37"/>
      <c r="F802" s="111" t="s">
        <v>16</v>
      </c>
      <c r="G802" s="16" t="s">
        <v>86</v>
      </c>
      <c r="H802" s="16" t="s">
        <v>16</v>
      </c>
      <c r="I802" s="16" t="s">
        <v>16</v>
      </c>
      <c r="J802" s="16">
        <v>2.0</v>
      </c>
      <c r="K802" s="16" t="s">
        <v>16</v>
      </c>
      <c r="L802" s="16">
        <v>2.0</v>
      </c>
      <c r="M802" s="16" t="s">
        <v>15</v>
      </c>
      <c r="N802" s="136"/>
      <c r="O802" s="16" t="s">
        <v>16</v>
      </c>
      <c r="P802" s="16">
        <v>3.0</v>
      </c>
      <c r="Q802" s="16" t="s">
        <v>16</v>
      </c>
      <c r="R802" s="33"/>
    </row>
    <row r="803">
      <c r="A803" s="36">
        <v>788.0</v>
      </c>
      <c r="B803" s="36">
        <v>7698071.0</v>
      </c>
      <c r="C803" s="129"/>
      <c r="D803" s="37"/>
      <c r="E803" s="36" t="s">
        <v>146</v>
      </c>
      <c r="F803" s="111" t="s">
        <v>15</v>
      </c>
      <c r="G803" s="136"/>
      <c r="H803" s="16"/>
      <c r="I803" s="16" t="s">
        <v>16</v>
      </c>
      <c r="J803" s="16">
        <v>1.0</v>
      </c>
      <c r="K803" s="16" t="s">
        <v>15</v>
      </c>
      <c r="L803" s="136"/>
      <c r="M803" s="16" t="s">
        <v>15</v>
      </c>
      <c r="N803" s="136"/>
      <c r="O803" s="16" t="s">
        <v>15</v>
      </c>
      <c r="P803" s="136"/>
      <c r="Q803" s="16" t="s">
        <v>15</v>
      </c>
      <c r="R803" s="33"/>
    </row>
    <row r="804">
      <c r="A804" s="36">
        <v>789.0</v>
      </c>
      <c r="B804" s="30">
        <v>7698132.0</v>
      </c>
      <c r="C804" s="128" t="s">
        <v>1888</v>
      </c>
      <c r="D804" s="10">
        <v>2010.0</v>
      </c>
      <c r="E804" s="24"/>
      <c r="F804" s="89" t="s">
        <v>86</v>
      </c>
      <c r="G804" s="91"/>
      <c r="H804" s="9" t="s">
        <v>16</v>
      </c>
      <c r="I804" s="9" t="s">
        <v>15</v>
      </c>
      <c r="J804" s="91"/>
      <c r="K804" s="9" t="s">
        <v>16</v>
      </c>
      <c r="L804" s="9">
        <v>3.0</v>
      </c>
      <c r="M804" s="9" t="s">
        <v>15</v>
      </c>
      <c r="N804" s="91"/>
      <c r="O804" s="9" t="s">
        <v>16</v>
      </c>
      <c r="P804" s="9">
        <v>3.0</v>
      </c>
      <c r="Q804" s="9" t="s">
        <v>15</v>
      </c>
      <c r="R804" s="34"/>
    </row>
    <row r="805">
      <c r="A805" s="36">
        <v>790.0</v>
      </c>
      <c r="B805" s="30">
        <v>7698541.0</v>
      </c>
      <c r="C805" s="128">
        <v>44022.0</v>
      </c>
      <c r="D805" s="10">
        <v>2290.0</v>
      </c>
      <c r="E805" s="24"/>
      <c r="F805" s="89" t="s">
        <v>16</v>
      </c>
      <c r="G805" s="9">
        <v>2.0</v>
      </c>
      <c r="H805" s="9" t="s">
        <v>16</v>
      </c>
      <c r="I805" s="9" t="s">
        <v>16</v>
      </c>
      <c r="J805" s="9">
        <v>7.0</v>
      </c>
      <c r="K805" s="9" t="s">
        <v>16</v>
      </c>
      <c r="L805" s="9">
        <v>2.0</v>
      </c>
      <c r="M805" s="9" t="s">
        <v>16</v>
      </c>
      <c r="N805" s="9">
        <v>11.0</v>
      </c>
      <c r="O805" s="9" t="s">
        <v>16</v>
      </c>
      <c r="P805" s="9">
        <v>12.0</v>
      </c>
      <c r="Q805" s="9" t="s">
        <v>15</v>
      </c>
      <c r="R805" s="34"/>
    </row>
    <row r="806">
      <c r="A806" s="10">
        <v>791.0</v>
      </c>
      <c r="B806" s="30">
        <v>7699666.0</v>
      </c>
      <c r="C806" s="128" t="s">
        <v>1885</v>
      </c>
      <c r="D806" s="10">
        <v>2745.0</v>
      </c>
      <c r="E806" s="24"/>
      <c r="F806" s="89" t="s">
        <v>86</v>
      </c>
      <c r="G806" s="91"/>
      <c r="H806" s="9" t="s">
        <v>16</v>
      </c>
      <c r="I806" s="9" t="s">
        <v>15</v>
      </c>
      <c r="J806" s="91"/>
      <c r="K806" s="9" t="s">
        <v>15</v>
      </c>
      <c r="L806" s="91"/>
      <c r="M806" s="9" t="s">
        <v>15</v>
      </c>
      <c r="N806" s="91"/>
      <c r="O806" s="9" t="s">
        <v>16</v>
      </c>
      <c r="P806" s="9">
        <v>1.0</v>
      </c>
      <c r="Q806" s="9" t="s">
        <v>15</v>
      </c>
      <c r="R806" s="34"/>
    </row>
    <row r="807">
      <c r="A807" s="10">
        <v>792.0</v>
      </c>
      <c r="B807" s="30">
        <v>7688967.0</v>
      </c>
      <c r="C807" s="128">
        <v>44021.0</v>
      </c>
      <c r="D807" s="10">
        <v>2490.0</v>
      </c>
      <c r="E807" s="24"/>
      <c r="F807" s="89" t="s">
        <v>16</v>
      </c>
      <c r="G807" s="9">
        <v>3.0</v>
      </c>
      <c r="H807" s="9" t="s">
        <v>16</v>
      </c>
      <c r="I807" s="9" t="s">
        <v>15</v>
      </c>
      <c r="J807" s="91"/>
      <c r="K807" s="9" t="s">
        <v>15</v>
      </c>
      <c r="L807" s="91"/>
      <c r="M807" s="9" t="s">
        <v>15</v>
      </c>
      <c r="N807" s="91"/>
      <c r="O807" s="9" t="s">
        <v>16</v>
      </c>
      <c r="P807" s="9">
        <v>14.0</v>
      </c>
      <c r="Q807" s="9" t="s">
        <v>15</v>
      </c>
      <c r="R807" s="34"/>
    </row>
    <row r="808">
      <c r="A808" s="10">
        <v>793.0</v>
      </c>
      <c r="B808" s="30">
        <v>7688969.0</v>
      </c>
      <c r="C808" s="128">
        <v>44021.0</v>
      </c>
      <c r="D808" s="10">
        <v>2000.0</v>
      </c>
      <c r="E808" s="24"/>
      <c r="F808" s="89" t="s">
        <v>16</v>
      </c>
      <c r="G808" s="9">
        <v>1.0</v>
      </c>
      <c r="H808" s="9" t="s">
        <v>16</v>
      </c>
      <c r="I808" s="9" t="s">
        <v>15</v>
      </c>
      <c r="J808" s="91"/>
      <c r="K808" s="9" t="s">
        <v>15</v>
      </c>
      <c r="L808" s="91"/>
      <c r="M808" s="9" t="s">
        <v>15</v>
      </c>
      <c r="N808" s="91"/>
      <c r="O808" s="9" t="s">
        <v>16</v>
      </c>
      <c r="P808" s="9">
        <v>3.0</v>
      </c>
      <c r="Q808" s="9" t="s">
        <v>15</v>
      </c>
      <c r="R808" s="34"/>
    </row>
    <row r="809">
      <c r="A809" s="10">
        <v>794.0</v>
      </c>
      <c r="B809" s="30">
        <v>7688972.0</v>
      </c>
      <c r="C809" s="128">
        <v>44021.0</v>
      </c>
      <c r="D809" s="10">
        <v>2255.0</v>
      </c>
      <c r="E809" s="24"/>
      <c r="F809" s="89" t="s">
        <v>16</v>
      </c>
      <c r="G809" s="9">
        <v>3.0</v>
      </c>
      <c r="H809" s="9" t="s">
        <v>16</v>
      </c>
      <c r="I809" s="9" t="s">
        <v>15</v>
      </c>
      <c r="J809" s="91"/>
      <c r="K809" s="9" t="s">
        <v>15</v>
      </c>
      <c r="L809" s="91"/>
      <c r="M809" s="9" t="s">
        <v>15</v>
      </c>
      <c r="N809" s="91"/>
      <c r="O809" s="9" t="s">
        <v>16</v>
      </c>
      <c r="P809" s="9">
        <v>2.0</v>
      </c>
      <c r="Q809" s="9" t="s">
        <v>15</v>
      </c>
      <c r="R809" s="34"/>
    </row>
    <row r="810">
      <c r="A810" s="10">
        <v>795.0</v>
      </c>
      <c r="B810" s="30">
        <v>7700514.0</v>
      </c>
      <c r="C810" s="128" t="s">
        <v>1887</v>
      </c>
      <c r="D810" s="10">
        <v>1755.0</v>
      </c>
      <c r="E810" s="24"/>
      <c r="F810" s="89" t="s">
        <v>86</v>
      </c>
      <c r="G810" s="91"/>
      <c r="H810" s="9" t="s">
        <v>15</v>
      </c>
      <c r="I810" s="9" t="s">
        <v>15</v>
      </c>
      <c r="J810" s="91"/>
      <c r="K810" s="9" t="s">
        <v>15</v>
      </c>
      <c r="L810" s="91"/>
      <c r="M810" s="9" t="s">
        <v>15</v>
      </c>
      <c r="N810" s="91"/>
      <c r="O810" s="9" t="s">
        <v>15</v>
      </c>
      <c r="P810" s="91"/>
      <c r="Q810" s="9" t="s">
        <v>15</v>
      </c>
      <c r="R810" s="34"/>
    </row>
    <row r="811">
      <c r="A811" s="10">
        <v>796.0</v>
      </c>
      <c r="B811" s="30">
        <v>7701348.0</v>
      </c>
      <c r="C811" s="128" t="s">
        <v>1889</v>
      </c>
      <c r="D811" s="10">
        <v>1835.0</v>
      </c>
      <c r="E811" s="24"/>
      <c r="F811" s="89" t="s">
        <v>86</v>
      </c>
      <c r="G811" s="91"/>
      <c r="H811" s="9" t="s">
        <v>16</v>
      </c>
      <c r="I811" s="9" t="s">
        <v>15</v>
      </c>
      <c r="J811" s="91"/>
      <c r="K811" s="9" t="s">
        <v>15</v>
      </c>
      <c r="L811" s="91"/>
      <c r="M811" s="9" t="s">
        <v>16</v>
      </c>
      <c r="N811" s="9">
        <v>2.0</v>
      </c>
      <c r="O811" s="9" t="s">
        <v>16</v>
      </c>
      <c r="P811" s="9">
        <v>18.0</v>
      </c>
      <c r="Q811" s="9" t="s">
        <v>15</v>
      </c>
      <c r="R811" s="34"/>
    </row>
    <row r="812">
      <c r="A812" s="10">
        <v>797.0</v>
      </c>
      <c r="B812" s="30">
        <v>7701472.0</v>
      </c>
      <c r="C812" s="128" t="s">
        <v>1890</v>
      </c>
      <c r="D812" s="10">
        <v>1925.0</v>
      </c>
      <c r="E812" s="24"/>
      <c r="F812" s="89" t="s">
        <v>86</v>
      </c>
      <c r="G812" s="91"/>
      <c r="H812" s="9" t="s">
        <v>16</v>
      </c>
      <c r="I812" s="9" t="s">
        <v>15</v>
      </c>
      <c r="J812" s="91"/>
      <c r="K812" s="9" t="s">
        <v>15</v>
      </c>
      <c r="L812" s="91"/>
      <c r="M812" s="9" t="s">
        <v>15</v>
      </c>
      <c r="N812" s="91"/>
      <c r="O812" s="9" t="s">
        <v>16</v>
      </c>
      <c r="P812" s="9">
        <v>7.0</v>
      </c>
      <c r="Q812" s="9" t="s">
        <v>15</v>
      </c>
      <c r="R812" s="34"/>
    </row>
    <row r="813">
      <c r="A813" s="10">
        <v>798.0</v>
      </c>
      <c r="B813" s="30">
        <v>7701592.0</v>
      </c>
      <c r="C813" s="128">
        <v>44174.0</v>
      </c>
      <c r="D813" s="10">
        <v>1830.0</v>
      </c>
      <c r="E813" s="24"/>
      <c r="F813" s="89" t="s">
        <v>86</v>
      </c>
      <c r="G813" s="91"/>
      <c r="H813" s="9" t="s">
        <v>15</v>
      </c>
      <c r="I813" s="9" t="s">
        <v>15</v>
      </c>
      <c r="J813" s="91"/>
      <c r="K813" s="9" t="s">
        <v>15</v>
      </c>
      <c r="L813" s="91"/>
      <c r="M813" s="9" t="s">
        <v>15</v>
      </c>
      <c r="N813" s="91"/>
      <c r="O813" s="9" t="s">
        <v>15</v>
      </c>
      <c r="P813" s="91"/>
      <c r="Q813" s="9" t="s">
        <v>15</v>
      </c>
      <c r="R813" s="34"/>
    </row>
    <row r="814">
      <c r="A814" s="10">
        <v>799.0</v>
      </c>
      <c r="B814" s="30">
        <v>7701594.0</v>
      </c>
      <c r="C814" s="128">
        <v>44174.0</v>
      </c>
      <c r="D814" s="10">
        <v>2575.0</v>
      </c>
      <c r="E814" s="24"/>
      <c r="F814" s="89" t="s">
        <v>16</v>
      </c>
      <c r="G814" s="9">
        <v>7.0</v>
      </c>
      <c r="H814" s="9" t="s">
        <v>16</v>
      </c>
      <c r="I814" s="9" t="s">
        <v>15</v>
      </c>
      <c r="J814" s="91"/>
      <c r="K814" s="9" t="s">
        <v>15</v>
      </c>
      <c r="L814" s="91"/>
      <c r="M814" s="9" t="s">
        <v>15</v>
      </c>
      <c r="N814" s="91"/>
      <c r="O814" s="9" t="s">
        <v>16</v>
      </c>
      <c r="P814" s="9">
        <v>1.0</v>
      </c>
      <c r="Q814" s="9" t="s">
        <v>15</v>
      </c>
      <c r="R814" s="34"/>
    </row>
    <row r="815">
      <c r="A815" s="10">
        <v>800.0</v>
      </c>
      <c r="B815" s="30">
        <v>7702682.0</v>
      </c>
      <c r="C815" s="128" t="s">
        <v>153</v>
      </c>
      <c r="D815" s="10">
        <v>2385.0</v>
      </c>
      <c r="E815" s="24"/>
      <c r="F815" s="89" t="s">
        <v>86</v>
      </c>
      <c r="G815" s="91"/>
      <c r="H815" s="9" t="s">
        <v>16</v>
      </c>
      <c r="I815" s="9" t="s">
        <v>16</v>
      </c>
      <c r="J815" s="9">
        <v>6.0</v>
      </c>
      <c r="K815" s="9" t="s">
        <v>15</v>
      </c>
      <c r="L815" s="91"/>
      <c r="M815" s="9" t="s">
        <v>16</v>
      </c>
      <c r="N815" s="9">
        <v>3.0</v>
      </c>
      <c r="O815" s="9" t="s">
        <v>16</v>
      </c>
      <c r="P815" s="9">
        <v>2.0</v>
      </c>
      <c r="Q815" s="9" t="s">
        <v>15</v>
      </c>
      <c r="R815" s="34"/>
    </row>
    <row r="816">
      <c r="A816" s="10">
        <v>801.0</v>
      </c>
      <c r="B816" s="30">
        <v>7709741.0</v>
      </c>
      <c r="C816" s="128">
        <v>44083.0</v>
      </c>
      <c r="D816" s="10">
        <v>2780.0</v>
      </c>
      <c r="E816" s="24"/>
      <c r="F816" s="89" t="s">
        <v>86</v>
      </c>
      <c r="G816" s="91"/>
      <c r="H816" s="9" t="s">
        <v>16</v>
      </c>
      <c r="I816" s="9" t="s">
        <v>15</v>
      </c>
      <c r="J816" s="91"/>
      <c r="K816" s="9" t="s">
        <v>15</v>
      </c>
      <c r="L816" s="91"/>
      <c r="M816" s="9" t="s">
        <v>15</v>
      </c>
      <c r="N816" s="91"/>
      <c r="O816" s="9" t="s">
        <v>16</v>
      </c>
      <c r="P816" s="9">
        <v>3.0</v>
      </c>
      <c r="Q816" s="9" t="s">
        <v>15</v>
      </c>
      <c r="R816" s="34"/>
    </row>
    <row r="817">
      <c r="A817" s="10">
        <v>802.0</v>
      </c>
      <c r="B817" s="30">
        <v>7705995.0</v>
      </c>
      <c r="C817" s="128" t="s">
        <v>1891</v>
      </c>
      <c r="D817" s="10">
        <v>2075.0</v>
      </c>
      <c r="E817" s="24"/>
      <c r="F817" s="89" t="s">
        <v>86</v>
      </c>
      <c r="G817" s="91"/>
      <c r="H817" s="9" t="s">
        <v>16</v>
      </c>
      <c r="I817" s="9" t="s">
        <v>15</v>
      </c>
      <c r="J817" s="91"/>
      <c r="K817" s="9" t="s">
        <v>15</v>
      </c>
      <c r="L817" s="91"/>
      <c r="M817" s="9" t="s">
        <v>15</v>
      </c>
      <c r="N817" s="91"/>
      <c r="O817" s="9" t="s">
        <v>16</v>
      </c>
      <c r="P817" s="9">
        <v>2.0</v>
      </c>
      <c r="Q817" s="9" t="s">
        <v>15</v>
      </c>
      <c r="R817" s="34"/>
    </row>
    <row r="818">
      <c r="A818" s="10">
        <v>803.0</v>
      </c>
      <c r="B818" s="30">
        <v>7705996.0</v>
      </c>
      <c r="C818" s="128" t="s">
        <v>1892</v>
      </c>
      <c r="D818" s="10">
        <v>2085.0</v>
      </c>
      <c r="E818" s="24"/>
      <c r="F818" s="89" t="s">
        <v>86</v>
      </c>
      <c r="G818" s="91"/>
      <c r="H818" s="9" t="s">
        <v>16</v>
      </c>
      <c r="I818" s="9" t="s">
        <v>15</v>
      </c>
      <c r="J818" s="91"/>
      <c r="K818" s="9" t="s">
        <v>15</v>
      </c>
      <c r="L818" s="91"/>
      <c r="M818" s="9" t="s">
        <v>15</v>
      </c>
      <c r="N818" s="91"/>
      <c r="O818" s="9" t="s">
        <v>16</v>
      </c>
      <c r="P818" s="9">
        <v>4.0</v>
      </c>
      <c r="Q818" s="9" t="s">
        <v>15</v>
      </c>
      <c r="R818" s="34"/>
    </row>
    <row r="819">
      <c r="A819" s="10">
        <v>804.0</v>
      </c>
      <c r="B819" s="30">
        <v>7706340.0</v>
      </c>
      <c r="C819" s="128">
        <v>44144.0</v>
      </c>
      <c r="D819" s="10">
        <v>2010.0</v>
      </c>
      <c r="E819" s="24"/>
      <c r="F819" s="89" t="s">
        <v>86</v>
      </c>
      <c r="G819" s="91"/>
      <c r="H819" s="9" t="s">
        <v>15</v>
      </c>
      <c r="I819" s="9" t="s">
        <v>15</v>
      </c>
      <c r="J819" s="91"/>
      <c r="K819" s="9" t="s">
        <v>15</v>
      </c>
      <c r="L819" s="91"/>
      <c r="M819" s="9" t="s">
        <v>15</v>
      </c>
      <c r="N819" s="91"/>
      <c r="O819" s="9" t="s">
        <v>15</v>
      </c>
      <c r="P819" s="91"/>
      <c r="Q819" s="9" t="s">
        <v>15</v>
      </c>
      <c r="R819" s="34"/>
    </row>
    <row r="820">
      <c r="A820" s="10">
        <v>805.0</v>
      </c>
      <c r="B820" s="30">
        <v>7706440.0</v>
      </c>
      <c r="C820" s="128" t="s">
        <v>1893</v>
      </c>
      <c r="D820" s="10">
        <v>1865.0</v>
      </c>
      <c r="E820" s="24"/>
      <c r="F820" s="89" t="s">
        <v>16</v>
      </c>
      <c r="G820" s="9">
        <v>2.0</v>
      </c>
      <c r="H820" s="9" t="s">
        <v>16</v>
      </c>
      <c r="I820" s="9" t="s">
        <v>15</v>
      </c>
      <c r="J820" s="91"/>
      <c r="K820" s="9" t="s">
        <v>15</v>
      </c>
      <c r="L820" s="91"/>
      <c r="M820" s="9" t="s">
        <v>15</v>
      </c>
      <c r="N820" s="91"/>
      <c r="O820" s="9" t="s">
        <v>16</v>
      </c>
      <c r="P820" s="9">
        <v>2.0</v>
      </c>
      <c r="Q820" s="9" t="s">
        <v>15</v>
      </c>
      <c r="R820" s="34"/>
    </row>
    <row r="821">
      <c r="A821" s="10">
        <v>806.0</v>
      </c>
      <c r="B821" s="30">
        <v>7708006.0</v>
      </c>
      <c r="C821" s="129"/>
      <c r="D821" s="24"/>
      <c r="E821" s="10" t="s">
        <v>1894</v>
      </c>
      <c r="F821" s="89" t="s">
        <v>86</v>
      </c>
      <c r="G821" s="91"/>
      <c r="H821" s="9" t="s">
        <v>16</v>
      </c>
      <c r="I821" s="9" t="s">
        <v>16</v>
      </c>
      <c r="J821" s="9">
        <v>5.0</v>
      </c>
      <c r="K821" s="9" t="s">
        <v>15</v>
      </c>
      <c r="L821" s="91"/>
      <c r="M821" s="9" t="s">
        <v>15</v>
      </c>
      <c r="N821" s="91"/>
      <c r="O821" s="9" t="s">
        <v>15</v>
      </c>
      <c r="P821" s="91"/>
      <c r="Q821" s="9" t="s">
        <v>15</v>
      </c>
      <c r="R821" s="34"/>
    </row>
    <row r="822">
      <c r="A822" s="10">
        <v>807.0</v>
      </c>
      <c r="B822" s="30">
        <v>7683912.0</v>
      </c>
      <c r="C822" s="128">
        <v>43961.0</v>
      </c>
      <c r="D822" s="10">
        <v>1970.0</v>
      </c>
      <c r="E822" s="24"/>
      <c r="F822" s="89" t="s">
        <v>86</v>
      </c>
      <c r="G822" s="91"/>
      <c r="H822" s="9" t="s">
        <v>16</v>
      </c>
      <c r="I822" s="9" t="s">
        <v>16</v>
      </c>
      <c r="J822" s="9">
        <v>10.0</v>
      </c>
      <c r="K822" s="9" t="s">
        <v>16</v>
      </c>
      <c r="L822" s="9">
        <v>7.0</v>
      </c>
      <c r="M822" s="9" t="s">
        <v>15</v>
      </c>
      <c r="N822" s="91"/>
      <c r="O822" s="9" t="s">
        <v>16</v>
      </c>
      <c r="P822" s="9">
        <v>9.0</v>
      </c>
      <c r="Q822" s="9" t="s">
        <v>16</v>
      </c>
      <c r="R822" s="34"/>
    </row>
    <row r="823">
      <c r="A823" s="10">
        <v>808.0</v>
      </c>
      <c r="B823" s="30">
        <v>7710846.0</v>
      </c>
      <c r="C823" s="128">
        <v>43840.0</v>
      </c>
      <c r="D823" s="10">
        <v>1920.0</v>
      </c>
      <c r="E823" s="24"/>
      <c r="F823" s="89" t="s">
        <v>86</v>
      </c>
      <c r="G823" s="91"/>
      <c r="H823" s="9" t="s">
        <v>16</v>
      </c>
      <c r="I823" s="9" t="s">
        <v>15</v>
      </c>
      <c r="J823" s="91"/>
      <c r="K823" s="9" t="s">
        <v>15</v>
      </c>
      <c r="L823" s="91"/>
      <c r="M823" s="9" t="s">
        <v>15</v>
      </c>
      <c r="N823" s="91"/>
      <c r="O823" s="9" t="s">
        <v>16</v>
      </c>
      <c r="P823" s="9">
        <v>1.0</v>
      </c>
      <c r="Q823" s="9" t="s">
        <v>15</v>
      </c>
      <c r="R823" s="34"/>
    </row>
    <row r="824">
      <c r="A824" s="10">
        <v>809.0</v>
      </c>
      <c r="B824" s="30">
        <v>7711049.0</v>
      </c>
      <c r="C824" s="128" t="s">
        <v>1895</v>
      </c>
      <c r="D824" s="10">
        <v>2555.0</v>
      </c>
      <c r="E824" s="24"/>
      <c r="F824" s="89" t="s">
        <v>16</v>
      </c>
      <c r="G824" s="9">
        <v>1.0</v>
      </c>
      <c r="H824" s="9" t="s">
        <v>16</v>
      </c>
      <c r="I824" s="9" t="s">
        <v>15</v>
      </c>
      <c r="J824" s="91"/>
      <c r="K824" s="9" t="s">
        <v>15</v>
      </c>
      <c r="L824" s="91"/>
      <c r="M824" s="9" t="s">
        <v>15</v>
      </c>
      <c r="N824" s="91"/>
      <c r="O824" s="9" t="s">
        <v>16</v>
      </c>
      <c r="P824" s="9">
        <v>6.0</v>
      </c>
      <c r="Q824" s="9" t="s">
        <v>15</v>
      </c>
      <c r="R824" s="34"/>
    </row>
    <row r="825">
      <c r="A825" s="10">
        <v>810.0</v>
      </c>
      <c r="B825" s="30">
        <v>7713372.0</v>
      </c>
      <c r="C825" s="128" t="s">
        <v>1896</v>
      </c>
      <c r="D825" s="10">
        <v>2035.0</v>
      </c>
      <c r="E825" s="24"/>
      <c r="F825" s="89" t="s">
        <v>86</v>
      </c>
      <c r="G825" s="91"/>
      <c r="H825" s="9" t="s">
        <v>15</v>
      </c>
      <c r="I825" s="9" t="s">
        <v>15</v>
      </c>
      <c r="J825" s="91"/>
      <c r="K825" s="9" t="s">
        <v>15</v>
      </c>
      <c r="L825" s="91"/>
      <c r="M825" s="9" t="s">
        <v>15</v>
      </c>
      <c r="N825" s="91"/>
      <c r="O825" s="9" t="s">
        <v>15</v>
      </c>
      <c r="P825" s="91"/>
      <c r="Q825" s="9" t="s">
        <v>15</v>
      </c>
      <c r="R825" s="34"/>
    </row>
    <row r="826">
      <c r="A826" s="10">
        <v>811.0</v>
      </c>
      <c r="B826" s="30">
        <v>7713713.0</v>
      </c>
      <c r="C826" s="128">
        <v>44022.0</v>
      </c>
      <c r="D826" s="10">
        <v>2075.0</v>
      </c>
      <c r="E826" s="24"/>
      <c r="F826" s="89" t="s">
        <v>86</v>
      </c>
      <c r="G826" s="91"/>
      <c r="H826" s="9" t="s">
        <v>15</v>
      </c>
      <c r="I826" s="9" t="s">
        <v>15</v>
      </c>
      <c r="J826" s="91"/>
      <c r="K826" s="9" t="s">
        <v>15</v>
      </c>
      <c r="L826" s="91"/>
      <c r="M826" s="9" t="s">
        <v>15</v>
      </c>
      <c r="N826" s="91"/>
      <c r="O826" s="9" t="s">
        <v>15</v>
      </c>
      <c r="P826" s="91"/>
      <c r="Q826" s="9" t="s">
        <v>15</v>
      </c>
      <c r="R826" s="34"/>
    </row>
    <row r="827">
      <c r="A827" s="10">
        <v>812.0</v>
      </c>
      <c r="B827" s="30">
        <v>7714253.0</v>
      </c>
      <c r="C827" s="128">
        <v>44202.0</v>
      </c>
      <c r="D827" s="10">
        <v>2830.0</v>
      </c>
      <c r="E827" s="24"/>
      <c r="F827" s="89" t="s">
        <v>86</v>
      </c>
      <c r="G827" s="91"/>
      <c r="H827" s="9" t="s">
        <v>16</v>
      </c>
      <c r="I827" s="9" t="s">
        <v>16</v>
      </c>
      <c r="J827" s="9">
        <v>23.0</v>
      </c>
      <c r="K827" s="9" t="s">
        <v>16</v>
      </c>
      <c r="L827" s="9">
        <v>9.0</v>
      </c>
      <c r="M827" s="9" t="s">
        <v>15</v>
      </c>
      <c r="N827" s="91"/>
      <c r="O827" s="9" t="s">
        <v>16</v>
      </c>
      <c r="P827" s="9">
        <v>1.0</v>
      </c>
      <c r="Q827" s="9" t="s">
        <v>15</v>
      </c>
      <c r="R827" s="34"/>
    </row>
    <row r="828">
      <c r="A828" s="10">
        <v>813.0</v>
      </c>
      <c r="B828" s="10">
        <v>7717899.0</v>
      </c>
      <c r="C828" s="129"/>
      <c r="D828" s="10"/>
      <c r="E828" s="134">
        <v>43992.0</v>
      </c>
      <c r="F828" s="89" t="s">
        <v>15</v>
      </c>
      <c r="G828" s="91"/>
      <c r="H828" s="9" t="s">
        <v>15</v>
      </c>
      <c r="I828" s="9" t="s">
        <v>16</v>
      </c>
      <c r="J828" s="9">
        <v>1.0</v>
      </c>
      <c r="K828" s="9" t="s">
        <v>15</v>
      </c>
      <c r="L828" s="91"/>
      <c r="M828" s="9" t="s">
        <v>15</v>
      </c>
      <c r="N828" s="91"/>
      <c r="O828" s="9" t="s">
        <v>16</v>
      </c>
      <c r="P828" s="9">
        <v>2.0</v>
      </c>
      <c r="Q828" s="9" t="s">
        <v>15</v>
      </c>
      <c r="R828" s="34"/>
    </row>
    <row r="829">
      <c r="A829" s="10">
        <v>814.0</v>
      </c>
      <c r="B829" s="10">
        <v>7654796.0</v>
      </c>
      <c r="C829" s="128">
        <v>44140.0</v>
      </c>
      <c r="D829" s="10">
        <v>2115.0</v>
      </c>
      <c r="E829" s="24"/>
      <c r="F829" s="89" t="s">
        <v>15</v>
      </c>
      <c r="G829" s="91"/>
      <c r="H829" s="9" t="s">
        <v>15</v>
      </c>
      <c r="I829" s="9" t="s">
        <v>15</v>
      </c>
      <c r="J829" s="91"/>
      <c r="K829" s="9" t="s">
        <v>15</v>
      </c>
      <c r="L829" s="91"/>
      <c r="M829" s="9" t="s">
        <v>15</v>
      </c>
      <c r="N829" s="91"/>
      <c r="O829" s="9" t="s">
        <v>15</v>
      </c>
      <c r="P829" s="91"/>
      <c r="Q829" s="9" t="s">
        <v>15</v>
      </c>
      <c r="R829" s="34"/>
    </row>
    <row r="830">
      <c r="A830" s="10">
        <v>815.0</v>
      </c>
      <c r="B830" s="10">
        <v>7644430.0</v>
      </c>
      <c r="C830" s="128" t="s">
        <v>127</v>
      </c>
      <c r="D830" s="10">
        <v>2210.0</v>
      </c>
      <c r="E830" s="24"/>
      <c r="F830" s="89" t="s">
        <v>15</v>
      </c>
      <c r="G830" s="91"/>
      <c r="H830" s="9" t="s">
        <v>15</v>
      </c>
      <c r="I830" s="9" t="s">
        <v>15</v>
      </c>
      <c r="J830" s="91"/>
      <c r="K830" s="9" t="s">
        <v>15</v>
      </c>
      <c r="L830" s="91"/>
      <c r="M830" s="9" t="s">
        <v>15</v>
      </c>
      <c r="N830" s="91"/>
      <c r="O830" s="9" t="s">
        <v>15</v>
      </c>
      <c r="P830" s="91"/>
      <c r="Q830" s="9" t="s">
        <v>15</v>
      </c>
      <c r="R830" s="34"/>
    </row>
    <row r="831">
      <c r="A831" s="10">
        <v>816.0</v>
      </c>
      <c r="B831" s="10">
        <v>7645046.0</v>
      </c>
      <c r="C831" s="128" t="s">
        <v>1881</v>
      </c>
      <c r="D831" s="10">
        <v>2960.0</v>
      </c>
      <c r="E831" s="24"/>
      <c r="F831" s="89" t="s">
        <v>15</v>
      </c>
      <c r="G831" s="91"/>
      <c r="H831" s="9" t="s">
        <v>15</v>
      </c>
      <c r="I831" s="9" t="s">
        <v>15</v>
      </c>
      <c r="J831" s="91"/>
      <c r="K831" s="9" t="s">
        <v>15</v>
      </c>
      <c r="L831" s="91"/>
      <c r="M831" s="9" t="s">
        <v>15</v>
      </c>
      <c r="N831" s="91"/>
      <c r="O831" s="9" t="s">
        <v>15</v>
      </c>
      <c r="P831" s="91"/>
      <c r="Q831" s="9" t="s">
        <v>15</v>
      </c>
      <c r="R831" s="34"/>
    </row>
    <row r="832">
      <c r="A832" s="10">
        <v>817.0</v>
      </c>
      <c r="B832" s="10">
        <v>7645052.0</v>
      </c>
      <c r="C832" s="128" t="s">
        <v>1881</v>
      </c>
      <c r="D832" s="10">
        <v>2245.0</v>
      </c>
      <c r="E832" s="24"/>
      <c r="F832" s="89" t="s">
        <v>16</v>
      </c>
      <c r="G832" s="9">
        <v>1.0</v>
      </c>
      <c r="H832" s="9" t="s">
        <v>15</v>
      </c>
      <c r="I832" s="9" t="s">
        <v>15</v>
      </c>
      <c r="J832" s="91"/>
      <c r="K832" s="9" t="s">
        <v>15</v>
      </c>
      <c r="L832" s="91"/>
      <c r="M832" s="9" t="s">
        <v>15</v>
      </c>
      <c r="N832" s="91"/>
      <c r="O832" s="9" t="s">
        <v>15</v>
      </c>
      <c r="P832" s="91"/>
      <c r="Q832" s="9" t="s">
        <v>15</v>
      </c>
      <c r="R832" s="34"/>
    </row>
    <row r="833">
      <c r="A833" s="10">
        <v>818.0</v>
      </c>
      <c r="B833" s="10">
        <v>7575041.0</v>
      </c>
      <c r="C833" s="128">
        <v>44013.0</v>
      </c>
      <c r="D833" s="10">
        <v>1795.0</v>
      </c>
      <c r="E833" s="24"/>
      <c r="F833" s="89" t="s">
        <v>16</v>
      </c>
      <c r="G833" s="50" t="s">
        <v>86</v>
      </c>
      <c r="H833" s="9" t="s">
        <v>15</v>
      </c>
      <c r="I833" s="9" t="s">
        <v>15</v>
      </c>
      <c r="J833" s="91"/>
      <c r="K833" s="9" t="s">
        <v>15</v>
      </c>
      <c r="L833" s="91"/>
      <c r="M833" s="9" t="s">
        <v>15</v>
      </c>
      <c r="N833" s="91"/>
      <c r="O833" s="9" t="s">
        <v>15</v>
      </c>
      <c r="P833" s="91"/>
      <c r="Q833" s="9" t="s">
        <v>15</v>
      </c>
      <c r="R833" s="34"/>
    </row>
    <row r="834">
      <c r="A834" s="10">
        <v>819.0</v>
      </c>
      <c r="B834" s="10">
        <v>7589007.0</v>
      </c>
      <c r="C834" s="128">
        <v>44106.0</v>
      </c>
      <c r="D834" s="10">
        <v>2070.0</v>
      </c>
      <c r="E834" s="24"/>
      <c r="F834" s="89" t="s">
        <v>15</v>
      </c>
      <c r="G834" s="9"/>
      <c r="H834" s="9" t="s">
        <v>15</v>
      </c>
      <c r="I834" s="9" t="s">
        <v>15</v>
      </c>
      <c r="J834" s="91"/>
      <c r="K834" s="9" t="s">
        <v>15</v>
      </c>
      <c r="L834" s="91"/>
      <c r="M834" s="9" t="s">
        <v>15</v>
      </c>
      <c r="N834" s="91"/>
      <c r="O834" s="9" t="s">
        <v>15</v>
      </c>
      <c r="P834" s="91"/>
      <c r="Q834" s="9" t="s">
        <v>15</v>
      </c>
      <c r="R834" s="34"/>
    </row>
    <row r="835">
      <c r="A835" s="10">
        <v>820.0</v>
      </c>
      <c r="B835" s="10">
        <v>7719507.0</v>
      </c>
      <c r="C835" s="128" t="s">
        <v>1852</v>
      </c>
      <c r="D835" s="10">
        <v>2550.0</v>
      </c>
      <c r="E835" s="24"/>
      <c r="F835" s="89" t="s">
        <v>15</v>
      </c>
      <c r="G835" s="91"/>
      <c r="H835" s="9" t="s">
        <v>16</v>
      </c>
      <c r="I835" s="9" t="s">
        <v>16</v>
      </c>
      <c r="J835" s="9">
        <v>43.0</v>
      </c>
      <c r="K835" s="9" t="s">
        <v>16</v>
      </c>
      <c r="L835" s="9">
        <v>18.0</v>
      </c>
      <c r="M835" s="9" t="s">
        <v>16</v>
      </c>
      <c r="N835" s="9">
        <v>32.0</v>
      </c>
      <c r="O835" s="9" t="s">
        <v>16</v>
      </c>
      <c r="P835" s="9">
        <v>2.0</v>
      </c>
      <c r="Q835" s="9" t="s">
        <v>15</v>
      </c>
      <c r="R835" s="34"/>
    </row>
    <row r="836">
      <c r="A836" s="10">
        <v>821.0</v>
      </c>
      <c r="B836" s="10">
        <v>7719348.0</v>
      </c>
      <c r="C836" s="128">
        <v>43933.0</v>
      </c>
      <c r="D836" s="10">
        <v>2060.0</v>
      </c>
      <c r="E836" s="24"/>
      <c r="F836" s="89" t="s">
        <v>16</v>
      </c>
      <c r="G836" s="9">
        <v>2.0</v>
      </c>
      <c r="H836" s="9" t="s">
        <v>16</v>
      </c>
      <c r="I836" s="9" t="s">
        <v>16</v>
      </c>
      <c r="J836" s="9">
        <v>3.0</v>
      </c>
      <c r="K836" s="9" t="s">
        <v>15</v>
      </c>
      <c r="L836" s="91"/>
      <c r="M836" s="9" t="s">
        <v>15</v>
      </c>
      <c r="N836" s="91"/>
      <c r="O836" s="9" t="s">
        <v>16</v>
      </c>
      <c r="P836" s="9">
        <v>10.0</v>
      </c>
      <c r="Q836" s="9" t="s">
        <v>15</v>
      </c>
      <c r="R836" s="34"/>
    </row>
    <row r="837" ht="15.0" customHeight="1">
      <c r="A837" s="10">
        <v>822.0</v>
      </c>
      <c r="B837" s="10">
        <v>7719351.0</v>
      </c>
      <c r="C837" s="128">
        <v>43902.0</v>
      </c>
      <c r="D837" s="10">
        <v>2015.0</v>
      </c>
      <c r="E837" s="24"/>
      <c r="F837" s="89" t="s">
        <v>86</v>
      </c>
      <c r="G837" s="91"/>
      <c r="H837" s="9" t="s">
        <v>16</v>
      </c>
      <c r="I837" s="9" t="s">
        <v>16</v>
      </c>
      <c r="J837" s="9">
        <v>3.0</v>
      </c>
      <c r="K837" s="9" t="s">
        <v>15</v>
      </c>
      <c r="L837" s="91"/>
      <c r="M837" s="9" t="s">
        <v>15</v>
      </c>
      <c r="N837" s="91"/>
      <c r="O837" s="9" t="s">
        <v>16</v>
      </c>
      <c r="P837" s="9">
        <v>21.0</v>
      </c>
      <c r="Q837" s="9" t="s">
        <v>15</v>
      </c>
      <c r="R837" s="34"/>
    </row>
    <row r="838">
      <c r="A838" s="10">
        <v>823.0</v>
      </c>
      <c r="B838" s="10">
        <v>7719943.0</v>
      </c>
      <c r="C838" s="128">
        <v>44084.0</v>
      </c>
      <c r="D838" s="10">
        <v>2325.0</v>
      </c>
      <c r="E838" s="24"/>
      <c r="F838" s="89" t="s">
        <v>86</v>
      </c>
      <c r="G838" s="91"/>
      <c r="H838" s="9" t="s">
        <v>15</v>
      </c>
      <c r="I838" s="9" t="s">
        <v>15</v>
      </c>
      <c r="J838" s="91"/>
      <c r="K838" s="9" t="s">
        <v>15</v>
      </c>
      <c r="L838" s="91"/>
      <c r="M838" s="9" t="s">
        <v>15</v>
      </c>
      <c r="N838" s="91"/>
      <c r="O838" s="9" t="s">
        <v>15</v>
      </c>
      <c r="P838" s="91"/>
      <c r="Q838" s="9" t="s">
        <v>15</v>
      </c>
      <c r="R838" s="34"/>
    </row>
    <row r="839">
      <c r="A839" s="10">
        <v>824.0</v>
      </c>
      <c r="B839" s="10">
        <v>7720317.0</v>
      </c>
      <c r="C839" s="128">
        <v>44145.0</v>
      </c>
      <c r="D839" s="10">
        <v>3115.0</v>
      </c>
      <c r="E839" s="24"/>
      <c r="F839" s="89" t="s">
        <v>15</v>
      </c>
      <c r="G839" s="91"/>
      <c r="H839" s="9" t="s">
        <v>16</v>
      </c>
      <c r="I839" s="9" t="s">
        <v>15</v>
      </c>
      <c r="J839" s="91"/>
      <c r="K839" s="9" t="s">
        <v>15</v>
      </c>
      <c r="L839" s="91"/>
      <c r="M839" s="9" t="s">
        <v>15</v>
      </c>
      <c r="N839" s="91"/>
      <c r="O839" s="9" t="s">
        <v>16</v>
      </c>
      <c r="P839" s="9">
        <v>2.0</v>
      </c>
      <c r="Q839" s="9" t="s">
        <v>15</v>
      </c>
      <c r="R839" s="34"/>
    </row>
    <row r="840">
      <c r="A840" s="10">
        <v>825.0</v>
      </c>
      <c r="B840" s="10">
        <v>7718511.0</v>
      </c>
      <c r="C840" s="128" t="s">
        <v>167</v>
      </c>
      <c r="D840" s="10">
        <v>2035.0</v>
      </c>
      <c r="E840" s="24"/>
      <c r="F840" s="89" t="s">
        <v>15</v>
      </c>
      <c r="G840" s="91"/>
      <c r="H840" s="9" t="s">
        <v>16</v>
      </c>
      <c r="I840" s="9" t="s">
        <v>15</v>
      </c>
      <c r="J840" s="91"/>
      <c r="K840" s="9" t="s">
        <v>15</v>
      </c>
      <c r="L840" s="91"/>
      <c r="M840" s="9" t="s">
        <v>15</v>
      </c>
      <c r="N840" s="91"/>
      <c r="O840" s="9" t="s">
        <v>16</v>
      </c>
      <c r="P840" s="9">
        <v>8.0</v>
      </c>
      <c r="Q840" s="9" t="s">
        <v>15</v>
      </c>
      <c r="R840" s="34"/>
    </row>
    <row r="841">
      <c r="A841" s="10">
        <v>826.0</v>
      </c>
      <c r="B841" s="10">
        <v>7721932.0</v>
      </c>
      <c r="C841" s="128" t="s">
        <v>162</v>
      </c>
      <c r="D841" s="10">
        <v>2420.0</v>
      </c>
      <c r="E841" s="24"/>
      <c r="F841" s="89" t="s">
        <v>15</v>
      </c>
      <c r="G841" s="91"/>
      <c r="H841" s="9" t="s">
        <v>15</v>
      </c>
      <c r="I841" s="9" t="s">
        <v>15</v>
      </c>
      <c r="J841" s="91"/>
      <c r="K841" s="9" t="s">
        <v>15</v>
      </c>
      <c r="L841" s="91"/>
      <c r="M841" s="9" t="s">
        <v>15</v>
      </c>
      <c r="N841" s="91"/>
      <c r="O841" s="9" t="s">
        <v>15</v>
      </c>
      <c r="P841" s="91"/>
      <c r="Q841" s="9" t="s">
        <v>15</v>
      </c>
      <c r="R841" s="34"/>
    </row>
    <row r="842">
      <c r="A842" s="10">
        <v>827.0</v>
      </c>
      <c r="B842" s="10">
        <v>7679531.0</v>
      </c>
      <c r="C842" s="128" t="s">
        <v>1895</v>
      </c>
      <c r="D842" s="10">
        <v>2275.0</v>
      </c>
      <c r="E842" s="24"/>
      <c r="F842" s="89" t="s">
        <v>16</v>
      </c>
      <c r="G842" s="9">
        <v>3.0</v>
      </c>
      <c r="H842" s="9" t="s">
        <v>16</v>
      </c>
      <c r="I842" s="9" t="s">
        <v>16</v>
      </c>
      <c r="J842" s="9">
        <v>22.0</v>
      </c>
      <c r="K842" s="9" t="s">
        <v>16</v>
      </c>
      <c r="L842" s="9">
        <v>25.0</v>
      </c>
      <c r="M842" s="9" t="s">
        <v>16</v>
      </c>
      <c r="N842" s="9">
        <v>4.0</v>
      </c>
      <c r="O842" s="9" t="s">
        <v>16</v>
      </c>
      <c r="P842" s="9">
        <v>8.0</v>
      </c>
      <c r="Q842" s="9" t="s">
        <v>15</v>
      </c>
      <c r="R842" s="34"/>
    </row>
    <row r="843">
      <c r="A843" s="10">
        <v>828.0</v>
      </c>
      <c r="B843" s="10">
        <v>7723984.0</v>
      </c>
      <c r="C843" s="128" t="s">
        <v>1897</v>
      </c>
      <c r="D843" s="10">
        <v>1865.0</v>
      </c>
      <c r="E843" s="24"/>
      <c r="F843" s="89" t="s">
        <v>16</v>
      </c>
      <c r="G843" s="9">
        <v>2.0</v>
      </c>
      <c r="H843" s="9" t="s">
        <v>16</v>
      </c>
      <c r="I843" s="9" t="s">
        <v>15</v>
      </c>
      <c r="J843" s="91"/>
      <c r="K843" s="9" t="s">
        <v>15</v>
      </c>
      <c r="L843" s="91"/>
      <c r="M843" s="9" t="s">
        <v>16</v>
      </c>
      <c r="N843" s="9">
        <v>5.0</v>
      </c>
      <c r="O843" s="9" t="s">
        <v>16</v>
      </c>
      <c r="P843" s="9">
        <v>2.0</v>
      </c>
      <c r="Q843" s="9" t="s">
        <v>16</v>
      </c>
      <c r="R843" s="34"/>
    </row>
    <row r="844">
      <c r="A844" s="10">
        <v>829.0</v>
      </c>
      <c r="B844" s="10">
        <v>7724495.0</v>
      </c>
      <c r="C844" s="128" t="s">
        <v>1898</v>
      </c>
      <c r="D844" s="10">
        <v>2700.0</v>
      </c>
      <c r="E844" s="24"/>
      <c r="F844" s="89" t="s">
        <v>86</v>
      </c>
      <c r="G844" s="91"/>
      <c r="H844" s="9" t="s">
        <v>15</v>
      </c>
      <c r="I844" s="9" t="s">
        <v>15</v>
      </c>
      <c r="J844" s="91"/>
      <c r="K844" s="9" t="s">
        <v>15</v>
      </c>
      <c r="L844" s="91"/>
      <c r="M844" s="9" t="s">
        <v>15</v>
      </c>
      <c r="N844" s="91"/>
      <c r="O844" s="9" t="s">
        <v>15</v>
      </c>
      <c r="P844" s="91"/>
      <c r="Q844" s="9" t="s">
        <v>15</v>
      </c>
      <c r="R844" s="34"/>
    </row>
    <row r="845">
      <c r="A845" s="10">
        <v>830.0</v>
      </c>
      <c r="B845" s="10">
        <v>7725577.0</v>
      </c>
      <c r="C845" s="128" t="s">
        <v>1899</v>
      </c>
      <c r="D845" s="10" t="s">
        <v>86</v>
      </c>
      <c r="E845" s="24"/>
      <c r="F845" s="89" t="s">
        <v>15</v>
      </c>
      <c r="G845" s="91"/>
      <c r="H845" s="9" t="s">
        <v>15</v>
      </c>
      <c r="I845" s="9" t="s">
        <v>15</v>
      </c>
      <c r="J845" s="91"/>
      <c r="K845" s="9" t="s">
        <v>15</v>
      </c>
      <c r="L845" s="91"/>
      <c r="M845" s="9" t="s">
        <v>15</v>
      </c>
      <c r="N845" s="91"/>
      <c r="O845" s="9" t="s">
        <v>15</v>
      </c>
      <c r="P845" s="91"/>
      <c r="Q845" s="9" t="s">
        <v>15</v>
      </c>
      <c r="R845" s="34"/>
    </row>
    <row r="846">
      <c r="A846" s="10">
        <v>831.0</v>
      </c>
      <c r="B846" s="10">
        <v>7727130.0</v>
      </c>
      <c r="C846" s="128" t="s">
        <v>1900</v>
      </c>
      <c r="D846" s="10">
        <v>2050.0</v>
      </c>
      <c r="E846" s="24"/>
      <c r="F846" s="89" t="s">
        <v>16</v>
      </c>
      <c r="G846" s="9">
        <v>1.0</v>
      </c>
      <c r="H846" s="9" t="s">
        <v>15</v>
      </c>
      <c r="I846" s="9" t="s">
        <v>15</v>
      </c>
      <c r="J846" s="91"/>
      <c r="K846" s="9" t="s">
        <v>15</v>
      </c>
      <c r="L846" s="91"/>
      <c r="M846" s="9" t="s">
        <v>15</v>
      </c>
      <c r="N846" s="91"/>
      <c r="O846" s="9" t="s">
        <v>15</v>
      </c>
      <c r="P846" s="91"/>
      <c r="Q846" s="9" t="s">
        <v>15</v>
      </c>
      <c r="R846" s="34"/>
    </row>
    <row r="847">
      <c r="A847" s="10">
        <v>832.0</v>
      </c>
      <c r="B847" s="10">
        <v>7727877.0</v>
      </c>
      <c r="C847" s="129"/>
      <c r="D847" s="24"/>
      <c r="E847" s="10" t="s">
        <v>1901</v>
      </c>
      <c r="F847" s="89" t="s">
        <v>15</v>
      </c>
      <c r="G847" s="91"/>
      <c r="H847" s="9" t="s">
        <v>16</v>
      </c>
      <c r="I847" s="9" t="s">
        <v>16</v>
      </c>
      <c r="J847" s="9">
        <v>26.0</v>
      </c>
      <c r="K847" s="9" t="s">
        <v>16</v>
      </c>
      <c r="L847" s="9">
        <v>10.0</v>
      </c>
      <c r="M847" s="9" t="s">
        <v>16</v>
      </c>
      <c r="N847" s="9">
        <v>15.0</v>
      </c>
      <c r="O847" s="9" t="s">
        <v>16</v>
      </c>
      <c r="P847" s="9">
        <v>17.0</v>
      </c>
      <c r="Q847" s="9" t="s">
        <v>16</v>
      </c>
      <c r="R847" s="34"/>
    </row>
    <row r="848">
      <c r="A848" s="10">
        <v>833.0</v>
      </c>
      <c r="B848" s="10">
        <v>7727750.0</v>
      </c>
      <c r="C848" s="128" t="s">
        <v>1902</v>
      </c>
      <c r="D848" s="10">
        <v>2205.0</v>
      </c>
      <c r="E848" s="24"/>
      <c r="F848" s="89" t="s">
        <v>15</v>
      </c>
      <c r="G848" s="91"/>
      <c r="H848" s="9" t="s">
        <v>16</v>
      </c>
      <c r="I848" s="9" t="s">
        <v>15</v>
      </c>
      <c r="J848" s="91"/>
      <c r="K848" s="9" t="s">
        <v>15</v>
      </c>
      <c r="L848" s="91"/>
      <c r="M848" s="9" t="s">
        <v>15</v>
      </c>
      <c r="N848" s="91"/>
      <c r="O848" s="9" t="s">
        <v>16</v>
      </c>
      <c r="P848" s="9">
        <v>2.0</v>
      </c>
      <c r="Q848" s="9" t="s">
        <v>15</v>
      </c>
      <c r="R848" s="34"/>
    </row>
    <row r="849">
      <c r="A849" s="10">
        <v>834.0</v>
      </c>
      <c r="B849" s="10">
        <v>7728078.0</v>
      </c>
      <c r="C849" s="128">
        <v>43902.0</v>
      </c>
      <c r="D849" s="10">
        <v>1825.0</v>
      </c>
      <c r="E849" s="24"/>
      <c r="F849" s="89" t="s">
        <v>16</v>
      </c>
      <c r="G849" s="9">
        <v>6.0</v>
      </c>
      <c r="H849" s="9" t="s">
        <v>16</v>
      </c>
      <c r="I849" s="9" t="s">
        <v>15</v>
      </c>
      <c r="J849" s="91"/>
      <c r="K849" s="9" t="s">
        <v>15</v>
      </c>
      <c r="L849" s="91"/>
      <c r="M849" s="9" t="s">
        <v>15</v>
      </c>
      <c r="N849" s="91"/>
      <c r="O849" s="9" t="s">
        <v>16</v>
      </c>
      <c r="P849" s="9">
        <v>10.0</v>
      </c>
      <c r="Q849" s="9" t="s">
        <v>15</v>
      </c>
      <c r="R849" s="34"/>
    </row>
    <row r="850">
      <c r="A850" s="10">
        <v>835.0</v>
      </c>
      <c r="B850" s="10">
        <v>7730042.0</v>
      </c>
      <c r="C850" s="128" t="s">
        <v>1903</v>
      </c>
      <c r="D850" s="10">
        <v>1920.0</v>
      </c>
      <c r="E850" s="24"/>
      <c r="F850" s="89" t="s">
        <v>86</v>
      </c>
      <c r="G850" s="91"/>
      <c r="H850" s="9" t="s">
        <v>16</v>
      </c>
      <c r="I850" s="9" t="s">
        <v>16</v>
      </c>
      <c r="J850" s="9">
        <v>33.0</v>
      </c>
      <c r="K850" s="9" t="s">
        <v>16</v>
      </c>
      <c r="L850" s="9">
        <v>13.0</v>
      </c>
      <c r="M850" s="9" t="s">
        <v>15</v>
      </c>
      <c r="N850" s="9"/>
      <c r="O850" s="9" t="s">
        <v>16</v>
      </c>
      <c r="P850" s="9">
        <v>10.0</v>
      </c>
      <c r="Q850" s="9" t="s">
        <v>16</v>
      </c>
      <c r="R850" s="34"/>
    </row>
    <row r="851">
      <c r="A851" s="10">
        <v>836.0</v>
      </c>
      <c r="B851" s="10">
        <v>7731086.0</v>
      </c>
      <c r="C851" s="128">
        <v>43901.0</v>
      </c>
      <c r="D851" s="10" t="s">
        <v>86</v>
      </c>
      <c r="E851" s="24"/>
      <c r="F851" s="89" t="s">
        <v>15</v>
      </c>
      <c r="G851" s="91"/>
      <c r="H851" s="9" t="s">
        <v>15</v>
      </c>
      <c r="I851" s="9" t="s">
        <v>15</v>
      </c>
      <c r="J851" s="91"/>
      <c r="K851" s="9" t="s">
        <v>15</v>
      </c>
      <c r="L851" s="91"/>
      <c r="M851" s="9" t="s">
        <v>15</v>
      </c>
      <c r="N851" s="91"/>
      <c r="O851" s="9" t="s">
        <v>15</v>
      </c>
      <c r="P851" s="91"/>
      <c r="Q851" s="9" t="s">
        <v>15</v>
      </c>
      <c r="R851" s="34"/>
    </row>
    <row r="852">
      <c r="A852" s="10">
        <v>837.0</v>
      </c>
      <c r="B852" s="60">
        <v>7731190.0</v>
      </c>
      <c r="C852" s="128">
        <v>44054.0</v>
      </c>
      <c r="D852" s="10" t="s">
        <v>86</v>
      </c>
      <c r="E852" s="24"/>
      <c r="F852" s="89" t="s">
        <v>86</v>
      </c>
      <c r="G852" s="91"/>
      <c r="H852" s="9" t="s">
        <v>15</v>
      </c>
      <c r="I852" s="9" t="s">
        <v>15</v>
      </c>
      <c r="J852" s="91"/>
      <c r="K852" s="9" t="s">
        <v>15</v>
      </c>
      <c r="L852" s="91"/>
      <c r="M852" s="9" t="s">
        <v>15</v>
      </c>
      <c r="N852" s="91"/>
      <c r="O852" s="9" t="s">
        <v>15</v>
      </c>
      <c r="P852" s="91"/>
      <c r="Q852" s="9" t="s">
        <v>15</v>
      </c>
      <c r="R852" s="34"/>
    </row>
    <row r="853">
      <c r="A853" s="10">
        <v>838.0</v>
      </c>
      <c r="B853" s="60">
        <v>7731659.0</v>
      </c>
      <c r="C853" s="128" t="s">
        <v>174</v>
      </c>
      <c r="D853" s="10">
        <v>3430.0</v>
      </c>
      <c r="E853" s="24"/>
      <c r="F853" s="89" t="s">
        <v>15</v>
      </c>
      <c r="G853" s="91"/>
      <c r="H853" s="9" t="s">
        <v>15</v>
      </c>
      <c r="I853" s="9" t="s">
        <v>15</v>
      </c>
      <c r="J853" s="91"/>
      <c r="K853" s="9" t="s">
        <v>15</v>
      </c>
      <c r="L853" s="91"/>
      <c r="M853" s="9" t="s">
        <v>15</v>
      </c>
      <c r="N853" s="91"/>
      <c r="O853" s="9" t="s">
        <v>15</v>
      </c>
      <c r="P853" s="91"/>
      <c r="Q853" s="9" t="s">
        <v>15</v>
      </c>
      <c r="R853" s="34"/>
    </row>
    <row r="854">
      <c r="A854" s="10">
        <v>839.0</v>
      </c>
      <c r="B854" s="60">
        <v>7733267.0</v>
      </c>
      <c r="C854" s="128" t="s">
        <v>172</v>
      </c>
      <c r="D854" s="10">
        <v>2005.0</v>
      </c>
      <c r="E854" s="24"/>
      <c r="F854" s="89" t="s">
        <v>15</v>
      </c>
      <c r="G854" s="91"/>
      <c r="H854" s="9" t="s">
        <v>15</v>
      </c>
      <c r="I854" s="9" t="s">
        <v>15</v>
      </c>
      <c r="J854" s="91"/>
      <c r="K854" s="9" t="s">
        <v>15</v>
      </c>
      <c r="L854" s="91"/>
      <c r="M854" s="9" t="s">
        <v>15</v>
      </c>
      <c r="N854" s="91"/>
      <c r="O854" s="9" t="s">
        <v>15</v>
      </c>
      <c r="P854" s="91"/>
      <c r="Q854" s="9" t="s">
        <v>15</v>
      </c>
      <c r="R854" s="34"/>
    </row>
    <row r="855">
      <c r="A855" s="10">
        <v>840.0</v>
      </c>
      <c r="B855" s="60">
        <v>7733837.0</v>
      </c>
      <c r="C855" s="128">
        <v>44086.0</v>
      </c>
      <c r="D855" s="10">
        <v>1845.0</v>
      </c>
      <c r="E855" s="24"/>
      <c r="F855" s="89" t="s">
        <v>86</v>
      </c>
      <c r="G855" s="91"/>
      <c r="H855" s="9" t="s">
        <v>16</v>
      </c>
      <c r="I855" s="9" t="s">
        <v>15</v>
      </c>
      <c r="J855" s="91"/>
      <c r="K855" s="9" t="s">
        <v>15</v>
      </c>
      <c r="L855" s="91"/>
      <c r="M855" s="9" t="s">
        <v>15</v>
      </c>
      <c r="N855" s="91"/>
      <c r="O855" s="9" t="s">
        <v>16</v>
      </c>
      <c r="P855" s="9">
        <v>8.0</v>
      </c>
      <c r="Q855" s="9" t="s">
        <v>15</v>
      </c>
      <c r="R855" s="34"/>
    </row>
    <row r="856">
      <c r="A856" s="10">
        <v>841.0</v>
      </c>
      <c r="B856" s="60">
        <v>7734109.0</v>
      </c>
      <c r="C856" s="128" t="s">
        <v>174</v>
      </c>
      <c r="D856" s="10">
        <v>2040.0</v>
      </c>
      <c r="E856" s="24"/>
      <c r="F856" s="89" t="s">
        <v>15</v>
      </c>
      <c r="G856" s="91"/>
      <c r="H856" s="9" t="s">
        <v>16</v>
      </c>
      <c r="I856" s="9" t="s">
        <v>15</v>
      </c>
      <c r="J856" s="91"/>
      <c r="K856" s="9" t="s">
        <v>15</v>
      </c>
      <c r="L856" s="91"/>
      <c r="M856" s="9" t="s">
        <v>15</v>
      </c>
      <c r="N856" s="91"/>
      <c r="O856" s="9" t="s">
        <v>16</v>
      </c>
      <c r="P856" s="9">
        <v>3.0</v>
      </c>
      <c r="Q856" s="9" t="s">
        <v>15</v>
      </c>
      <c r="R856" s="34"/>
    </row>
    <row r="857">
      <c r="A857" s="10">
        <v>842.0</v>
      </c>
      <c r="B857" s="60">
        <v>7735327.0</v>
      </c>
      <c r="C857" s="128">
        <v>44174.0</v>
      </c>
      <c r="D857" s="10">
        <v>1855.0</v>
      </c>
      <c r="E857" s="24"/>
      <c r="F857" s="89" t="s">
        <v>16</v>
      </c>
      <c r="G857" s="9">
        <v>2.0</v>
      </c>
      <c r="H857" s="9" t="s">
        <v>16</v>
      </c>
      <c r="I857" s="9" t="s">
        <v>15</v>
      </c>
      <c r="J857" s="91"/>
      <c r="K857" s="9" t="s">
        <v>15</v>
      </c>
      <c r="L857" s="91"/>
      <c r="M857" s="9" t="s">
        <v>15</v>
      </c>
      <c r="N857" s="91"/>
      <c r="O857" s="9" t="s">
        <v>16</v>
      </c>
      <c r="P857" s="9">
        <v>6.0</v>
      </c>
      <c r="Q857" s="9" t="s">
        <v>15</v>
      </c>
      <c r="R857" s="34"/>
    </row>
    <row r="858">
      <c r="A858" s="10">
        <v>843.0</v>
      </c>
      <c r="B858" s="60">
        <v>7735678.0</v>
      </c>
      <c r="C858" s="129"/>
      <c r="D858" s="24"/>
      <c r="E858" s="134">
        <v>44086.0</v>
      </c>
      <c r="F858" s="89" t="s">
        <v>86</v>
      </c>
      <c r="G858" s="91"/>
      <c r="H858" s="9" t="s">
        <v>16</v>
      </c>
      <c r="I858" s="9" t="s">
        <v>16</v>
      </c>
      <c r="J858" s="9">
        <v>10.0</v>
      </c>
      <c r="K858" s="9" t="s">
        <v>16</v>
      </c>
      <c r="L858" s="9">
        <v>4.0</v>
      </c>
      <c r="M858" s="9" t="s">
        <v>15</v>
      </c>
      <c r="N858" s="91"/>
      <c r="O858" s="9" t="s">
        <v>16</v>
      </c>
      <c r="P858" s="9">
        <v>18.0</v>
      </c>
      <c r="Q858" s="9" t="s">
        <v>16</v>
      </c>
      <c r="R858" s="34"/>
    </row>
    <row r="859">
      <c r="A859" s="10">
        <v>844.0</v>
      </c>
      <c r="B859" s="60">
        <v>7737420.0</v>
      </c>
      <c r="C859" s="128" t="s">
        <v>1904</v>
      </c>
      <c r="D859" s="10">
        <v>2010.0</v>
      </c>
      <c r="E859" s="24"/>
      <c r="F859" s="89" t="s">
        <v>86</v>
      </c>
      <c r="G859" s="91"/>
      <c r="H859" s="9" t="s">
        <v>16</v>
      </c>
      <c r="I859" s="9" t="s">
        <v>15</v>
      </c>
      <c r="J859" s="91"/>
      <c r="K859" s="9" t="s">
        <v>15</v>
      </c>
      <c r="L859" s="91"/>
      <c r="M859" s="9" t="s">
        <v>15</v>
      </c>
      <c r="N859" s="91"/>
      <c r="O859" s="9" t="s">
        <v>16</v>
      </c>
      <c r="P859" s="9">
        <v>11.0</v>
      </c>
      <c r="Q859" s="9" t="s">
        <v>15</v>
      </c>
      <c r="R859" s="34"/>
    </row>
    <row r="860">
      <c r="A860" s="10">
        <v>845.0</v>
      </c>
      <c r="B860" s="60">
        <v>7733267.0</v>
      </c>
      <c r="C860" s="128" t="s">
        <v>172</v>
      </c>
      <c r="D860" s="10">
        <v>2005.0</v>
      </c>
      <c r="E860" s="24"/>
      <c r="F860" s="89" t="s">
        <v>86</v>
      </c>
      <c r="G860" s="91"/>
      <c r="H860" s="9" t="s">
        <v>15</v>
      </c>
      <c r="I860" s="9" t="s">
        <v>15</v>
      </c>
      <c r="J860" s="91"/>
      <c r="K860" s="9" t="s">
        <v>15</v>
      </c>
      <c r="L860" s="91"/>
      <c r="M860" s="9" t="s">
        <v>15</v>
      </c>
      <c r="N860" s="91"/>
      <c r="O860" s="9" t="s">
        <v>15</v>
      </c>
      <c r="P860" s="91"/>
      <c r="Q860" s="9" t="s">
        <v>15</v>
      </c>
      <c r="R860" s="34"/>
    </row>
    <row r="861">
      <c r="A861" s="10">
        <v>846.0</v>
      </c>
      <c r="B861" s="60">
        <v>7737728.0</v>
      </c>
      <c r="C861" s="128" t="s">
        <v>1905</v>
      </c>
      <c r="D861" s="10">
        <v>1800.0</v>
      </c>
      <c r="E861" s="24"/>
      <c r="F861" s="89" t="s">
        <v>86</v>
      </c>
      <c r="G861" s="91"/>
      <c r="H861" s="9" t="s">
        <v>16</v>
      </c>
      <c r="I861" s="9" t="s">
        <v>15</v>
      </c>
      <c r="J861" s="91"/>
      <c r="K861" s="9" t="s">
        <v>15</v>
      </c>
      <c r="L861" s="91"/>
      <c r="M861" s="9" t="s">
        <v>15</v>
      </c>
      <c r="N861" s="91"/>
      <c r="O861" s="9" t="s">
        <v>16</v>
      </c>
      <c r="P861" s="9">
        <v>6.0</v>
      </c>
      <c r="Q861" s="9" t="s">
        <v>15</v>
      </c>
      <c r="R861" s="34"/>
    </row>
    <row r="862">
      <c r="A862" s="10">
        <v>847.0</v>
      </c>
      <c r="B862" s="60">
        <v>7740629.0</v>
      </c>
      <c r="C862" s="128" t="s">
        <v>1906</v>
      </c>
      <c r="D862" s="10">
        <v>1885.0</v>
      </c>
      <c r="E862" s="24"/>
      <c r="F862" s="89" t="s">
        <v>86</v>
      </c>
      <c r="G862" s="91"/>
      <c r="H862" s="9" t="s">
        <v>16</v>
      </c>
      <c r="I862" s="9" t="s">
        <v>15</v>
      </c>
      <c r="J862" s="91"/>
      <c r="K862" s="9" t="s">
        <v>15</v>
      </c>
      <c r="L862" s="91"/>
      <c r="M862" s="9" t="s">
        <v>15</v>
      </c>
      <c r="N862" s="91"/>
      <c r="O862" s="9" t="s">
        <v>16</v>
      </c>
      <c r="P862" s="9">
        <v>5.0</v>
      </c>
      <c r="Q862" s="9" t="s">
        <v>16</v>
      </c>
      <c r="R862" s="34"/>
    </row>
    <row r="863">
      <c r="A863" s="10">
        <v>848.0</v>
      </c>
      <c r="B863" s="60">
        <v>7740827.0</v>
      </c>
      <c r="C863" s="128" t="s">
        <v>1907</v>
      </c>
      <c r="D863" s="10">
        <v>2040.0</v>
      </c>
      <c r="E863" s="24"/>
      <c r="F863" s="89" t="s">
        <v>86</v>
      </c>
      <c r="G863" s="91"/>
      <c r="H863" s="9" t="s">
        <v>16</v>
      </c>
      <c r="I863" s="9" t="s">
        <v>15</v>
      </c>
      <c r="J863" s="91"/>
      <c r="K863" s="9" t="s">
        <v>15</v>
      </c>
      <c r="L863" s="91"/>
      <c r="M863" s="9" t="s">
        <v>15</v>
      </c>
      <c r="N863" s="91"/>
      <c r="O863" s="9" t="s">
        <v>16</v>
      </c>
      <c r="P863" s="9">
        <v>17.0</v>
      </c>
      <c r="Q863" s="9" t="s">
        <v>15</v>
      </c>
      <c r="R863" s="34"/>
    </row>
    <row r="864">
      <c r="A864" s="10">
        <v>849.0</v>
      </c>
      <c r="B864" s="60">
        <v>7742098.0</v>
      </c>
      <c r="C864" s="128">
        <v>43842.0</v>
      </c>
      <c r="D864" s="10">
        <v>2530.0</v>
      </c>
      <c r="E864" s="24"/>
      <c r="F864" s="89" t="s">
        <v>15</v>
      </c>
      <c r="G864" s="91"/>
      <c r="H864" s="9" t="s">
        <v>16</v>
      </c>
      <c r="I864" s="9" t="s">
        <v>15</v>
      </c>
      <c r="J864" s="91"/>
      <c r="K864" s="9" t="s">
        <v>15</v>
      </c>
      <c r="L864" s="91"/>
      <c r="M864" s="9" t="s">
        <v>15</v>
      </c>
      <c r="N864" s="91"/>
      <c r="O864" s="9" t="s">
        <v>16</v>
      </c>
      <c r="P864" s="9">
        <v>3.0</v>
      </c>
      <c r="Q864" s="9" t="s">
        <v>15</v>
      </c>
      <c r="R864" s="34"/>
    </row>
    <row r="865">
      <c r="A865" s="10">
        <v>850.0</v>
      </c>
      <c r="B865" s="60">
        <v>7742797.0</v>
      </c>
      <c r="C865" s="128">
        <v>44531.0</v>
      </c>
      <c r="D865" s="10">
        <v>2285.0</v>
      </c>
      <c r="E865" s="24"/>
      <c r="F865" s="89" t="s">
        <v>16</v>
      </c>
      <c r="G865" s="9">
        <v>6.0</v>
      </c>
      <c r="H865" s="9" t="s">
        <v>16</v>
      </c>
      <c r="I865" s="9" t="s">
        <v>16</v>
      </c>
      <c r="J865" s="9">
        <v>7.0</v>
      </c>
      <c r="K865" s="9" t="s">
        <v>16</v>
      </c>
      <c r="L865" s="9">
        <v>2.0</v>
      </c>
      <c r="M865" s="9" t="s">
        <v>15</v>
      </c>
      <c r="N865" s="91"/>
      <c r="O865" s="9" t="s">
        <v>16</v>
      </c>
      <c r="P865" s="9">
        <v>8.0</v>
      </c>
      <c r="Q865" s="9" t="s">
        <v>16</v>
      </c>
      <c r="R865" s="34"/>
    </row>
    <row r="866">
      <c r="A866" s="10">
        <v>851.0</v>
      </c>
      <c r="B866" s="60">
        <v>7742720.0</v>
      </c>
      <c r="C866" s="128">
        <v>44177.0</v>
      </c>
      <c r="D866" s="10">
        <v>2090.0</v>
      </c>
      <c r="E866" s="24"/>
      <c r="F866" s="89" t="s">
        <v>86</v>
      </c>
      <c r="G866" s="91"/>
      <c r="H866" s="9" t="s">
        <v>16</v>
      </c>
      <c r="I866" s="9" t="s">
        <v>15</v>
      </c>
      <c r="J866" s="91"/>
      <c r="K866" s="9" t="s">
        <v>15</v>
      </c>
      <c r="L866" s="91"/>
      <c r="M866" s="9" t="s">
        <v>15</v>
      </c>
      <c r="N866" s="91"/>
      <c r="O866" s="9" t="s">
        <v>16</v>
      </c>
      <c r="P866" s="9">
        <v>7.0</v>
      </c>
      <c r="Q866" s="9" t="s">
        <v>16</v>
      </c>
      <c r="R866" s="34"/>
    </row>
    <row r="867">
      <c r="A867" s="10">
        <v>852.0</v>
      </c>
      <c r="B867" s="60">
        <v>7742798.0</v>
      </c>
      <c r="C867" s="128">
        <v>44531.0</v>
      </c>
      <c r="D867" s="10">
        <v>1845.0</v>
      </c>
      <c r="E867" s="24"/>
      <c r="F867" s="89" t="s">
        <v>86</v>
      </c>
      <c r="G867" s="91"/>
      <c r="H867" s="9" t="s">
        <v>16</v>
      </c>
      <c r="I867" s="9" t="s">
        <v>15</v>
      </c>
      <c r="J867" s="91"/>
      <c r="K867" s="9" t="s">
        <v>15</v>
      </c>
      <c r="L867" s="91"/>
      <c r="M867" s="9" t="s">
        <v>15</v>
      </c>
      <c r="N867" s="91"/>
      <c r="O867" s="9" t="s">
        <v>16</v>
      </c>
      <c r="P867" s="9">
        <v>10.0</v>
      </c>
      <c r="Q867" s="9" t="s">
        <v>16</v>
      </c>
      <c r="R867" s="34"/>
    </row>
    <row r="868">
      <c r="A868" s="10">
        <v>853.0</v>
      </c>
      <c r="B868" s="60">
        <v>7742662.0</v>
      </c>
      <c r="C868" s="128">
        <v>44177.0</v>
      </c>
      <c r="D868" s="10">
        <v>2125.0</v>
      </c>
      <c r="E868" s="24"/>
      <c r="F868" s="89" t="s">
        <v>86</v>
      </c>
      <c r="G868" s="91"/>
      <c r="H868" s="9" t="s">
        <v>16</v>
      </c>
      <c r="I868" s="9" t="s">
        <v>15</v>
      </c>
      <c r="J868" s="91"/>
      <c r="K868" s="9" t="s">
        <v>15</v>
      </c>
      <c r="L868" s="91"/>
      <c r="M868" s="9" t="s">
        <v>15</v>
      </c>
      <c r="N868" s="91"/>
      <c r="O868" s="9" t="s">
        <v>16</v>
      </c>
      <c r="P868" s="9">
        <v>1.0</v>
      </c>
      <c r="Q868" s="9" t="s">
        <v>15</v>
      </c>
      <c r="R868" s="34"/>
    </row>
    <row r="869">
      <c r="A869" s="10">
        <v>854.0</v>
      </c>
      <c r="B869" s="60">
        <v>7744241.0</v>
      </c>
      <c r="C869" s="128">
        <v>44116.0</v>
      </c>
      <c r="D869" s="10">
        <v>2045.0</v>
      </c>
      <c r="E869" s="24"/>
      <c r="F869" s="89" t="s">
        <v>86</v>
      </c>
      <c r="G869" s="91"/>
      <c r="H869" s="9" t="s">
        <v>16</v>
      </c>
      <c r="I869" s="9" t="s">
        <v>15</v>
      </c>
      <c r="J869" s="91"/>
      <c r="K869" s="9" t="s">
        <v>15</v>
      </c>
      <c r="L869" s="91"/>
      <c r="M869" s="9" t="s">
        <v>15</v>
      </c>
      <c r="N869" s="91"/>
      <c r="O869" s="9" t="s">
        <v>15</v>
      </c>
      <c r="P869" s="91"/>
      <c r="Q869" s="9" t="s">
        <v>16</v>
      </c>
      <c r="R869" s="34"/>
    </row>
    <row r="870">
      <c r="A870" s="36">
        <v>855.0</v>
      </c>
      <c r="B870" s="61">
        <v>7745491.0</v>
      </c>
      <c r="C870" s="128" t="s">
        <v>1906</v>
      </c>
      <c r="D870" s="36">
        <v>2350.0</v>
      </c>
      <c r="E870" s="37"/>
      <c r="F870" s="111" t="s">
        <v>86</v>
      </c>
      <c r="G870" s="136"/>
      <c r="H870" s="16" t="s">
        <v>16</v>
      </c>
      <c r="I870" s="16" t="s">
        <v>15</v>
      </c>
      <c r="J870" s="136"/>
      <c r="K870" s="16" t="s">
        <v>15</v>
      </c>
      <c r="L870" s="136"/>
      <c r="M870" s="16" t="s">
        <v>15</v>
      </c>
      <c r="N870" s="136"/>
      <c r="O870" s="16" t="s">
        <v>16</v>
      </c>
      <c r="P870" s="16">
        <v>1.0</v>
      </c>
      <c r="Q870" s="16" t="s">
        <v>15</v>
      </c>
      <c r="R870" s="33"/>
    </row>
    <row r="871">
      <c r="A871" s="36">
        <v>856.0</v>
      </c>
      <c r="B871" s="61">
        <v>7747213.0</v>
      </c>
      <c r="C871" s="128">
        <v>44177.0</v>
      </c>
      <c r="D871" s="36">
        <v>2095.0</v>
      </c>
      <c r="E871" s="37"/>
      <c r="F871" s="111" t="s">
        <v>86</v>
      </c>
      <c r="G871" s="136"/>
      <c r="H871" s="16" t="s">
        <v>16</v>
      </c>
      <c r="I871" s="16" t="s">
        <v>15</v>
      </c>
      <c r="J871" s="136"/>
      <c r="K871" s="16" t="s">
        <v>15</v>
      </c>
      <c r="L871" s="136"/>
      <c r="M871" s="16" t="s">
        <v>15</v>
      </c>
      <c r="N871" s="136"/>
      <c r="O871" s="16" t="s">
        <v>16</v>
      </c>
      <c r="P871" s="16">
        <v>1.0</v>
      </c>
      <c r="Q871" s="16" t="s">
        <v>15</v>
      </c>
      <c r="R871" s="33"/>
    </row>
    <row r="872">
      <c r="A872" s="36">
        <v>857.0</v>
      </c>
      <c r="B872" s="61">
        <v>7746877.0</v>
      </c>
      <c r="C872" s="128">
        <v>44045.0</v>
      </c>
      <c r="D872" s="36">
        <v>2405.0</v>
      </c>
      <c r="E872" s="37"/>
      <c r="F872" s="111" t="s">
        <v>86</v>
      </c>
      <c r="G872" s="136"/>
      <c r="H872" s="16" t="s">
        <v>16</v>
      </c>
      <c r="I872" s="16" t="s">
        <v>15</v>
      </c>
      <c r="J872" s="136"/>
      <c r="K872" s="16" t="s">
        <v>15</v>
      </c>
      <c r="L872" s="136"/>
      <c r="M872" s="16" t="s">
        <v>15</v>
      </c>
      <c r="N872" s="136"/>
      <c r="O872" s="16" t="s">
        <v>16</v>
      </c>
      <c r="P872" s="16">
        <v>2.0</v>
      </c>
      <c r="Q872" s="16" t="s">
        <v>15</v>
      </c>
      <c r="R872" s="33"/>
    </row>
    <row r="873">
      <c r="A873" s="36">
        <v>858.0</v>
      </c>
      <c r="B873" s="61">
        <v>7746878.0</v>
      </c>
      <c r="C873" s="128">
        <v>44045.0</v>
      </c>
      <c r="D873" s="36">
        <v>2320.0</v>
      </c>
      <c r="E873" s="37"/>
      <c r="F873" s="111" t="s">
        <v>86</v>
      </c>
      <c r="G873" s="136"/>
      <c r="H873" s="16" t="s">
        <v>16</v>
      </c>
      <c r="I873" s="16" t="s">
        <v>15</v>
      </c>
      <c r="J873" s="136"/>
      <c r="K873" s="16" t="s">
        <v>15</v>
      </c>
      <c r="L873" s="136"/>
      <c r="M873" s="16" t="s">
        <v>15</v>
      </c>
      <c r="N873" s="136"/>
      <c r="O873" s="16" t="s">
        <v>16</v>
      </c>
      <c r="P873" s="16">
        <v>5.0</v>
      </c>
      <c r="Q873" s="16" t="s">
        <v>15</v>
      </c>
      <c r="R873" s="33"/>
    </row>
    <row r="874">
      <c r="A874" s="36">
        <v>859.0</v>
      </c>
      <c r="B874" s="61">
        <v>7749068.0</v>
      </c>
      <c r="C874" s="128" t="s">
        <v>1908</v>
      </c>
      <c r="D874" s="36">
        <v>2055.0</v>
      </c>
      <c r="E874" s="37"/>
      <c r="F874" s="111" t="s">
        <v>86</v>
      </c>
      <c r="G874" s="136"/>
      <c r="H874" s="16" t="s">
        <v>16</v>
      </c>
      <c r="I874" s="16" t="s">
        <v>15</v>
      </c>
      <c r="J874" s="136"/>
      <c r="K874" s="16" t="s">
        <v>15</v>
      </c>
      <c r="L874" s="136"/>
      <c r="M874" s="16" t="s">
        <v>15</v>
      </c>
      <c r="N874" s="136"/>
      <c r="O874" s="16" t="s">
        <v>16</v>
      </c>
      <c r="P874" s="16">
        <v>1.0</v>
      </c>
      <c r="Q874" s="16" t="s">
        <v>15</v>
      </c>
      <c r="R874" s="33"/>
    </row>
    <row r="875">
      <c r="A875" s="36">
        <v>860.0</v>
      </c>
      <c r="B875" s="61">
        <v>7749701.0</v>
      </c>
      <c r="C875" s="128">
        <v>43922.0</v>
      </c>
      <c r="D875" s="36">
        <v>1930.0</v>
      </c>
      <c r="E875" s="37"/>
      <c r="F875" s="111" t="s">
        <v>16</v>
      </c>
      <c r="G875" s="16" t="s">
        <v>86</v>
      </c>
      <c r="H875" s="16" t="s">
        <v>16</v>
      </c>
      <c r="I875" s="16" t="s">
        <v>15</v>
      </c>
      <c r="J875" s="136"/>
      <c r="K875" s="16" t="s">
        <v>15</v>
      </c>
      <c r="L875" s="136"/>
      <c r="M875" s="16" t="s">
        <v>15</v>
      </c>
      <c r="N875" s="136"/>
      <c r="O875" s="16" t="s">
        <v>16</v>
      </c>
      <c r="P875" s="16">
        <v>1.0</v>
      </c>
      <c r="Q875" s="16" t="s">
        <v>15</v>
      </c>
      <c r="R875" s="33"/>
    </row>
    <row r="876">
      <c r="A876" s="36">
        <v>861.0</v>
      </c>
      <c r="B876" s="61">
        <v>7749684.0</v>
      </c>
      <c r="C876" s="128" t="s">
        <v>1909</v>
      </c>
      <c r="D876" s="36">
        <v>3305.0</v>
      </c>
      <c r="E876" s="37"/>
      <c r="F876" s="111" t="s">
        <v>86</v>
      </c>
      <c r="G876" s="136"/>
      <c r="H876" s="16" t="s">
        <v>15</v>
      </c>
      <c r="I876" s="16" t="s">
        <v>15</v>
      </c>
      <c r="J876" s="136"/>
      <c r="K876" s="16" t="s">
        <v>15</v>
      </c>
      <c r="L876" s="136"/>
      <c r="M876" s="16" t="s">
        <v>15</v>
      </c>
      <c r="N876" s="136"/>
      <c r="O876" s="16" t="s">
        <v>15</v>
      </c>
      <c r="P876" s="136"/>
      <c r="Q876" s="16" t="s">
        <v>15</v>
      </c>
      <c r="R876" s="33"/>
    </row>
    <row r="877">
      <c r="A877" s="36">
        <v>862.0</v>
      </c>
      <c r="B877" s="61">
        <v>7753214.0</v>
      </c>
      <c r="C877" s="128">
        <v>44075.0</v>
      </c>
      <c r="D877" s="36">
        <v>2000.0</v>
      </c>
      <c r="E877" s="37"/>
      <c r="F877" s="111" t="s">
        <v>16</v>
      </c>
      <c r="G877" s="16" t="s">
        <v>86</v>
      </c>
      <c r="H877" s="16" t="s">
        <v>16</v>
      </c>
      <c r="I877" s="16" t="s">
        <v>15</v>
      </c>
      <c r="J877" s="136"/>
      <c r="K877" s="16" t="s">
        <v>15</v>
      </c>
      <c r="L877" s="136"/>
      <c r="M877" s="16" t="s">
        <v>15</v>
      </c>
      <c r="N877" s="136"/>
      <c r="O877" s="16" t="s">
        <v>16</v>
      </c>
      <c r="P877" s="16">
        <v>1.0</v>
      </c>
      <c r="Q877" s="16" t="s">
        <v>15</v>
      </c>
      <c r="R877" s="33"/>
    </row>
    <row r="878">
      <c r="A878" s="36">
        <v>863.0</v>
      </c>
      <c r="B878" s="61">
        <v>7754442.0</v>
      </c>
      <c r="C878" s="128">
        <v>43862.0</v>
      </c>
      <c r="D878" s="36">
        <v>1775.0</v>
      </c>
      <c r="E878" s="37"/>
      <c r="F878" s="111" t="s">
        <v>86</v>
      </c>
      <c r="G878" s="136"/>
      <c r="H878" s="16" t="s">
        <v>15</v>
      </c>
      <c r="I878" s="16" t="s">
        <v>15</v>
      </c>
      <c r="J878" s="136"/>
      <c r="K878" s="16" t="s">
        <v>15</v>
      </c>
      <c r="L878" s="136"/>
      <c r="M878" s="16" t="s">
        <v>15</v>
      </c>
      <c r="N878" s="136"/>
      <c r="O878" s="16" t="s">
        <v>15</v>
      </c>
      <c r="P878" s="136"/>
      <c r="Q878" s="16" t="s">
        <v>15</v>
      </c>
      <c r="R878" s="33"/>
    </row>
    <row r="879">
      <c r="A879" s="36">
        <v>864.0</v>
      </c>
      <c r="B879" s="61">
        <v>7754868.0</v>
      </c>
      <c r="C879" s="129"/>
      <c r="D879" s="37"/>
      <c r="E879" s="36" t="s">
        <v>1904</v>
      </c>
      <c r="F879" s="111" t="s">
        <v>86</v>
      </c>
      <c r="G879" s="136"/>
      <c r="H879" s="16" t="s">
        <v>16</v>
      </c>
      <c r="I879" s="16" t="s">
        <v>16</v>
      </c>
      <c r="J879" s="16">
        <v>1.0</v>
      </c>
      <c r="K879" s="16" t="s">
        <v>15</v>
      </c>
      <c r="L879" s="136"/>
      <c r="M879" s="16" t="s">
        <v>15</v>
      </c>
      <c r="N879" s="136"/>
      <c r="O879" s="16" t="s">
        <v>15</v>
      </c>
      <c r="P879" s="136"/>
      <c r="Q879" s="16" t="s">
        <v>15</v>
      </c>
      <c r="R879" s="33"/>
    </row>
    <row r="880">
      <c r="A880" s="36">
        <v>865.0</v>
      </c>
      <c r="B880" s="60">
        <v>7685754.0</v>
      </c>
      <c r="C880" s="128">
        <v>44051.0</v>
      </c>
      <c r="D880" s="10">
        <v>2260.0</v>
      </c>
      <c r="E880" s="24"/>
      <c r="F880" s="89" t="s">
        <v>86</v>
      </c>
      <c r="G880" s="91"/>
      <c r="H880" s="9" t="s">
        <v>16</v>
      </c>
      <c r="I880" s="9" t="s">
        <v>15</v>
      </c>
      <c r="J880" s="91"/>
      <c r="K880" s="9" t="s">
        <v>15</v>
      </c>
      <c r="L880" s="91"/>
      <c r="M880" s="9" t="s">
        <v>15</v>
      </c>
      <c r="N880" s="91"/>
      <c r="O880" s="9" t="s">
        <v>15</v>
      </c>
      <c r="P880" s="91"/>
      <c r="Q880" s="9" t="s">
        <v>15</v>
      </c>
      <c r="R880" s="34"/>
    </row>
    <row r="881">
      <c r="A881" s="10">
        <v>866.0</v>
      </c>
      <c r="B881" s="10">
        <v>7663400.0</v>
      </c>
      <c r="C881" s="128">
        <v>44144.0</v>
      </c>
      <c r="D881" s="10">
        <v>3460.0</v>
      </c>
      <c r="E881" s="24"/>
      <c r="F881" s="89" t="s">
        <v>86</v>
      </c>
      <c r="G881" s="91"/>
      <c r="H881" s="9" t="s">
        <v>16</v>
      </c>
      <c r="I881" s="9" t="s">
        <v>16</v>
      </c>
      <c r="J881" s="9">
        <v>30.0</v>
      </c>
      <c r="K881" s="9" t="s">
        <v>16</v>
      </c>
      <c r="L881" s="9">
        <v>3.0</v>
      </c>
      <c r="M881" s="9" t="s">
        <v>16</v>
      </c>
      <c r="N881" s="9">
        <v>1.0</v>
      </c>
      <c r="O881" s="9" t="s">
        <v>16</v>
      </c>
      <c r="P881" s="9">
        <v>6.0</v>
      </c>
      <c r="Q881" s="9" t="s">
        <v>15</v>
      </c>
      <c r="R881" s="34"/>
    </row>
    <row r="882">
      <c r="A882" s="30">
        <v>867.0</v>
      </c>
      <c r="B882" s="61">
        <v>7626821.0</v>
      </c>
      <c r="C882" s="135">
        <v>43923.0</v>
      </c>
      <c r="D882" s="30">
        <v>1970.0</v>
      </c>
      <c r="E882" s="28"/>
      <c r="F882" s="116" t="s">
        <v>86</v>
      </c>
      <c r="G882" s="73"/>
      <c r="H882" s="34" t="s">
        <v>16</v>
      </c>
      <c r="I882" s="34" t="s">
        <v>15</v>
      </c>
      <c r="J882" s="73"/>
      <c r="K882" s="34" t="s">
        <v>15</v>
      </c>
      <c r="L882" s="73"/>
      <c r="M882" s="34" t="s">
        <v>15</v>
      </c>
      <c r="N882" s="73"/>
      <c r="O882" s="34" t="s">
        <v>16</v>
      </c>
      <c r="P882" s="34">
        <v>1.0</v>
      </c>
      <c r="Q882" s="34" t="s">
        <v>15</v>
      </c>
      <c r="R882" s="34" t="s">
        <v>16</v>
      </c>
    </row>
    <row r="883">
      <c r="A883" s="10">
        <v>868.0</v>
      </c>
      <c r="B883" s="10">
        <v>7663281.0</v>
      </c>
      <c r="C883" s="128">
        <v>44143.0</v>
      </c>
      <c r="D883" s="10">
        <v>1875.0</v>
      </c>
      <c r="E883" s="24"/>
      <c r="F883" s="89" t="s">
        <v>16</v>
      </c>
      <c r="G883" s="9" t="s">
        <v>86</v>
      </c>
      <c r="H883" s="9"/>
      <c r="I883" s="9" t="s">
        <v>16</v>
      </c>
      <c r="J883" s="9">
        <v>3.0</v>
      </c>
      <c r="K883" s="9" t="s">
        <v>16</v>
      </c>
      <c r="L883" s="9">
        <v>3.0</v>
      </c>
      <c r="M883" s="9" t="s">
        <v>16</v>
      </c>
      <c r="N883" s="9">
        <v>2.0</v>
      </c>
      <c r="O883" s="9" t="s">
        <v>16</v>
      </c>
      <c r="P883" s="9">
        <v>26.0</v>
      </c>
      <c r="Q883" s="9" t="s">
        <v>16</v>
      </c>
      <c r="R883" s="34"/>
    </row>
    <row r="884">
      <c r="A884" s="10">
        <v>869.0</v>
      </c>
      <c r="B884" s="10">
        <v>7697130.0</v>
      </c>
      <c r="C884" s="128" t="s">
        <v>1910</v>
      </c>
      <c r="D884" s="10">
        <v>2245.0</v>
      </c>
      <c r="E884" s="24"/>
      <c r="F884" s="89" t="s">
        <v>15</v>
      </c>
      <c r="G884" s="91"/>
      <c r="H884" s="9"/>
      <c r="I884" s="9"/>
      <c r="J884" s="91"/>
      <c r="K884" s="9" t="s">
        <v>16</v>
      </c>
      <c r="L884" s="9">
        <v>1.0</v>
      </c>
      <c r="M884" s="9" t="s">
        <v>15</v>
      </c>
      <c r="N884" s="91"/>
      <c r="O884" s="9" t="s">
        <v>16</v>
      </c>
      <c r="P884" s="9" t="s">
        <v>86</v>
      </c>
      <c r="Q884" s="9" t="s">
        <v>15</v>
      </c>
      <c r="R884" s="34"/>
    </row>
    <row r="885">
      <c r="A885" s="10">
        <v>870.0</v>
      </c>
      <c r="B885" s="10">
        <v>7736403.0</v>
      </c>
      <c r="C885" s="128" t="s">
        <v>1911</v>
      </c>
      <c r="D885" s="10">
        <v>2215.0</v>
      </c>
      <c r="E885" s="24"/>
      <c r="F885" s="89" t="s">
        <v>86</v>
      </c>
      <c r="G885" s="91"/>
      <c r="H885" s="9" t="s">
        <v>16</v>
      </c>
      <c r="I885" s="9" t="s">
        <v>15</v>
      </c>
      <c r="J885" s="91"/>
      <c r="K885" s="9" t="s">
        <v>15</v>
      </c>
      <c r="L885" s="91"/>
      <c r="M885" s="9" t="s">
        <v>15</v>
      </c>
      <c r="N885" s="91"/>
      <c r="O885" s="9" t="s">
        <v>15</v>
      </c>
      <c r="P885" s="91"/>
      <c r="Q885" s="9" t="s">
        <v>15</v>
      </c>
      <c r="R885" s="34"/>
    </row>
    <row r="886">
      <c r="A886" s="23">
        <v>2019.0</v>
      </c>
      <c r="B886" s="5"/>
      <c r="C886" s="5"/>
      <c r="D886" s="5"/>
      <c r="E886" s="5"/>
      <c r="F886" s="5"/>
      <c r="G886" s="5"/>
      <c r="H886" s="5"/>
      <c r="I886" s="5"/>
      <c r="J886" s="6"/>
      <c r="K886" s="125"/>
      <c r="L886" s="126"/>
      <c r="M886" s="125"/>
      <c r="N886" s="126"/>
      <c r="O886" s="125"/>
      <c r="P886" s="126"/>
      <c r="Q886" s="125"/>
      <c r="R886" s="127"/>
    </row>
    <row r="887">
      <c r="A887" s="10">
        <v>871.0</v>
      </c>
      <c r="B887" s="10">
        <v>7364209.0</v>
      </c>
      <c r="C887" s="128" t="s">
        <v>190</v>
      </c>
      <c r="D887" s="10">
        <v>1740.0</v>
      </c>
      <c r="E887" s="24"/>
      <c r="F887" s="89" t="s">
        <v>86</v>
      </c>
      <c r="G887" s="91"/>
      <c r="H887" s="9" t="s">
        <v>15</v>
      </c>
      <c r="I887" s="9" t="s">
        <v>15</v>
      </c>
      <c r="J887" s="91"/>
      <c r="K887" s="9" t="s">
        <v>15</v>
      </c>
      <c r="L887" s="91"/>
      <c r="M887" s="9" t="s">
        <v>15</v>
      </c>
      <c r="N887" s="91"/>
      <c r="O887" s="9" t="s">
        <v>16</v>
      </c>
      <c r="P887" s="9">
        <v>1.0</v>
      </c>
      <c r="Q887" s="9" t="s">
        <v>15</v>
      </c>
      <c r="R887" s="34"/>
    </row>
    <row r="888">
      <c r="A888" s="10">
        <v>872.0</v>
      </c>
      <c r="B888" s="10">
        <v>7363836.0</v>
      </c>
      <c r="C888" s="128" t="s">
        <v>1912</v>
      </c>
      <c r="D888" s="10">
        <v>2190.0</v>
      </c>
      <c r="E888" s="24"/>
      <c r="F888" s="89" t="s">
        <v>86</v>
      </c>
      <c r="G888" s="91"/>
      <c r="H888" s="9" t="s">
        <v>15</v>
      </c>
      <c r="I888" s="9" t="s">
        <v>15</v>
      </c>
      <c r="J888" s="91"/>
      <c r="K888" s="9" t="s">
        <v>16</v>
      </c>
      <c r="L888" s="9">
        <v>6.0</v>
      </c>
      <c r="M888" s="9" t="s">
        <v>15</v>
      </c>
      <c r="N888" s="91"/>
      <c r="O888" s="9" t="s">
        <v>16</v>
      </c>
      <c r="P888" s="9">
        <v>1.0</v>
      </c>
      <c r="Q888" s="9" t="s">
        <v>15</v>
      </c>
      <c r="R888" s="34"/>
    </row>
    <row r="889">
      <c r="A889" s="10">
        <v>873.0</v>
      </c>
      <c r="B889" s="10">
        <v>7364814.0</v>
      </c>
      <c r="C889" s="129"/>
      <c r="D889" s="24"/>
      <c r="E889" s="134">
        <v>43556.0</v>
      </c>
      <c r="F889" s="89" t="s">
        <v>15</v>
      </c>
      <c r="G889" s="91"/>
      <c r="H889" s="9" t="s">
        <v>15</v>
      </c>
      <c r="I889" s="9" t="s">
        <v>16</v>
      </c>
      <c r="J889" s="9">
        <v>1.0</v>
      </c>
      <c r="K889" s="9" t="s">
        <v>15</v>
      </c>
      <c r="L889" s="91"/>
      <c r="M889" s="9" t="s">
        <v>15</v>
      </c>
      <c r="N889" s="91"/>
      <c r="O889" s="9" t="s">
        <v>15</v>
      </c>
      <c r="P889" s="91"/>
      <c r="Q889" s="9" t="s">
        <v>15</v>
      </c>
      <c r="R889" s="34"/>
    </row>
    <row r="890">
      <c r="A890" s="10">
        <v>874.0</v>
      </c>
      <c r="B890" s="10">
        <v>7365309.0</v>
      </c>
      <c r="C890" s="128">
        <v>43681.0</v>
      </c>
      <c r="D890" s="10">
        <v>3140.0</v>
      </c>
      <c r="E890" s="24"/>
      <c r="F890" s="89" t="s">
        <v>86</v>
      </c>
      <c r="G890" s="91"/>
      <c r="H890" s="9"/>
      <c r="I890" s="9" t="s">
        <v>16</v>
      </c>
      <c r="J890" s="9" t="s">
        <v>86</v>
      </c>
      <c r="K890" s="9" t="s">
        <v>15</v>
      </c>
      <c r="L890" s="91"/>
      <c r="M890" s="9" t="s">
        <v>15</v>
      </c>
      <c r="N890" s="91"/>
      <c r="O890" s="9" t="s">
        <v>15</v>
      </c>
      <c r="P890" s="91"/>
      <c r="Q890" s="9" t="s">
        <v>15</v>
      </c>
      <c r="R890" s="34"/>
    </row>
    <row r="891">
      <c r="A891" s="10">
        <v>875.0</v>
      </c>
      <c r="B891" s="10">
        <v>7364407.0</v>
      </c>
      <c r="C891" s="128" t="s">
        <v>1913</v>
      </c>
      <c r="D891" s="10">
        <v>1920.0</v>
      </c>
      <c r="E891" s="24"/>
      <c r="F891" s="89" t="s">
        <v>86</v>
      </c>
      <c r="G891" s="91"/>
      <c r="H891" s="9" t="s">
        <v>15</v>
      </c>
      <c r="I891" s="9" t="s">
        <v>15</v>
      </c>
      <c r="J891" s="91"/>
      <c r="K891" s="9" t="s">
        <v>15</v>
      </c>
      <c r="L891" s="91"/>
      <c r="M891" s="9" t="s">
        <v>15</v>
      </c>
      <c r="N891" s="91"/>
      <c r="O891" s="9" t="s">
        <v>15</v>
      </c>
      <c r="P891" s="91"/>
      <c r="Q891" s="9" t="s">
        <v>15</v>
      </c>
      <c r="R891" s="34"/>
    </row>
    <row r="892">
      <c r="A892" s="10">
        <v>876.0</v>
      </c>
      <c r="B892" s="10">
        <v>7368037.0</v>
      </c>
      <c r="C892" s="128">
        <v>43740.0</v>
      </c>
      <c r="D892" s="10">
        <v>1760.0</v>
      </c>
      <c r="E892" s="24"/>
      <c r="F892" s="89" t="s">
        <v>16</v>
      </c>
      <c r="G892" s="9">
        <v>15.0</v>
      </c>
      <c r="H892" s="9" t="s">
        <v>15</v>
      </c>
      <c r="I892" s="9" t="s">
        <v>16</v>
      </c>
      <c r="J892" s="9">
        <v>5.0</v>
      </c>
      <c r="K892" s="9" t="s">
        <v>16</v>
      </c>
      <c r="L892" s="91"/>
      <c r="M892" s="9" t="s">
        <v>15</v>
      </c>
      <c r="N892" s="91"/>
      <c r="O892" s="9" t="s">
        <v>16</v>
      </c>
      <c r="P892" s="9">
        <v>10.0</v>
      </c>
      <c r="Q892" s="9" t="s">
        <v>15</v>
      </c>
      <c r="R892" s="34"/>
    </row>
    <row r="893">
      <c r="A893" s="10">
        <v>877.0</v>
      </c>
      <c r="B893" s="62">
        <v>7368952.0</v>
      </c>
      <c r="C893" s="128" t="s">
        <v>190</v>
      </c>
      <c r="D893" s="10">
        <v>2160.0</v>
      </c>
      <c r="E893" s="24"/>
      <c r="F893" s="89" t="s">
        <v>15</v>
      </c>
      <c r="G893" s="91"/>
      <c r="H893" s="9" t="s">
        <v>16</v>
      </c>
      <c r="I893" s="9" t="s">
        <v>15</v>
      </c>
      <c r="J893" s="91"/>
      <c r="K893" s="9" t="s">
        <v>15</v>
      </c>
      <c r="L893" s="91"/>
      <c r="M893" s="9" t="s">
        <v>15</v>
      </c>
      <c r="N893" s="9"/>
      <c r="O893" s="9" t="s">
        <v>16</v>
      </c>
      <c r="P893" s="9">
        <v>2.0</v>
      </c>
      <c r="Q893" s="9" t="s">
        <v>15</v>
      </c>
      <c r="R893" s="34"/>
    </row>
    <row r="894">
      <c r="A894" s="10">
        <v>878.0</v>
      </c>
      <c r="B894" s="62">
        <v>7369175.0</v>
      </c>
      <c r="C894" s="128">
        <v>43740.0</v>
      </c>
      <c r="D894" s="10">
        <v>2608.0</v>
      </c>
      <c r="E894" s="24"/>
      <c r="F894" s="89" t="s">
        <v>15</v>
      </c>
      <c r="G894" s="91"/>
      <c r="H894" s="9" t="s">
        <v>16</v>
      </c>
      <c r="I894" s="9" t="s">
        <v>15</v>
      </c>
      <c r="J894" s="91"/>
      <c r="K894" s="9" t="s">
        <v>16</v>
      </c>
      <c r="L894" s="9">
        <v>4.0</v>
      </c>
      <c r="M894" s="9" t="s">
        <v>15</v>
      </c>
      <c r="N894" s="91"/>
      <c r="O894" s="9" t="s">
        <v>16</v>
      </c>
      <c r="P894" s="9">
        <v>2.0</v>
      </c>
      <c r="Q894" s="9" t="s">
        <v>15</v>
      </c>
      <c r="R894" s="34"/>
    </row>
    <row r="895">
      <c r="A895" s="10">
        <v>879.0</v>
      </c>
      <c r="B895" s="62">
        <v>7374002.0</v>
      </c>
      <c r="C895" s="128">
        <v>43526.0</v>
      </c>
      <c r="D895" s="10">
        <v>2175.0</v>
      </c>
      <c r="E895" s="24"/>
      <c r="F895" s="89" t="s">
        <v>86</v>
      </c>
      <c r="G895" s="91"/>
      <c r="H895" s="9" t="s">
        <v>16</v>
      </c>
      <c r="I895" s="9" t="s">
        <v>15</v>
      </c>
      <c r="J895" s="91"/>
      <c r="K895" s="9" t="s">
        <v>15</v>
      </c>
      <c r="L895" s="91"/>
      <c r="M895" s="9" t="s">
        <v>15</v>
      </c>
      <c r="N895" s="91"/>
      <c r="O895" s="9" t="s">
        <v>16</v>
      </c>
      <c r="P895" s="9">
        <v>3.0</v>
      </c>
      <c r="Q895" s="9" t="s">
        <v>15</v>
      </c>
      <c r="R895" s="34"/>
    </row>
    <row r="896">
      <c r="A896" s="10">
        <v>880.0</v>
      </c>
      <c r="B896" s="60">
        <v>7383440.0</v>
      </c>
      <c r="C896" s="128" t="s">
        <v>187</v>
      </c>
      <c r="D896" s="10">
        <v>2060.0</v>
      </c>
      <c r="E896" s="24"/>
      <c r="F896" s="89" t="s">
        <v>86</v>
      </c>
      <c r="G896" s="91"/>
      <c r="H896" s="9" t="s">
        <v>15</v>
      </c>
      <c r="I896" s="9" t="s">
        <v>15</v>
      </c>
      <c r="J896" s="91"/>
      <c r="K896" s="9" t="s">
        <v>15</v>
      </c>
      <c r="L896" s="91"/>
      <c r="M896" s="9" t="s">
        <v>15</v>
      </c>
      <c r="N896" s="91"/>
      <c r="O896" s="9" t="s">
        <v>15</v>
      </c>
      <c r="P896" s="91"/>
      <c r="Q896" s="9" t="s">
        <v>15</v>
      </c>
      <c r="R896" s="34"/>
    </row>
    <row r="897">
      <c r="A897" s="10">
        <v>881.0</v>
      </c>
      <c r="B897" s="62">
        <v>7370625.0</v>
      </c>
      <c r="C897" s="128" t="s">
        <v>1912</v>
      </c>
      <c r="D897" s="10">
        <v>1800.0</v>
      </c>
      <c r="E897" s="24"/>
      <c r="F897" s="89" t="s">
        <v>16</v>
      </c>
      <c r="G897" s="9">
        <v>1.0</v>
      </c>
      <c r="H897" s="9" t="s">
        <v>16</v>
      </c>
      <c r="I897" s="9" t="s">
        <v>16</v>
      </c>
      <c r="J897" s="9">
        <v>3.0</v>
      </c>
      <c r="K897" s="9" t="s">
        <v>15</v>
      </c>
      <c r="L897" s="91"/>
      <c r="M897" s="9" t="s">
        <v>15</v>
      </c>
      <c r="N897" s="91"/>
      <c r="O897" s="9" t="s">
        <v>16</v>
      </c>
      <c r="P897" s="9">
        <v>5.0</v>
      </c>
      <c r="Q897" s="9" t="s">
        <v>16</v>
      </c>
      <c r="R897" s="34"/>
    </row>
    <row r="898">
      <c r="A898" s="10">
        <v>882.0</v>
      </c>
      <c r="B898" s="62">
        <v>7374792.0</v>
      </c>
      <c r="C898" s="128" t="s">
        <v>1914</v>
      </c>
      <c r="D898" s="10">
        <v>1710.0</v>
      </c>
      <c r="E898" s="24"/>
      <c r="F898" s="89" t="s">
        <v>86</v>
      </c>
      <c r="G898" s="91"/>
      <c r="H898" s="9" t="s">
        <v>16</v>
      </c>
      <c r="I898" s="9" t="s">
        <v>15</v>
      </c>
      <c r="J898" s="91"/>
      <c r="K898" s="9" t="s">
        <v>15</v>
      </c>
      <c r="L898" s="91"/>
      <c r="M898" s="9" t="s">
        <v>15</v>
      </c>
      <c r="N898" s="91"/>
      <c r="O898" s="9" t="s">
        <v>16</v>
      </c>
      <c r="P898" s="9">
        <v>3.0</v>
      </c>
      <c r="Q898" s="9" t="s">
        <v>16</v>
      </c>
      <c r="R898" s="34"/>
    </row>
    <row r="899">
      <c r="A899" s="10">
        <v>883.0</v>
      </c>
      <c r="B899" s="62">
        <v>7375300.0</v>
      </c>
      <c r="C899" s="128" t="s">
        <v>1915</v>
      </c>
      <c r="D899" s="10">
        <v>1955.0</v>
      </c>
      <c r="E899" s="24"/>
      <c r="F899" s="89" t="s">
        <v>86</v>
      </c>
      <c r="G899" s="91"/>
      <c r="H899" s="9" t="s">
        <v>16</v>
      </c>
      <c r="I899" s="9" t="s">
        <v>15</v>
      </c>
      <c r="J899" s="91"/>
      <c r="K899" s="9" t="s">
        <v>15</v>
      </c>
      <c r="L899" s="91"/>
      <c r="M899" s="9" t="s">
        <v>15</v>
      </c>
      <c r="N899" s="91"/>
      <c r="O899" s="9" t="s">
        <v>16</v>
      </c>
      <c r="P899" s="9">
        <v>1.0</v>
      </c>
      <c r="Q899" s="9" t="s">
        <v>15</v>
      </c>
      <c r="R899" s="34"/>
    </row>
    <row r="900">
      <c r="A900" s="10">
        <v>884.0</v>
      </c>
      <c r="B900" s="62">
        <v>7376069.0</v>
      </c>
      <c r="C900" s="128" t="s">
        <v>1916</v>
      </c>
      <c r="D900" s="10">
        <v>1755.0</v>
      </c>
      <c r="E900" s="24"/>
      <c r="F900" s="89" t="s">
        <v>16</v>
      </c>
      <c r="G900" s="9">
        <v>4.0</v>
      </c>
      <c r="H900" s="9" t="s">
        <v>16</v>
      </c>
      <c r="I900" s="9" t="s">
        <v>15</v>
      </c>
      <c r="J900" s="91"/>
      <c r="K900" s="9" t="s">
        <v>15</v>
      </c>
      <c r="L900" s="91"/>
      <c r="M900" s="9" t="s">
        <v>15</v>
      </c>
      <c r="N900" s="91"/>
      <c r="O900" s="9" t="s">
        <v>16</v>
      </c>
      <c r="P900" s="9">
        <v>4.0</v>
      </c>
      <c r="Q900" s="9" t="s">
        <v>15</v>
      </c>
      <c r="R900" s="34"/>
    </row>
    <row r="901">
      <c r="A901" s="10">
        <v>885.0</v>
      </c>
      <c r="B901" s="62">
        <v>7378603.0</v>
      </c>
      <c r="C901" s="128">
        <v>43558.0</v>
      </c>
      <c r="D901" s="10">
        <v>1915.0</v>
      </c>
      <c r="E901" s="24"/>
      <c r="F901" s="89" t="s">
        <v>86</v>
      </c>
      <c r="G901" s="91"/>
      <c r="H901" s="9" t="s">
        <v>16</v>
      </c>
      <c r="I901" s="9" t="s">
        <v>15</v>
      </c>
      <c r="J901" s="91"/>
      <c r="K901" s="9" t="s">
        <v>15</v>
      </c>
      <c r="L901" s="91"/>
      <c r="M901" s="9" t="s">
        <v>15</v>
      </c>
      <c r="N901" s="91"/>
      <c r="O901" s="9" t="s">
        <v>16</v>
      </c>
      <c r="P901" s="9">
        <v>15.0</v>
      </c>
      <c r="Q901" s="9" t="s">
        <v>16</v>
      </c>
      <c r="R901" s="34"/>
    </row>
    <row r="902">
      <c r="A902" s="10">
        <v>886.0</v>
      </c>
      <c r="B902" s="62">
        <v>7378828.0</v>
      </c>
      <c r="C902" s="128" t="s">
        <v>1917</v>
      </c>
      <c r="D902" s="10">
        <v>2190.0</v>
      </c>
      <c r="E902" s="24"/>
      <c r="F902" s="89" t="s">
        <v>16</v>
      </c>
      <c r="G902" s="9">
        <v>3.0</v>
      </c>
      <c r="H902" s="9" t="s">
        <v>16</v>
      </c>
      <c r="I902" s="9" t="s">
        <v>16</v>
      </c>
      <c r="J902" s="9">
        <v>5.0</v>
      </c>
      <c r="K902" s="9" t="s">
        <v>15</v>
      </c>
      <c r="L902" s="91"/>
      <c r="M902" s="9" t="s">
        <v>15</v>
      </c>
      <c r="N902" s="91"/>
      <c r="O902" s="9" t="s">
        <v>16</v>
      </c>
      <c r="P902" s="9">
        <v>4.0</v>
      </c>
      <c r="Q902" s="9" t="s">
        <v>15</v>
      </c>
      <c r="R902" s="34"/>
    </row>
    <row r="903">
      <c r="A903" s="10">
        <v>887.0</v>
      </c>
      <c r="B903" s="62">
        <v>7380564.0</v>
      </c>
      <c r="C903" s="128">
        <v>43648.0</v>
      </c>
      <c r="D903" s="10">
        <v>2240.0</v>
      </c>
      <c r="E903" s="24"/>
      <c r="F903" s="89" t="s">
        <v>86</v>
      </c>
      <c r="G903" s="91"/>
      <c r="H903" s="9" t="s">
        <v>16</v>
      </c>
      <c r="I903" s="9" t="s">
        <v>16</v>
      </c>
      <c r="J903" s="9">
        <v>8.0</v>
      </c>
      <c r="K903" s="9" t="s">
        <v>16</v>
      </c>
      <c r="L903" s="9">
        <v>6.0</v>
      </c>
      <c r="M903" s="9" t="s">
        <v>15</v>
      </c>
      <c r="N903" s="91"/>
      <c r="O903" s="9" t="s">
        <v>16</v>
      </c>
      <c r="P903" s="9">
        <v>3.0</v>
      </c>
      <c r="Q903" s="9" t="s">
        <v>16</v>
      </c>
      <c r="R903" s="34"/>
    </row>
    <row r="904">
      <c r="A904" s="10">
        <v>888.0</v>
      </c>
      <c r="B904" s="62">
        <v>7381323.0</v>
      </c>
      <c r="C904" s="128">
        <v>43618.0</v>
      </c>
      <c r="D904" s="10">
        <v>3410.0</v>
      </c>
      <c r="E904" s="24"/>
      <c r="F904" s="89" t="s">
        <v>86</v>
      </c>
      <c r="G904" s="91"/>
      <c r="H904" s="9" t="s">
        <v>15</v>
      </c>
      <c r="I904" s="9" t="s">
        <v>15</v>
      </c>
      <c r="J904" s="91"/>
      <c r="K904" s="9" t="s">
        <v>15</v>
      </c>
      <c r="L904" s="91"/>
      <c r="M904" s="9" t="s">
        <v>15</v>
      </c>
      <c r="N904" s="91"/>
      <c r="O904" s="9" t="s">
        <v>15</v>
      </c>
      <c r="P904" s="91"/>
      <c r="Q904" s="9" t="s">
        <v>15</v>
      </c>
      <c r="R904" s="34"/>
    </row>
    <row r="905">
      <c r="A905" s="10">
        <v>889.0</v>
      </c>
      <c r="B905" s="62">
        <v>7381077.0</v>
      </c>
      <c r="C905" s="128">
        <v>43588.0</v>
      </c>
      <c r="D905" s="10">
        <v>1760.0</v>
      </c>
      <c r="E905" s="24"/>
      <c r="F905" s="89" t="s">
        <v>16</v>
      </c>
      <c r="G905" s="9">
        <v>8.0</v>
      </c>
      <c r="H905" s="9" t="s">
        <v>16</v>
      </c>
      <c r="I905" s="9" t="s">
        <v>15</v>
      </c>
      <c r="J905" s="91"/>
      <c r="K905" s="9" t="s">
        <v>15</v>
      </c>
      <c r="L905" s="91"/>
      <c r="M905" s="9" t="s">
        <v>15</v>
      </c>
      <c r="N905" s="91"/>
      <c r="O905" s="9" t="s">
        <v>16</v>
      </c>
      <c r="P905" s="9">
        <v>14.0</v>
      </c>
      <c r="Q905" s="9" t="s">
        <v>16</v>
      </c>
      <c r="R905" s="34"/>
    </row>
    <row r="906">
      <c r="A906" s="63">
        <v>890.0</v>
      </c>
      <c r="B906" s="62">
        <v>7381461.0</v>
      </c>
      <c r="C906" s="128">
        <v>43648.0</v>
      </c>
      <c r="D906" s="10">
        <v>2120.0</v>
      </c>
      <c r="E906" s="24"/>
      <c r="F906" s="89" t="s">
        <v>86</v>
      </c>
      <c r="G906" s="91"/>
      <c r="H906" s="9" t="s">
        <v>15</v>
      </c>
      <c r="I906" s="9" t="s">
        <v>15</v>
      </c>
      <c r="J906" s="91"/>
      <c r="K906" s="9" t="s">
        <v>15</v>
      </c>
      <c r="L906" s="91"/>
      <c r="M906" s="9" t="s">
        <v>15</v>
      </c>
      <c r="N906" s="91"/>
      <c r="O906" s="9" t="s">
        <v>15</v>
      </c>
      <c r="P906" s="91"/>
      <c r="Q906" s="9" t="s">
        <v>15</v>
      </c>
      <c r="R906" s="34"/>
    </row>
    <row r="907">
      <c r="A907" s="63">
        <v>891.0</v>
      </c>
      <c r="B907" s="62">
        <v>7382305.0</v>
      </c>
      <c r="C907" s="128">
        <v>43557.0</v>
      </c>
      <c r="D907" s="10">
        <v>1785.0</v>
      </c>
      <c r="E907" s="24"/>
      <c r="F907" s="89" t="s">
        <v>86</v>
      </c>
      <c r="G907" s="91"/>
      <c r="H907" s="9" t="s">
        <v>16</v>
      </c>
      <c r="I907" s="9" t="s">
        <v>15</v>
      </c>
      <c r="J907" s="91"/>
      <c r="K907" s="9" t="s">
        <v>15</v>
      </c>
      <c r="L907" s="91"/>
      <c r="M907" s="9" t="s">
        <v>15</v>
      </c>
      <c r="N907" s="91"/>
      <c r="O907" s="9" t="s">
        <v>16</v>
      </c>
      <c r="P907" s="9">
        <v>3.0</v>
      </c>
      <c r="Q907" s="9" t="s">
        <v>15</v>
      </c>
      <c r="R907" s="34"/>
    </row>
    <row r="908">
      <c r="A908" s="63">
        <v>892.0</v>
      </c>
      <c r="B908" s="62">
        <v>7380224.0</v>
      </c>
      <c r="C908" s="128" t="s">
        <v>1918</v>
      </c>
      <c r="D908" s="10">
        <v>1875.0</v>
      </c>
      <c r="E908" s="24"/>
      <c r="F908" s="89" t="s">
        <v>86</v>
      </c>
      <c r="G908" s="91"/>
      <c r="H908" s="9" t="s">
        <v>16</v>
      </c>
      <c r="I908" s="9" t="s">
        <v>15</v>
      </c>
      <c r="J908" s="91"/>
      <c r="K908" s="9" t="s">
        <v>15</v>
      </c>
      <c r="L908" s="91"/>
      <c r="M908" s="9" t="s">
        <v>15</v>
      </c>
      <c r="N908" s="91"/>
      <c r="O908" s="9" t="s">
        <v>16</v>
      </c>
      <c r="P908" s="9">
        <v>6.0</v>
      </c>
      <c r="Q908" s="9" t="s">
        <v>15</v>
      </c>
      <c r="R908" s="34"/>
    </row>
    <row r="909">
      <c r="A909" s="63">
        <v>893.0</v>
      </c>
      <c r="B909" s="62">
        <v>7384774.0</v>
      </c>
      <c r="C909" s="128">
        <v>43740.0</v>
      </c>
      <c r="D909" s="10">
        <v>2740.0</v>
      </c>
      <c r="E909" s="24"/>
      <c r="F909" s="89" t="s">
        <v>16</v>
      </c>
      <c r="G909" s="9">
        <v>2.0</v>
      </c>
      <c r="H909" s="9" t="s">
        <v>16</v>
      </c>
      <c r="I909" s="9" t="s">
        <v>15</v>
      </c>
      <c r="J909" s="91"/>
      <c r="K909" s="9" t="s">
        <v>15</v>
      </c>
      <c r="L909" s="91"/>
      <c r="M909" s="9" t="s">
        <v>15</v>
      </c>
      <c r="N909" s="91"/>
      <c r="O909" s="9" t="s">
        <v>16</v>
      </c>
      <c r="P909" s="9">
        <v>2.0</v>
      </c>
      <c r="Q909" s="9" t="s">
        <v>15</v>
      </c>
      <c r="R909" s="34"/>
    </row>
    <row r="910">
      <c r="A910" s="63">
        <v>894.0</v>
      </c>
      <c r="B910" s="62">
        <v>7385545.0</v>
      </c>
      <c r="C910" s="128">
        <v>43771.0</v>
      </c>
      <c r="D910" s="10">
        <v>1510.0</v>
      </c>
      <c r="E910" s="24"/>
      <c r="F910" s="89" t="s">
        <v>86</v>
      </c>
      <c r="G910" s="91"/>
      <c r="H910" s="9" t="s">
        <v>15</v>
      </c>
      <c r="I910" s="9" t="s">
        <v>15</v>
      </c>
      <c r="J910" s="91"/>
      <c r="K910" s="9" t="s">
        <v>15</v>
      </c>
      <c r="L910" s="91"/>
      <c r="M910" s="9" t="s">
        <v>15</v>
      </c>
      <c r="N910" s="91"/>
      <c r="O910" s="9" t="s">
        <v>15</v>
      </c>
      <c r="P910" s="91"/>
      <c r="Q910" s="9" t="s">
        <v>15</v>
      </c>
      <c r="R910" s="34"/>
    </row>
    <row r="911">
      <c r="A911" s="63">
        <v>895.0</v>
      </c>
      <c r="B911" s="62">
        <v>7386824.0</v>
      </c>
      <c r="C911" s="128" t="s">
        <v>200</v>
      </c>
      <c r="D911" s="10">
        <v>2105.0</v>
      </c>
      <c r="E911" s="24"/>
      <c r="F911" s="89" t="s">
        <v>86</v>
      </c>
      <c r="G911" s="91"/>
      <c r="H911" s="9" t="s">
        <v>16</v>
      </c>
      <c r="I911" s="9" t="s">
        <v>16</v>
      </c>
      <c r="J911" s="9">
        <v>2.0</v>
      </c>
      <c r="K911" s="9" t="s">
        <v>15</v>
      </c>
      <c r="L911" s="91"/>
      <c r="M911" s="9" t="s">
        <v>15</v>
      </c>
      <c r="N911" s="91"/>
      <c r="O911" s="9" t="s">
        <v>16</v>
      </c>
      <c r="P911" s="9">
        <v>12.0</v>
      </c>
      <c r="Q911" s="9" t="s">
        <v>15</v>
      </c>
      <c r="R911" s="34"/>
    </row>
    <row r="912">
      <c r="A912" s="63">
        <v>896.0</v>
      </c>
      <c r="B912" s="7">
        <v>7386824.0</v>
      </c>
      <c r="C912" s="128" t="s">
        <v>193</v>
      </c>
      <c r="D912" s="10">
        <v>2585.0</v>
      </c>
      <c r="E912" s="24"/>
      <c r="F912" s="89" t="s">
        <v>15</v>
      </c>
      <c r="G912" s="91"/>
      <c r="H912" s="9" t="s">
        <v>15</v>
      </c>
      <c r="I912" s="9" t="s">
        <v>15</v>
      </c>
      <c r="J912" s="91"/>
      <c r="K912" s="9" t="s">
        <v>15</v>
      </c>
      <c r="L912" s="91"/>
      <c r="M912" s="9" t="s">
        <v>15</v>
      </c>
      <c r="N912" s="91"/>
      <c r="O912" s="9" t="s">
        <v>15</v>
      </c>
      <c r="P912" s="91"/>
      <c r="Q912" s="9" t="s">
        <v>15</v>
      </c>
      <c r="R912" s="34"/>
    </row>
    <row r="913">
      <c r="A913" s="63">
        <v>897.0</v>
      </c>
      <c r="B913" s="10">
        <v>7389076.0</v>
      </c>
      <c r="C913" s="128" t="s">
        <v>197</v>
      </c>
      <c r="D913" s="10">
        <v>2210.0</v>
      </c>
      <c r="E913" s="24"/>
      <c r="F913" s="89" t="s">
        <v>15</v>
      </c>
      <c r="G913" s="91"/>
      <c r="H913" s="9" t="s">
        <v>15</v>
      </c>
      <c r="I913" s="9" t="s">
        <v>15</v>
      </c>
      <c r="J913" s="91"/>
      <c r="K913" s="9" t="s">
        <v>16</v>
      </c>
      <c r="L913" s="9">
        <v>4.0</v>
      </c>
      <c r="M913" s="9" t="s">
        <v>15</v>
      </c>
      <c r="N913" s="91"/>
      <c r="O913" s="9" t="s">
        <v>16</v>
      </c>
      <c r="P913" s="9">
        <v>2.0</v>
      </c>
      <c r="Q913" s="9" t="s">
        <v>15</v>
      </c>
      <c r="R913" s="34"/>
    </row>
    <row r="914">
      <c r="A914" s="63">
        <v>898.0</v>
      </c>
      <c r="B914" s="10">
        <v>7389079.0</v>
      </c>
      <c r="C914" s="128" t="s">
        <v>197</v>
      </c>
      <c r="D914" s="10">
        <v>1900.0</v>
      </c>
      <c r="E914" s="24"/>
      <c r="F914" s="89" t="s">
        <v>15</v>
      </c>
      <c r="G914" s="91"/>
      <c r="H914" s="9" t="s">
        <v>15</v>
      </c>
      <c r="I914" s="9" t="s">
        <v>15</v>
      </c>
      <c r="J914" s="91"/>
      <c r="K914" s="9" t="s">
        <v>16</v>
      </c>
      <c r="L914" s="9">
        <v>5.0</v>
      </c>
      <c r="M914" s="9" t="s">
        <v>15</v>
      </c>
      <c r="N914" s="91"/>
      <c r="O914" s="9" t="s">
        <v>16</v>
      </c>
      <c r="P914" s="9">
        <v>3.0</v>
      </c>
      <c r="Q914" s="9" t="s">
        <v>15</v>
      </c>
      <c r="R914" s="34"/>
    </row>
    <row r="915">
      <c r="A915" s="63">
        <v>899.0</v>
      </c>
      <c r="B915" s="10">
        <v>7389299.0</v>
      </c>
      <c r="C915" s="128">
        <v>43588.0</v>
      </c>
      <c r="D915" s="10">
        <v>1955.0</v>
      </c>
      <c r="E915" s="24"/>
      <c r="F915" s="89" t="s">
        <v>15</v>
      </c>
      <c r="G915" s="91"/>
      <c r="H915" s="9" t="s">
        <v>15</v>
      </c>
      <c r="I915" s="9" t="s">
        <v>15</v>
      </c>
      <c r="J915" s="91"/>
      <c r="K915" s="9" t="s">
        <v>15</v>
      </c>
      <c r="L915" s="91"/>
      <c r="M915" s="9" t="s">
        <v>15</v>
      </c>
      <c r="N915" s="91"/>
      <c r="O915" s="9" t="s">
        <v>16</v>
      </c>
      <c r="P915" s="9">
        <v>2.0</v>
      </c>
      <c r="Q915" s="9" t="s">
        <v>15</v>
      </c>
      <c r="R915" s="34"/>
    </row>
    <row r="916">
      <c r="A916" s="63">
        <v>900.0</v>
      </c>
      <c r="B916" s="10">
        <v>7390650.0</v>
      </c>
      <c r="C916" s="128" t="s">
        <v>200</v>
      </c>
      <c r="D916" s="10">
        <v>2225.0</v>
      </c>
      <c r="E916" s="24"/>
      <c r="F916" s="89" t="s">
        <v>15</v>
      </c>
      <c r="G916" s="91"/>
      <c r="H916" s="9" t="s">
        <v>15</v>
      </c>
      <c r="I916" s="9" t="s">
        <v>15</v>
      </c>
      <c r="J916" s="91"/>
      <c r="K916" s="9" t="s">
        <v>15</v>
      </c>
      <c r="L916" s="91"/>
      <c r="M916" s="9" t="s">
        <v>15</v>
      </c>
      <c r="N916" s="91"/>
      <c r="O916" s="9" t="s">
        <v>15</v>
      </c>
      <c r="P916" s="91"/>
      <c r="Q916" s="9" t="s">
        <v>15</v>
      </c>
      <c r="R916" s="34"/>
    </row>
    <row r="917">
      <c r="A917" s="63">
        <v>901.0</v>
      </c>
      <c r="B917" s="62">
        <v>7394010.0</v>
      </c>
      <c r="C917" s="128">
        <v>43772.0</v>
      </c>
      <c r="D917" s="10">
        <v>2395.0</v>
      </c>
      <c r="E917" s="24"/>
      <c r="F917" s="89" t="s">
        <v>86</v>
      </c>
      <c r="G917" s="91"/>
      <c r="H917" s="9" t="s">
        <v>15</v>
      </c>
      <c r="I917" s="9" t="s">
        <v>15</v>
      </c>
      <c r="J917" s="91"/>
      <c r="K917" s="9" t="s">
        <v>15</v>
      </c>
      <c r="L917" s="91"/>
      <c r="M917" s="9" t="s">
        <v>15</v>
      </c>
      <c r="N917" s="91"/>
      <c r="O917" s="9" t="s">
        <v>15</v>
      </c>
      <c r="P917" s="9"/>
      <c r="Q917" s="9" t="s">
        <v>15</v>
      </c>
      <c r="R917" s="34"/>
    </row>
    <row r="918">
      <c r="A918" s="63">
        <v>902.0</v>
      </c>
      <c r="B918" s="62">
        <v>7395995.0</v>
      </c>
      <c r="C918" s="128" t="s">
        <v>204</v>
      </c>
      <c r="D918" s="10">
        <v>1700.0</v>
      </c>
      <c r="E918" s="24"/>
      <c r="F918" s="89" t="s">
        <v>86</v>
      </c>
      <c r="G918" s="91"/>
      <c r="H918" s="9" t="s">
        <v>16</v>
      </c>
      <c r="I918" s="9" t="s">
        <v>15</v>
      </c>
      <c r="J918" s="91"/>
      <c r="K918" s="9" t="s">
        <v>15</v>
      </c>
      <c r="L918" s="91"/>
      <c r="M918" s="9" t="s">
        <v>15</v>
      </c>
      <c r="N918" s="91"/>
      <c r="O918" s="9" t="s">
        <v>16</v>
      </c>
      <c r="P918" s="9">
        <v>4.0</v>
      </c>
      <c r="Q918" s="9" t="s">
        <v>15</v>
      </c>
      <c r="R918" s="34"/>
    </row>
    <row r="919">
      <c r="A919" s="63">
        <v>903.0</v>
      </c>
      <c r="B919" s="62">
        <v>7396481.0</v>
      </c>
      <c r="C919" s="128">
        <v>43742.0</v>
      </c>
      <c r="D919" s="10">
        <v>2055.0</v>
      </c>
      <c r="E919" s="24"/>
      <c r="F919" s="89" t="s">
        <v>16</v>
      </c>
      <c r="G919" s="9">
        <v>3.0</v>
      </c>
      <c r="H919" s="9" t="s">
        <v>16</v>
      </c>
      <c r="I919" s="9" t="s">
        <v>16</v>
      </c>
      <c r="J919" s="9">
        <v>5.0</v>
      </c>
      <c r="K919" s="9" t="s">
        <v>16</v>
      </c>
      <c r="L919" s="9">
        <v>3.0</v>
      </c>
      <c r="M919" s="9" t="s">
        <v>15</v>
      </c>
      <c r="N919" s="91"/>
      <c r="O919" s="9" t="s">
        <v>16</v>
      </c>
      <c r="P919" s="9">
        <v>4.0</v>
      </c>
      <c r="Q919" s="9" t="s">
        <v>16</v>
      </c>
      <c r="R919" s="34"/>
    </row>
    <row r="920">
      <c r="A920" s="63">
        <v>904.0</v>
      </c>
      <c r="B920" s="62">
        <v>7396754.0</v>
      </c>
      <c r="C920" s="128">
        <v>43772.0</v>
      </c>
      <c r="D920" s="10">
        <v>1820.0</v>
      </c>
      <c r="E920" s="24"/>
      <c r="F920" s="89" t="s">
        <v>15</v>
      </c>
      <c r="G920" s="91"/>
      <c r="H920" s="9" t="s">
        <v>15</v>
      </c>
      <c r="I920" s="9" t="s">
        <v>15</v>
      </c>
      <c r="J920" s="91"/>
      <c r="K920" s="9" t="s">
        <v>15</v>
      </c>
      <c r="L920" s="91"/>
      <c r="M920" s="9" t="s">
        <v>15</v>
      </c>
      <c r="N920" s="91"/>
      <c r="O920" s="9" t="s">
        <v>15</v>
      </c>
      <c r="P920" s="91"/>
      <c r="Q920" s="9" t="s">
        <v>15</v>
      </c>
      <c r="R920" s="34"/>
    </row>
    <row r="921">
      <c r="A921" s="63">
        <v>905.0</v>
      </c>
      <c r="B921" s="62">
        <v>7397564.0</v>
      </c>
      <c r="C921" s="129"/>
      <c r="D921" s="10" t="s">
        <v>86</v>
      </c>
      <c r="E921" s="134">
        <v>43681.0</v>
      </c>
      <c r="F921" s="89" t="s">
        <v>15</v>
      </c>
      <c r="G921" s="91"/>
      <c r="H921" s="9" t="s">
        <v>16</v>
      </c>
      <c r="I921" s="9" t="s">
        <v>16</v>
      </c>
      <c r="J921" s="9">
        <v>37.0</v>
      </c>
      <c r="K921" s="9" t="s">
        <v>15</v>
      </c>
      <c r="L921" s="91"/>
      <c r="M921" s="9" t="s">
        <v>15</v>
      </c>
      <c r="N921" s="91"/>
      <c r="O921" s="9" t="s">
        <v>15</v>
      </c>
      <c r="P921" s="91"/>
      <c r="Q921" s="9" t="s">
        <v>15</v>
      </c>
      <c r="R921" s="34"/>
    </row>
    <row r="922">
      <c r="A922" s="63">
        <v>906.0</v>
      </c>
      <c r="B922" s="62">
        <v>7397566.0</v>
      </c>
      <c r="C922" s="128" t="s">
        <v>1919</v>
      </c>
      <c r="D922" s="10">
        <v>1700.0</v>
      </c>
      <c r="E922" s="24"/>
      <c r="F922" s="89" t="s">
        <v>16</v>
      </c>
      <c r="G922" s="9">
        <v>1.0</v>
      </c>
      <c r="H922" s="9" t="s">
        <v>16</v>
      </c>
      <c r="I922" s="9" t="s">
        <v>16</v>
      </c>
      <c r="J922" s="9">
        <v>38.0</v>
      </c>
      <c r="K922" s="9" t="s">
        <v>16</v>
      </c>
      <c r="L922" s="9">
        <v>5.0</v>
      </c>
      <c r="M922" s="9" t="s">
        <v>15</v>
      </c>
      <c r="N922" s="91"/>
      <c r="O922" s="9" t="s">
        <v>16</v>
      </c>
      <c r="P922" s="9">
        <v>14.0</v>
      </c>
      <c r="Q922" s="9" t="s">
        <v>16</v>
      </c>
      <c r="R922" s="34"/>
    </row>
    <row r="923">
      <c r="A923" s="63">
        <v>907.0</v>
      </c>
      <c r="B923" s="62">
        <v>7398206.0</v>
      </c>
      <c r="C923" s="128"/>
      <c r="D923" s="10" t="s">
        <v>86</v>
      </c>
      <c r="E923" s="134">
        <v>43588.0</v>
      </c>
      <c r="F923" s="89" t="s">
        <v>15</v>
      </c>
      <c r="G923" s="91"/>
      <c r="H923" s="9" t="s">
        <v>16</v>
      </c>
      <c r="I923" s="9" t="s">
        <v>16</v>
      </c>
      <c r="J923" s="9">
        <v>7.0</v>
      </c>
      <c r="K923" s="9" t="s">
        <v>15</v>
      </c>
      <c r="L923" s="91"/>
      <c r="M923" s="9" t="s">
        <v>15</v>
      </c>
      <c r="N923" s="91"/>
      <c r="O923" s="9" t="s">
        <v>15</v>
      </c>
      <c r="P923" s="91"/>
      <c r="Q923" s="9" t="s">
        <v>15</v>
      </c>
      <c r="R923" s="34"/>
    </row>
    <row r="924">
      <c r="A924" s="63">
        <v>908.0</v>
      </c>
      <c r="B924" s="62">
        <v>7397831.0</v>
      </c>
      <c r="C924" s="128" t="s">
        <v>1920</v>
      </c>
      <c r="D924" s="10">
        <v>2365.0</v>
      </c>
      <c r="E924" s="24"/>
      <c r="F924" s="89" t="s">
        <v>15</v>
      </c>
      <c r="G924" s="91"/>
      <c r="H924" s="9" t="s">
        <v>16</v>
      </c>
      <c r="I924" s="9" t="s">
        <v>16</v>
      </c>
      <c r="J924" s="9">
        <v>4.0</v>
      </c>
      <c r="K924" s="9" t="s">
        <v>16</v>
      </c>
      <c r="L924" s="9">
        <v>1.0</v>
      </c>
      <c r="M924" s="9" t="s">
        <v>15</v>
      </c>
      <c r="N924" s="91"/>
      <c r="O924" s="9" t="s">
        <v>16</v>
      </c>
      <c r="P924" s="9">
        <v>5.0</v>
      </c>
      <c r="Q924" s="9" t="s">
        <v>15</v>
      </c>
      <c r="R924" s="34"/>
    </row>
    <row r="925">
      <c r="A925" s="63">
        <v>909.0</v>
      </c>
      <c r="B925" s="62">
        <v>7399205.0</v>
      </c>
      <c r="C925" s="128">
        <v>43590.0</v>
      </c>
      <c r="D925" s="10">
        <v>1715.0</v>
      </c>
      <c r="E925" s="24"/>
      <c r="F925" s="89" t="s">
        <v>16</v>
      </c>
      <c r="G925" s="9">
        <v>16.0</v>
      </c>
      <c r="H925" s="9" t="s">
        <v>16</v>
      </c>
      <c r="I925" s="9" t="s">
        <v>16</v>
      </c>
      <c r="J925" s="9">
        <v>7.0</v>
      </c>
      <c r="K925" s="9" t="s">
        <v>16</v>
      </c>
      <c r="L925" s="9">
        <v>7.0</v>
      </c>
      <c r="M925" s="9" t="s">
        <v>15</v>
      </c>
      <c r="N925" s="91"/>
      <c r="O925" s="9" t="s">
        <v>15</v>
      </c>
      <c r="P925" s="91"/>
      <c r="Q925" s="9" t="s">
        <v>15</v>
      </c>
      <c r="R925" s="34"/>
    </row>
    <row r="926">
      <c r="A926" s="63">
        <v>910.0</v>
      </c>
      <c r="B926" s="62">
        <v>7399846.0</v>
      </c>
      <c r="C926" s="128" t="s">
        <v>1920</v>
      </c>
      <c r="D926" s="10">
        <v>1920.0</v>
      </c>
      <c r="E926" s="24"/>
      <c r="F926" s="89" t="s">
        <v>86</v>
      </c>
      <c r="G926" s="91"/>
      <c r="H926" s="9" t="s">
        <v>15</v>
      </c>
      <c r="I926" s="9" t="s">
        <v>15</v>
      </c>
      <c r="J926" s="91"/>
      <c r="K926" s="9" t="s">
        <v>15</v>
      </c>
      <c r="L926" s="91"/>
      <c r="M926" s="9" t="s">
        <v>15</v>
      </c>
      <c r="N926" s="91"/>
      <c r="O926" s="9" t="s">
        <v>15</v>
      </c>
      <c r="P926" s="91"/>
      <c r="Q926" s="9" t="s">
        <v>15</v>
      </c>
      <c r="R926" s="34"/>
    </row>
    <row r="927">
      <c r="A927" s="63">
        <v>911.0</v>
      </c>
      <c r="B927" s="62">
        <v>7400752.0</v>
      </c>
      <c r="C927" s="128">
        <v>43772.0</v>
      </c>
      <c r="D927" s="10">
        <v>2420.0</v>
      </c>
      <c r="E927" s="24"/>
      <c r="F927" s="89" t="s">
        <v>86</v>
      </c>
      <c r="G927" s="91"/>
      <c r="H927" s="9" t="s">
        <v>16</v>
      </c>
      <c r="I927" s="9" t="s">
        <v>15</v>
      </c>
      <c r="J927" s="91"/>
      <c r="K927" s="9" t="s">
        <v>15</v>
      </c>
      <c r="L927" s="91"/>
      <c r="M927" s="9" t="s">
        <v>15</v>
      </c>
      <c r="N927" s="91"/>
      <c r="O927" s="9" t="s">
        <v>16</v>
      </c>
      <c r="P927" s="9">
        <v>2.0</v>
      </c>
      <c r="Q927" s="9" t="s">
        <v>15</v>
      </c>
      <c r="R927" s="34"/>
    </row>
    <row r="928">
      <c r="A928" s="63">
        <v>912.0</v>
      </c>
      <c r="B928" s="66">
        <v>7402060.0</v>
      </c>
      <c r="C928" s="128" t="s">
        <v>1921</v>
      </c>
      <c r="D928" s="36">
        <v>1855.0</v>
      </c>
      <c r="E928" s="37"/>
      <c r="F928" s="111" t="s">
        <v>16</v>
      </c>
      <c r="G928" s="16" t="s">
        <v>86</v>
      </c>
      <c r="H928" s="16" t="s">
        <v>16</v>
      </c>
      <c r="I928" s="16" t="s">
        <v>15</v>
      </c>
      <c r="J928" s="136"/>
      <c r="K928" s="16" t="s">
        <v>15</v>
      </c>
      <c r="L928" s="136"/>
      <c r="M928" s="16" t="s">
        <v>15</v>
      </c>
      <c r="N928" s="136"/>
      <c r="O928" s="16" t="s">
        <v>16</v>
      </c>
      <c r="P928" s="16">
        <v>2.0</v>
      </c>
      <c r="Q928" s="16" t="s">
        <v>15</v>
      </c>
      <c r="R928" s="33"/>
    </row>
    <row r="929">
      <c r="A929" s="63">
        <v>913.0</v>
      </c>
      <c r="B929" s="66">
        <v>7402405.0</v>
      </c>
      <c r="C929" s="128">
        <v>43802.0</v>
      </c>
      <c r="D929" s="36">
        <v>2770.0</v>
      </c>
      <c r="E929" s="37"/>
      <c r="F929" s="111" t="s">
        <v>86</v>
      </c>
      <c r="G929" s="136"/>
      <c r="H929" s="16" t="s">
        <v>16</v>
      </c>
      <c r="I929" s="16" t="s">
        <v>15</v>
      </c>
      <c r="J929" s="136"/>
      <c r="K929" s="16" t="s">
        <v>15</v>
      </c>
      <c r="L929" s="136"/>
      <c r="M929" s="16" t="s">
        <v>15</v>
      </c>
      <c r="N929" s="136"/>
      <c r="O929" s="16" t="s">
        <v>16</v>
      </c>
      <c r="P929" s="16">
        <v>1.0</v>
      </c>
      <c r="Q929" s="16" t="s">
        <v>15</v>
      </c>
      <c r="R929" s="33"/>
    </row>
    <row r="930">
      <c r="A930" s="63">
        <v>914.0</v>
      </c>
      <c r="B930" s="66">
        <v>7402480.0</v>
      </c>
      <c r="C930" s="128" t="s">
        <v>200</v>
      </c>
      <c r="D930" s="36">
        <v>3485.0</v>
      </c>
      <c r="E930" s="37"/>
      <c r="F930" s="111" t="s">
        <v>86</v>
      </c>
      <c r="G930" s="136"/>
      <c r="H930" s="16" t="s">
        <v>15</v>
      </c>
      <c r="I930" s="16" t="s">
        <v>15</v>
      </c>
      <c r="J930" s="136"/>
      <c r="K930" s="16" t="s">
        <v>15</v>
      </c>
      <c r="L930" s="136"/>
      <c r="M930" s="16" t="s">
        <v>15</v>
      </c>
      <c r="N930" s="136"/>
      <c r="O930" s="16" t="s">
        <v>15</v>
      </c>
      <c r="P930" s="136"/>
      <c r="Q930" s="16" t="s">
        <v>15</v>
      </c>
      <c r="R930" s="33"/>
    </row>
    <row r="931">
      <c r="A931" s="63">
        <v>915.0</v>
      </c>
      <c r="B931" s="66">
        <v>7403436.0</v>
      </c>
      <c r="C931" s="129"/>
      <c r="D931" s="37"/>
      <c r="E931" s="36" t="s">
        <v>199</v>
      </c>
      <c r="F931" s="111" t="s">
        <v>15</v>
      </c>
      <c r="G931" s="136"/>
      <c r="H931" s="16" t="s">
        <v>16</v>
      </c>
      <c r="I931" s="16" t="s">
        <v>16</v>
      </c>
      <c r="J931" s="16">
        <v>5.0</v>
      </c>
      <c r="K931" s="16" t="s">
        <v>15</v>
      </c>
      <c r="L931" s="136"/>
      <c r="M931" s="16" t="s">
        <v>15</v>
      </c>
      <c r="N931" s="136"/>
      <c r="O931" s="16" t="s">
        <v>15</v>
      </c>
      <c r="P931" s="136"/>
      <c r="Q931" s="16" t="s">
        <v>15</v>
      </c>
      <c r="R931" s="33"/>
    </row>
    <row r="932">
      <c r="A932" s="63">
        <v>916.0</v>
      </c>
      <c r="B932" s="66">
        <v>7406868.0</v>
      </c>
      <c r="C932" s="129"/>
      <c r="D932" s="37"/>
      <c r="E932" s="36" t="s">
        <v>200</v>
      </c>
      <c r="F932" s="111" t="s">
        <v>15</v>
      </c>
      <c r="G932" s="136"/>
      <c r="H932" s="16" t="s">
        <v>16</v>
      </c>
      <c r="I932" s="16" t="s">
        <v>16</v>
      </c>
      <c r="J932" s="16">
        <v>2.0</v>
      </c>
      <c r="K932" s="16" t="s">
        <v>15</v>
      </c>
      <c r="L932" s="136"/>
      <c r="M932" s="16" t="s">
        <v>15</v>
      </c>
      <c r="N932" s="136"/>
      <c r="O932" s="16" t="s">
        <v>15</v>
      </c>
      <c r="P932" s="136"/>
      <c r="Q932" s="16" t="s">
        <v>15</v>
      </c>
      <c r="R932" s="33"/>
    </row>
    <row r="933">
      <c r="A933" s="63">
        <v>917.0</v>
      </c>
      <c r="B933" s="66">
        <v>7404682.0</v>
      </c>
      <c r="C933" s="128" t="s">
        <v>1922</v>
      </c>
      <c r="D933" s="36">
        <v>1705.0</v>
      </c>
      <c r="E933" s="37"/>
      <c r="F933" s="111" t="s">
        <v>86</v>
      </c>
      <c r="G933" s="136"/>
      <c r="H933" s="16" t="s">
        <v>16</v>
      </c>
      <c r="I933" s="16" t="s">
        <v>15</v>
      </c>
      <c r="J933" s="136"/>
      <c r="K933" s="16" t="s">
        <v>15</v>
      </c>
      <c r="L933" s="136"/>
      <c r="M933" s="16" t="s">
        <v>15</v>
      </c>
      <c r="N933" s="136"/>
      <c r="O933" s="16" t="s">
        <v>16</v>
      </c>
      <c r="P933" s="16">
        <v>1.0</v>
      </c>
      <c r="Q933" s="16" t="s">
        <v>15</v>
      </c>
      <c r="R933" s="33"/>
    </row>
    <row r="934">
      <c r="A934" s="63">
        <v>918.0</v>
      </c>
      <c r="B934" s="66">
        <v>7406448.0</v>
      </c>
      <c r="C934" s="128" t="s">
        <v>207</v>
      </c>
      <c r="D934" s="36">
        <v>1700.0</v>
      </c>
      <c r="E934" s="37"/>
      <c r="F934" s="111" t="s">
        <v>86</v>
      </c>
      <c r="G934" s="136"/>
      <c r="H934" s="16" t="s">
        <v>15</v>
      </c>
      <c r="I934" s="16" t="s">
        <v>15</v>
      </c>
      <c r="J934" s="136"/>
      <c r="K934" s="16" t="s">
        <v>86</v>
      </c>
      <c r="L934" s="136"/>
      <c r="M934" s="16" t="s">
        <v>15</v>
      </c>
      <c r="N934" s="136"/>
      <c r="O934" s="16" t="s">
        <v>15</v>
      </c>
      <c r="P934" s="136"/>
      <c r="Q934" s="16" t="s">
        <v>15</v>
      </c>
      <c r="R934" s="33"/>
    </row>
    <row r="935">
      <c r="A935" s="63">
        <v>919.0</v>
      </c>
      <c r="B935" s="10">
        <v>7408746.0</v>
      </c>
      <c r="C935" s="128" t="s">
        <v>1923</v>
      </c>
      <c r="D935" s="10">
        <v>2880.0</v>
      </c>
      <c r="E935" s="24"/>
      <c r="F935" s="89" t="s">
        <v>86</v>
      </c>
      <c r="G935" s="91"/>
      <c r="H935" s="9" t="s">
        <v>15</v>
      </c>
      <c r="I935" s="9" t="s">
        <v>15</v>
      </c>
      <c r="J935" s="91"/>
      <c r="K935" s="9" t="s">
        <v>16</v>
      </c>
      <c r="L935" s="9">
        <v>2.0</v>
      </c>
      <c r="M935" s="9" t="s">
        <v>15</v>
      </c>
      <c r="N935" s="91"/>
      <c r="O935" s="9" t="s">
        <v>16</v>
      </c>
      <c r="P935" s="9">
        <v>1.0</v>
      </c>
      <c r="Q935" s="9" t="s">
        <v>15</v>
      </c>
      <c r="R935" s="34"/>
    </row>
    <row r="936">
      <c r="A936" s="63">
        <v>920.0</v>
      </c>
      <c r="B936" s="10">
        <v>7408689.0</v>
      </c>
      <c r="C936" s="128">
        <v>43469.0</v>
      </c>
      <c r="D936" s="10">
        <v>2440.0</v>
      </c>
      <c r="E936" s="24"/>
      <c r="F936" s="89" t="s">
        <v>16</v>
      </c>
      <c r="G936" s="9" t="s">
        <v>86</v>
      </c>
      <c r="H936" s="9" t="s">
        <v>15</v>
      </c>
      <c r="I936" s="9" t="s">
        <v>16</v>
      </c>
      <c r="J936" s="9">
        <v>1.0</v>
      </c>
      <c r="K936" s="9" t="s">
        <v>15</v>
      </c>
      <c r="L936" s="91"/>
      <c r="M936" s="9" t="s">
        <v>15</v>
      </c>
      <c r="N936" s="91"/>
      <c r="O936" s="9" t="s">
        <v>16</v>
      </c>
      <c r="P936" s="9">
        <v>2.0</v>
      </c>
      <c r="Q936" s="9" t="s">
        <v>16</v>
      </c>
      <c r="R936" s="34"/>
    </row>
    <row r="937">
      <c r="A937" s="67">
        <v>921.0</v>
      </c>
      <c r="B937" s="10">
        <v>7413021.0</v>
      </c>
      <c r="C937" s="128" t="s">
        <v>1924</v>
      </c>
      <c r="D937" s="10">
        <v>2375.0</v>
      </c>
      <c r="E937" s="24"/>
      <c r="F937" s="89" t="s">
        <v>86</v>
      </c>
      <c r="G937" s="91"/>
      <c r="H937" s="9" t="s">
        <v>15</v>
      </c>
      <c r="I937" s="9" t="s">
        <v>15</v>
      </c>
      <c r="J937" s="91"/>
      <c r="K937" s="9" t="s">
        <v>15</v>
      </c>
      <c r="L937" s="91"/>
      <c r="M937" s="9" t="s">
        <v>15</v>
      </c>
      <c r="N937" s="91"/>
      <c r="O937" s="9" t="s">
        <v>15</v>
      </c>
      <c r="P937" s="91"/>
      <c r="Q937" s="9" t="s">
        <v>15</v>
      </c>
      <c r="R937" s="34"/>
    </row>
    <row r="938">
      <c r="A938" s="67">
        <v>922.0</v>
      </c>
      <c r="B938" s="10">
        <v>7396481.0</v>
      </c>
      <c r="C938" s="128">
        <v>43742.0</v>
      </c>
      <c r="D938" s="10">
        <v>2055.0</v>
      </c>
      <c r="E938" s="24"/>
      <c r="F938" s="89" t="s">
        <v>16</v>
      </c>
      <c r="G938" s="9" t="s">
        <v>86</v>
      </c>
      <c r="H938" s="9" t="s">
        <v>16</v>
      </c>
      <c r="I938" s="9" t="s">
        <v>16</v>
      </c>
      <c r="J938" s="9">
        <v>5.0</v>
      </c>
      <c r="K938" s="9" t="s">
        <v>16</v>
      </c>
      <c r="L938" s="9">
        <v>2.0</v>
      </c>
      <c r="M938" s="9" t="s">
        <v>16</v>
      </c>
      <c r="N938" s="9">
        <v>5.0</v>
      </c>
      <c r="O938" s="9" t="s">
        <v>16</v>
      </c>
      <c r="P938" s="9">
        <v>11.0</v>
      </c>
      <c r="Q938" s="9" t="s">
        <v>16</v>
      </c>
      <c r="R938" s="34"/>
    </row>
    <row r="939">
      <c r="A939" s="67">
        <v>923.0</v>
      </c>
      <c r="B939" s="10">
        <v>7411504.0</v>
      </c>
      <c r="C939" s="128" t="s">
        <v>1925</v>
      </c>
      <c r="D939" s="10">
        <v>2308.0</v>
      </c>
      <c r="E939" s="24"/>
      <c r="F939" s="89" t="s">
        <v>86</v>
      </c>
      <c r="G939" s="91"/>
      <c r="H939" s="9" t="s">
        <v>15</v>
      </c>
      <c r="I939" s="9" t="s">
        <v>15</v>
      </c>
      <c r="J939" s="91"/>
      <c r="K939" s="9" t="s">
        <v>15</v>
      </c>
      <c r="L939" s="91"/>
      <c r="M939" s="9" t="s">
        <v>15</v>
      </c>
      <c r="N939" s="91"/>
      <c r="O939" s="9" t="s">
        <v>16</v>
      </c>
      <c r="P939" s="9">
        <v>1.0</v>
      </c>
      <c r="Q939" s="9" t="s">
        <v>15</v>
      </c>
      <c r="R939" s="34"/>
    </row>
    <row r="940">
      <c r="A940" s="67">
        <v>924.0</v>
      </c>
      <c r="B940" s="10">
        <v>7412954.0</v>
      </c>
      <c r="C940" s="128">
        <v>43532.0</v>
      </c>
      <c r="D940" s="10">
        <v>2585.0</v>
      </c>
      <c r="E940" s="24"/>
      <c r="F940" s="89" t="s">
        <v>16</v>
      </c>
      <c r="G940" s="9" t="s">
        <v>86</v>
      </c>
      <c r="H940" s="9" t="s">
        <v>16</v>
      </c>
      <c r="I940" s="9" t="s">
        <v>16</v>
      </c>
      <c r="J940" s="9">
        <v>26.0</v>
      </c>
      <c r="K940" s="9" t="s">
        <v>16</v>
      </c>
      <c r="L940" s="9">
        <v>2.0</v>
      </c>
      <c r="M940" s="9" t="s">
        <v>15</v>
      </c>
      <c r="N940" s="91"/>
      <c r="O940" s="9" t="s">
        <v>16</v>
      </c>
      <c r="P940" s="9">
        <v>7.0</v>
      </c>
      <c r="Q940" s="9" t="s">
        <v>16</v>
      </c>
      <c r="R940" s="34"/>
    </row>
    <row r="941">
      <c r="A941" s="67">
        <v>925.0</v>
      </c>
      <c r="B941" s="10">
        <v>7414458.0</v>
      </c>
      <c r="C941" s="128">
        <v>43469.0</v>
      </c>
      <c r="D941" s="10">
        <v>2375.0</v>
      </c>
      <c r="E941" s="24"/>
      <c r="F941" s="89" t="s">
        <v>86</v>
      </c>
      <c r="G941" s="91"/>
      <c r="H941" s="9" t="s">
        <v>15</v>
      </c>
      <c r="I941" s="9" t="s">
        <v>15</v>
      </c>
      <c r="J941" s="91"/>
      <c r="K941" s="9" t="s">
        <v>15</v>
      </c>
      <c r="L941" s="91"/>
      <c r="M941" s="9" t="s">
        <v>15</v>
      </c>
      <c r="N941" s="91"/>
      <c r="O941" s="9" t="s">
        <v>16</v>
      </c>
      <c r="P941" s="9">
        <v>2.0</v>
      </c>
      <c r="Q941" s="9" t="s">
        <v>15</v>
      </c>
      <c r="R941" s="34"/>
    </row>
    <row r="942">
      <c r="A942" s="67">
        <v>926.0</v>
      </c>
      <c r="B942" s="62">
        <v>7416643.0</v>
      </c>
      <c r="C942" s="128">
        <v>43620.0</v>
      </c>
      <c r="D942" s="10">
        <v>2065.0</v>
      </c>
      <c r="E942" s="24"/>
      <c r="F942" s="89" t="s">
        <v>15</v>
      </c>
      <c r="G942" s="91"/>
      <c r="H942" s="9" t="s">
        <v>16</v>
      </c>
      <c r="I942" s="9" t="s">
        <v>15</v>
      </c>
      <c r="J942" s="91"/>
      <c r="K942" s="9" t="s">
        <v>15</v>
      </c>
      <c r="L942" s="91"/>
      <c r="M942" s="9" t="s">
        <v>15</v>
      </c>
      <c r="N942" s="91"/>
      <c r="O942" s="9" t="s">
        <v>15</v>
      </c>
      <c r="P942" s="91"/>
      <c r="Q942" s="9" t="s">
        <v>15</v>
      </c>
      <c r="R942" s="34"/>
    </row>
    <row r="943">
      <c r="A943" s="67">
        <v>927.0</v>
      </c>
      <c r="B943" s="62">
        <v>7417600.0</v>
      </c>
      <c r="C943" s="128" t="s">
        <v>222</v>
      </c>
      <c r="D943" s="10">
        <v>2470.0</v>
      </c>
      <c r="E943" s="24"/>
      <c r="F943" s="89" t="s">
        <v>15</v>
      </c>
      <c r="G943" s="91"/>
      <c r="H943" s="9" t="s">
        <v>16</v>
      </c>
      <c r="I943" s="9" t="s">
        <v>16</v>
      </c>
      <c r="J943" s="9">
        <v>2.0</v>
      </c>
      <c r="K943" s="9" t="s">
        <v>16</v>
      </c>
      <c r="L943" s="9">
        <v>11.0</v>
      </c>
      <c r="M943" s="9" t="s">
        <v>15</v>
      </c>
      <c r="N943" s="91"/>
      <c r="O943" s="9" t="s">
        <v>16</v>
      </c>
      <c r="P943" s="9">
        <v>26.0</v>
      </c>
      <c r="Q943" s="9" t="s">
        <v>15</v>
      </c>
      <c r="R943" s="34"/>
    </row>
    <row r="944">
      <c r="A944" s="63">
        <v>928.0</v>
      </c>
      <c r="B944" s="62">
        <v>7417745.0</v>
      </c>
      <c r="C944" s="128" t="s">
        <v>1926</v>
      </c>
      <c r="D944" s="10">
        <v>1805.0</v>
      </c>
      <c r="E944" s="24"/>
      <c r="F944" s="89" t="s">
        <v>16</v>
      </c>
      <c r="G944" s="9">
        <v>5.0</v>
      </c>
      <c r="H944" s="9" t="s">
        <v>15</v>
      </c>
      <c r="I944" s="9" t="s">
        <v>15</v>
      </c>
      <c r="J944" s="91"/>
      <c r="K944" s="9" t="s">
        <v>15</v>
      </c>
      <c r="L944" s="91"/>
      <c r="M944" s="9" t="s">
        <v>15</v>
      </c>
      <c r="N944" s="91"/>
      <c r="O944" s="9" t="s">
        <v>15</v>
      </c>
      <c r="P944" s="91"/>
      <c r="Q944" s="9" t="s">
        <v>15</v>
      </c>
      <c r="R944" s="34"/>
    </row>
    <row r="945">
      <c r="A945" s="63">
        <v>929.0</v>
      </c>
      <c r="B945" s="62">
        <v>7421850.0</v>
      </c>
      <c r="C945" s="128" t="s">
        <v>1927</v>
      </c>
      <c r="D945" s="10">
        <v>2150.0</v>
      </c>
      <c r="E945" s="24"/>
      <c r="F945" s="89" t="s">
        <v>15</v>
      </c>
      <c r="G945" s="91"/>
      <c r="H945" s="9" t="s">
        <v>15</v>
      </c>
      <c r="I945" s="9" t="s">
        <v>15</v>
      </c>
      <c r="J945" s="91"/>
      <c r="K945" s="9" t="s">
        <v>15</v>
      </c>
      <c r="L945" s="91"/>
      <c r="M945" s="9" t="s">
        <v>15</v>
      </c>
      <c r="N945" s="91"/>
      <c r="O945" s="9" t="s">
        <v>15</v>
      </c>
      <c r="P945" s="91"/>
      <c r="Q945" s="9" t="s">
        <v>15</v>
      </c>
      <c r="R945" s="34"/>
    </row>
    <row r="946">
      <c r="A946" s="63">
        <v>930.0</v>
      </c>
      <c r="B946" s="62">
        <v>7405784.0</v>
      </c>
      <c r="C946" s="128">
        <v>43713.0</v>
      </c>
      <c r="D946" s="10">
        <v>2480.0</v>
      </c>
      <c r="E946" s="24"/>
      <c r="F946" s="89" t="s">
        <v>15</v>
      </c>
      <c r="G946" s="91"/>
      <c r="H946" s="9" t="s">
        <v>16</v>
      </c>
      <c r="I946" s="9" t="s">
        <v>16</v>
      </c>
      <c r="J946" s="9">
        <v>15.0</v>
      </c>
      <c r="K946" s="9" t="s">
        <v>15</v>
      </c>
      <c r="L946" s="91"/>
      <c r="M946" s="9" t="s">
        <v>15</v>
      </c>
      <c r="N946" s="91"/>
      <c r="O946" s="9" t="s">
        <v>16</v>
      </c>
      <c r="P946" s="9">
        <v>12.0</v>
      </c>
      <c r="Q946" s="9" t="s">
        <v>16</v>
      </c>
      <c r="R946" s="34"/>
    </row>
    <row r="947">
      <c r="A947" s="63">
        <v>931.0</v>
      </c>
      <c r="B947" s="62">
        <v>7422788.0</v>
      </c>
      <c r="C947" s="128">
        <v>43682.0</v>
      </c>
      <c r="D947" s="10">
        <v>2230.0</v>
      </c>
      <c r="E947" s="24"/>
      <c r="F947" s="89" t="s">
        <v>15</v>
      </c>
      <c r="G947" s="91"/>
      <c r="H947" s="9" t="s">
        <v>16</v>
      </c>
      <c r="I947" s="9" t="s">
        <v>15</v>
      </c>
      <c r="J947" s="91"/>
      <c r="K947" s="9" t="s">
        <v>15</v>
      </c>
      <c r="L947" s="91"/>
      <c r="M947" s="9" t="s">
        <v>15</v>
      </c>
      <c r="N947" s="91"/>
      <c r="O947" s="9" t="s">
        <v>15</v>
      </c>
      <c r="P947" s="91"/>
      <c r="Q947" s="9" t="s">
        <v>15</v>
      </c>
      <c r="R947" s="34"/>
    </row>
    <row r="948">
      <c r="A948" s="63">
        <v>932.0</v>
      </c>
      <c r="B948" s="62">
        <v>7423516.0</v>
      </c>
      <c r="C948" s="128">
        <v>43774.0</v>
      </c>
      <c r="D948" s="10">
        <v>2095.0</v>
      </c>
      <c r="E948" s="24"/>
      <c r="F948" s="89" t="s">
        <v>16</v>
      </c>
      <c r="G948" s="9">
        <v>20.0</v>
      </c>
      <c r="H948" s="9" t="s">
        <v>15</v>
      </c>
      <c r="I948" s="9" t="s">
        <v>15</v>
      </c>
      <c r="J948" s="91"/>
      <c r="K948" s="9" t="s">
        <v>15</v>
      </c>
      <c r="L948" s="91"/>
      <c r="M948" s="9" t="s">
        <v>15</v>
      </c>
      <c r="N948" s="91"/>
      <c r="O948" s="9" t="s">
        <v>16</v>
      </c>
      <c r="P948" s="9">
        <v>5.0</v>
      </c>
      <c r="Q948" s="9" t="s">
        <v>15</v>
      </c>
      <c r="R948" s="34"/>
    </row>
    <row r="949">
      <c r="A949" s="63">
        <v>933.0</v>
      </c>
      <c r="B949" s="62">
        <v>7423517.0</v>
      </c>
      <c r="C949" s="128">
        <v>43774.0</v>
      </c>
      <c r="D949" s="10">
        <v>1870.0</v>
      </c>
      <c r="E949" s="24"/>
      <c r="F949" s="89" t="s">
        <v>16</v>
      </c>
      <c r="G949" s="9" t="s">
        <v>1928</v>
      </c>
      <c r="H949" s="9" t="s">
        <v>15</v>
      </c>
      <c r="I949" s="9" t="s">
        <v>16</v>
      </c>
      <c r="J949" s="9">
        <v>7.0</v>
      </c>
      <c r="K949" s="9" t="s">
        <v>16</v>
      </c>
      <c r="L949" s="9">
        <v>5.0</v>
      </c>
      <c r="M949" s="9" t="s">
        <v>15</v>
      </c>
      <c r="N949" s="91"/>
      <c r="O949" s="9" t="s">
        <v>16</v>
      </c>
      <c r="P949" s="9">
        <v>9.0</v>
      </c>
      <c r="Q949" s="9" t="s">
        <v>15</v>
      </c>
      <c r="R949" s="34"/>
    </row>
    <row r="950">
      <c r="A950" s="63">
        <v>934.0</v>
      </c>
      <c r="B950" s="62">
        <v>7384825.0</v>
      </c>
      <c r="C950" s="129"/>
      <c r="D950" s="24"/>
      <c r="E950" s="10" t="s">
        <v>193</v>
      </c>
      <c r="F950" s="89" t="s">
        <v>86</v>
      </c>
      <c r="G950" s="91"/>
      <c r="H950" s="9" t="s">
        <v>16</v>
      </c>
      <c r="I950" s="9" t="s">
        <v>16</v>
      </c>
      <c r="J950" s="9">
        <v>12.0</v>
      </c>
      <c r="K950" s="9" t="s">
        <v>15</v>
      </c>
      <c r="L950" s="91"/>
      <c r="M950" s="9" t="s">
        <v>15</v>
      </c>
      <c r="N950" s="91"/>
      <c r="O950" s="9" t="s">
        <v>16</v>
      </c>
      <c r="P950" s="9">
        <v>1.0</v>
      </c>
      <c r="Q950" s="9" t="s">
        <v>15</v>
      </c>
      <c r="R950" s="34"/>
    </row>
    <row r="951">
      <c r="A951" s="63">
        <v>935.0</v>
      </c>
      <c r="B951" s="62">
        <v>7386112.0</v>
      </c>
      <c r="C951" s="128">
        <v>43469.0</v>
      </c>
      <c r="D951" s="10">
        <v>1975.0</v>
      </c>
      <c r="E951" s="24"/>
      <c r="F951" s="89" t="s">
        <v>16</v>
      </c>
      <c r="G951" s="9" t="s">
        <v>1929</v>
      </c>
      <c r="H951" s="9" t="s">
        <v>16</v>
      </c>
      <c r="I951" s="9" t="s">
        <v>15</v>
      </c>
      <c r="J951" s="91"/>
      <c r="K951" s="9" t="s">
        <v>15</v>
      </c>
      <c r="L951" s="91"/>
      <c r="M951" s="9" t="s">
        <v>15</v>
      </c>
      <c r="N951" s="91"/>
      <c r="O951" s="9" t="s">
        <v>16</v>
      </c>
      <c r="P951" s="9">
        <v>2.0</v>
      </c>
      <c r="Q951" s="9" t="s">
        <v>16</v>
      </c>
      <c r="R951" s="34"/>
    </row>
    <row r="952">
      <c r="A952" s="63">
        <v>936.0</v>
      </c>
      <c r="B952" s="62">
        <v>7386115.0</v>
      </c>
      <c r="C952" s="128">
        <v>43469.0</v>
      </c>
      <c r="D952" s="10">
        <v>2385.0</v>
      </c>
      <c r="E952" s="24"/>
      <c r="F952" s="89" t="s">
        <v>86</v>
      </c>
      <c r="G952" s="91"/>
      <c r="H952" s="9" t="s">
        <v>16</v>
      </c>
      <c r="I952" s="9" t="s">
        <v>15</v>
      </c>
      <c r="J952" s="91"/>
      <c r="K952" s="9" t="s">
        <v>15</v>
      </c>
      <c r="L952" s="91"/>
      <c r="M952" s="9" t="s">
        <v>15</v>
      </c>
      <c r="N952" s="91"/>
      <c r="O952" s="9" t="s">
        <v>16</v>
      </c>
      <c r="P952" s="9">
        <v>2.0</v>
      </c>
      <c r="Q952" s="9" t="s">
        <v>15</v>
      </c>
      <c r="R952" s="34"/>
    </row>
    <row r="953">
      <c r="A953" s="63">
        <v>937.0</v>
      </c>
      <c r="B953" s="62">
        <v>7424152.0</v>
      </c>
      <c r="C953" s="128" t="s">
        <v>1919</v>
      </c>
      <c r="D953" s="10">
        <v>1710.0</v>
      </c>
      <c r="E953" s="24"/>
      <c r="F953" s="89" t="s">
        <v>16</v>
      </c>
      <c r="G953" s="9" t="s">
        <v>1930</v>
      </c>
      <c r="H953" s="9" t="s">
        <v>16</v>
      </c>
      <c r="I953" s="9" t="s">
        <v>15</v>
      </c>
      <c r="J953" s="91"/>
      <c r="K953" s="9" t="s">
        <v>16</v>
      </c>
      <c r="L953" s="9">
        <v>3.0</v>
      </c>
      <c r="M953" s="9" t="s">
        <v>15</v>
      </c>
      <c r="N953" s="91"/>
      <c r="O953" s="9" t="s">
        <v>16</v>
      </c>
      <c r="P953" s="9">
        <v>3.0</v>
      </c>
      <c r="Q953" s="9" t="s">
        <v>15</v>
      </c>
      <c r="R953" s="34"/>
    </row>
    <row r="954">
      <c r="A954" s="63">
        <v>938.0</v>
      </c>
      <c r="B954" s="62">
        <v>7428346.0</v>
      </c>
      <c r="C954" s="129"/>
      <c r="D954" s="24"/>
      <c r="E954" s="10" t="s">
        <v>1931</v>
      </c>
      <c r="F954" s="89" t="s">
        <v>86</v>
      </c>
      <c r="G954" s="91"/>
      <c r="H954" s="9" t="s">
        <v>16</v>
      </c>
      <c r="I954" s="9" t="s">
        <v>16</v>
      </c>
      <c r="J954" s="9">
        <v>3.0</v>
      </c>
      <c r="K954" s="9" t="s">
        <v>15</v>
      </c>
      <c r="L954" s="91"/>
      <c r="M954" s="9" t="s">
        <v>15</v>
      </c>
      <c r="N954" s="91"/>
      <c r="O954" s="9" t="s">
        <v>16</v>
      </c>
      <c r="P954" s="9">
        <v>1.0</v>
      </c>
      <c r="Q954" s="9" t="s">
        <v>15</v>
      </c>
      <c r="R954" s="34"/>
    </row>
    <row r="955">
      <c r="A955" s="63">
        <v>939.0</v>
      </c>
      <c r="B955" s="62">
        <v>7427661.0</v>
      </c>
      <c r="C955" s="128" t="s">
        <v>1919</v>
      </c>
      <c r="D955" s="10">
        <v>1750.0</v>
      </c>
      <c r="E955" s="24"/>
      <c r="F955" s="89" t="s">
        <v>16</v>
      </c>
      <c r="G955" s="9" t="s">
        <v>1385</v>
      </c>
      <c r="H955" s="9" t="s">
        <v>16</v>
      </c>
      <c r="I955" s="9" t="s">
        <v>16</v>
      </c>
      <c r="J955" s="9">
        <v>8.0</v>
      </c>
      <c r="K955" s="9" t="s">
        <v>15</v>
      </c>
      <c r="L955" s="91"/>
      <c r="M955" s="9" t="s">
        <v>15</v>
      </c>
      <c r="N955" s="91"/>
      <c r="O955" s="9" t="s">
        <v>16</v>
      </c>
      <c r="P955" s="9">
        <v>2.0</v>
      </c>
      <c r="Q955" s="9" t="s">
        <v>15</v>
      </c>
      <c r="R955" s="34"/>
    </row>
    <row r="956">
      <c r="A956" s="63">
        <v>940.0</v>
      </c>
      <c r="B956" s="62">
        <v>7405784.0</v>
      </c>
      <c r="C956" s="128">
        <v>43681.0</v>
      </c>
      <c r="D956" s="10">
        <v>2130.0</v>
      </c>
      <c r="E956" s="24"/>
      <c r="F956" s="89" t="s">
        <v>86</v>
      </c>
      <c r="G956" s="91"/>
      <c r="H956" s="9" t="s">
        <v>16</v>
      </c>
      <c r="I956" s="9" t="s">
        <v>16</v>
      </c>
      <c r="J956" s="9">
        <v>8.0</v>
      </c>
      <c r="K956" s="9" t="s">
        <v>15</v>
      </c>
      <c r="L956" s="91"/>
      <c r="M956" s="9" t="s">
        <v>15</v>
      </c>
      <c r="N956" s="91"/>
      <c r="O956" s="9" t="s">
        <v>16</v>
      </c>
      <c r="P956" s="9">
        <v>10.0</v>
      </c>
      <c r="Q956" s="9" t="s">
        <v>16</v>
      </c>
      <c r="R956" s="34"/>
    </row>
    <row r="957">
      <c r="A957" s="63">
        <v>941.0</v>
      </c>
      <c r="B957" s="62">
        <v>7395995.0</v>
      </c>
      <c r="C957" s="128" t="s">
        <v>204</v>
      </c>
      <c r="D957" s="10">
        <v>1700.0</v>
      </c>
      <c r="E957" s="24"/>
      <c r="F957" s="89" t="s">
        <v>16</v>
      </c>
      <c r="G957" s="9" t="s">
        <v>1382</v>
      </c>
      <c r="H957" s="9" t="s">
        <v>16</v>
      </c>
      <c r="I957" s="9" t="s">
        <v>15</v>
      </c>
      <c r="J957" s="91"/>
      <c r="K957" s="9" t="s">
        <v>15</v>
      </c>
      <c r="L957" s="91"/>
      <c r="M957" s="9" t="s">
        <v>15</v>
      </c>
      <c r="N957" s="91"/>
      <c r="O957" s="9" t="s">
        <v>16</v>
      </c>
      <c r="P957" s="9">
        <v>4.0</v>
      </c>
      <c r="Q957" s="9" t="s">
        <v>15</v>
      </c>
      <c r="R957" s="34"/>
    </row>
    <row r="958">
      <c r="A958" s="63">
        <v>942.0</v>
      </c>
      <c r="B958" s="62">
        <v>7431315.0</v>
      </c>
      <c r="C958" s="128" t="s">
        <v>208</v>
      </c>
      <c r="D958" s="10">
        <v>1895.0</v>
      </c>
      <c r="E958" s="24"/>
      <c r="F958" s="89" t="s">
        <v>86</v>
      </c>
      <c r="G958" s="91"/>
      <c r="H958" s="9" t="s">
        <v>16</v>
      </c>
      <c r="I958" s="9" t="s">
        <v>15</v>
      </c>
      <c r="J958" s="91"/>
      <c r="K958" s="9" t="s">
        <v>15</v>
      </c>
      <c r="L958" s="91"/>
      <c r="M958" s="9" t="s">
        <v>15</v>
      </c>
      <c r="N958" s="91"/>
      <c r="O958" s="9" t="s">
        <v>16</v>
      </c>
      <c r="P958" s="9">
        <v>2.0</v>
      </c>
      <c r="Q958" s="9" t="s">
        <v>15</v>
      </c>
      <c r="R958" s="34"/>
    </row>
    <row r="959">
      <c r="A959" s="63">
        <v>943.0</v>
      </c>
      <c r="B959" s="62">
        <v>7415882.0</v>
      </c>
      <c r="C959" s="128">
        <v>43502.0</v>
      </c>
      <c r="D959" s="10">
        <v>2710.0</v>
      </c>
      <c r="E959" s="24"/>
      <c r="F959" s="89" t="s">
        <v>16</v>
      </c>
      <c r="G959" s="9" t="s">
        <v>1932</v>
      </c>
      <c r="H959" s="9" t="s">
        <v>16</v>
      </c>
      <c r="I959" s="9" t="s">
        <v>16</v>
      </c>
      <c r="J959" s="9">
        <v>3.0</v>
      </c>
      <c r="K959" s="9" t="s">
        <v>15</v>
      </c>
      <c r="L959" s="91"/>
      <c r="M959" s="9" t="s">
        <v>15</v>
      </c>
      <c r="N959" s="91"/>
      <c r="O959" s="9" t="s">
        <v>16</v>
      </c>
      <c r="P959" s="9">
        <v>2.0</v>
      </c>
      <c r="Q959" s="9" t="s">
        <v>15</v>
      </c>
      <c r="R959" s="34"/>
    </row>
    <row r="960">
      <c r="A960" s="63">
        <v>944.0</v>
      </c>
      <c r="B960" s="62">
        <v>7434325.0</v>
      </c>
      <c r="C960" s="128" t="s">
        <v>1923</v>
      </c>
      <c r="D960" s="10">
        <v>3435.0</v>
      </c>
      <c r="E960" s="24"/>
      <c r="F960" s="89" t="s">
        <v>86</v>
      </c>
      <c r="G960" s="91"/>
      <c r="H960" s="9" t="s">
        <v>15</v>
      </c>
      <c r="I960" s="9" t="s">
        <v>15</v>
      </c>
      <c r="J960" s="91"/>
      <c r="K960" s="9" t="s">
        <v>15</v>
      </c>
      <c r="L960" s="91"/>
      <c r="M960" s="9" t="s">
        <v>15</v>
      </c>
      <c r="N960" s="91"/>
      <c r="O960" s="9" t="s">
        <v>15</v>
      </c>
      <c r="P960" s="91"/>
      <c r="Q960" s="9" t="s">
        <v>15</v>
      </c>
      <c r="R960" s="34"/>
    </row>
    <row r="961">
      <c r="A961" s="63">
        <v>945.0</v>
      </c>
      <c r="B961" s="62">
        <v>7437339.0</v>
      </c>
      <c r="C961" s="128">
        <v>43560.0</v>
      </c>
      <c r="D961" s="10">
        <v>2105.0</v>
      </c>
      <c r="E961" s="24"/>
      <c r="F961" s="89" t="s">
        <v>86</v>
      </c>
      <c r="G961" s="91"/>
      <c r="H961" s="9" t="s">
        <v>15</v>
      </c>
      <c r="I961" s="9" t="s">
        <v>15</v>
      </c>
      <c r="J961" s="91"/>
      <c r="K961" s="9" t="s">
        <v>15</v>
      </c>
      <c r="L961" s="91"/>
      <c r="M961" s="9" t="s">
        <v>15</v>
      </c>
      <c r="N961" s="91"/>
      <c r="O961" s="9" t="s">
        <v>15</v>
      </c>
      <c r="P961" s="91"/>
      <c r="Q961" s="9" t="s">
        <v>15</v>
      </c>
      <c r="R961" s="34"/>
    </row>
    <row r="962">
      <c r="A962" s="63">
        <v>946.0</v>
      </c>
      <c r="B962" s="62">
        <v>7422788.0</v>
      </c>
      <c r="C962" s="128" t="s">
        <v>1933</v>
      </c>
      <c r="D962" s="10">
        <v>2030.0</v>
      </c>
      <c r="E962" s="24"/>
      <c r="F962" s="89" t="s">
        <v>86</v>
      </c>
      <c r="G962" s="91"/>
      <c r="H962" s="9" t="s">
        <v>16</v>
      </c>
      <c r="I962" s="9" t="s">
        <v>15</v>
      </c>
      <c r="J962" s="91"/>
      <c r="K962" s="9" t="s">
        <v>15</v>
      </c>
      <c r="L962" s="91"/>
      <c r="M962" s="9" t="s">
        <v>15</v>
      </c>
      <c r="N962" s="91"/>
      <c r="O962" s="9" t="s">
        <v>15</v>
      </c>
      <c r="P962" s="91"/>
      <c r="Q962" s="9" t="s">
        <v>16</v>
      </c>
      <c r="R962" s="34"/>
    </row>
    <row r="963">
      <c r="A963" s="63">
        <v>947.0</v>
      </c>
      <c r="B963" s="62">
        <v>7433855.0</v>
      </c>
      <c r="C963" s="128">
        <v>43503.0</v>
      </c>
      <c r="D963" s="10">
        <v>1885.0</v>
      </c>
      <c r="E963" s="24"/>
      <c r="F963" s="89" t="s">
        <v>16</v>
      </c>
      <c r="G963" s="9" t="s">
        <v>1934</v>
      </c>
      <c r="H963" s="9" t="s">
        <v>16</v>
      </c>
      <c r="I963" s="9" t="s">
        <v>16</v>
      </c>
      <c r="J963" s="9">
        <v>26.0</v>
      </c>
      <c r="K963" s="9" t="s">
        <v>16</v>
      </c>
      <c r="L963" s="9">
        <v>11.0</v>
      </c>
      <c r="M963" s="9" t="s">
        <v>15</v>
      </c>
      <c r="N963" s="91"/>
      <c r="O963" s="9" t="s">
        <v>16</v>
      </c>
      <c r="P963" s="9">
        <v>12.0</v>
      </c>
      <c r="Q963" s="9" t="s">
        <v>15</v>
      </c>
      <c r="R963" s="34"/>
    </row>
    <row r="964">
      <c r="A964" s="63">
        <v>948.0</v>
      </c>
      <c r="B964" s="10">
        <v>7434619.0</v>
      </c>
      <c r="C964" s="128" t="s">
        <v>218</v>
      </c>
      <c r="D964" s="10">
        <v>1865.0</v>
      </c>
      <c r="E964" s="24"/>
      <c r="F964" s="89" t="s">
        <v>86</v>
      </c>
      <c r="G964" s="91"/>
      <c r="H964" s="9" t="s">
        <v>16</v>
      </c>
      <c r="I964" s="9" t="s">
        <v>15</v>
      </c>
      <c r="J964" s="91"/>
      <c r="K964" s="9" t="s">
        <v>15</v>
      </c>
      <c r="L964" s="91"/>
      <c r="M964" s="9" t="s">
        <v>15</v>
      </c>
      <c r="N964" s="91"/>
      <c r="O964" s="9" t="s">
        <v>16</v>
      </c>
      <c r="P964" s="9">
        <v>6.0</v>
      </c>
      <c r="Q964" s="9" t="s">
        <v>16</v>
      </c>
      <c r="R964" s="34"/>
    </row>
    <row r="965">
      <c r="A965" s="63">
        <v>949.0</v>
      </c>
      <c r="B965" s="10">
        <v>7439761.0</v>
      </c>
      <c r="C965" s="129"/>
      <c r="D965" s="24"/>
      <c r="E965" s="134">
        <v>43586.0</v>
      </c>
      <c r="F965" s="89" t="s">
        <v>15</v>
      </c>
      <c r="G965" s="91"/>
      <c r="H965" s="9" t="s">
        <v>16</v>
      </c>
      <c r="I965" s="9" t="s">
        <v>15</v>
      </c>
      <c r="J965" s="91"/>
      <c r="K965" s="9" t="s">
        <v>15</v>
      </c>
      <c r="L965" s="91"/>
      <c r="M965" s="9" t="s">
        <v>15</v>
      </c>
      <c r="N965" s="91"/>
      <c r="O965" s="9" t="s">
        <v>16</v>
      </c>
      <c r="P965" s="9">
        <v>1.0</v>
      </c>
      <c r="Q965" s="9" t="s">
        <v>15</v>
      </c>
      <c r="R965" s="34"/>
    </row>
    <row r="966">
      <c r="A966" s="63">
        <v>950.0</v>
      </c>
      <c r="B966" s="10">
        <v>7440882.0</v>
      </c>
      <c r="C966" s="128" t="s">
        <v>220</v>
      </c>
      <c r="D966" s="10">
        <v>1790.0</v>
      </c>
      <c r="E966" s="24"/>
      <c r="F966" s="89" t="s">
        <v>16</v>
      </c>
      <c r="G966" s="9" t="s">
        <v>1935</v>
      </c>
      <c r="H966" s="9" t="s">
        <v>16</v>
      </c>
      <c r="I966" s="9" t="s">
        <v>15</v>
      </c>
      <c r="J966" s="91"/>
      <c r="K966" s="9" t="s">
        <v>15</v>
      </c>
      <c r="L966" s="91"/>
      <c r="M966" s="9" t="s">
        <v>15</v>
      </c>
      <c r="N966" s="91"/>
      <c r="O966" s="9" t="s">
        <v>16</v>
      </c>
      <c r="P966" s="9">
        <v>15.0</v>
      </c>
      <c r="Q966" s="9" t="s">
        <v>16</v>
      </c>
      <c r="R966" s="34"/>
    </row>
    <row r="967">
      <c r="A967" s="63">
        <v>951.0</v>
      </c>
      <c r="B967" s="10">
        <v>7440444.0</v>
      </c>
      <c r="C967" s="128">
        <v>43744.0</v>
      </c>
      <c r="D967" s="10">
        <v>3400.0</v>
      </c>
      <c r="E967" s="24"/>
      <c r="F967" s="89" t="s">
        <v>86</v>
      </c>
      <c r="G967" s="91"/>
      <c r="H967" s="9" t="s">
        <v>15</v>
      </c>
      <c r="I967" s="9" t="s">
        <v>15</v>
      </c>
      <c r="J967" s="91"/>
      <c r="K967" s="9" t="s">
        <v>15</v>
      </c>
      <c r="L967" s="91"/>
      <c r="M967" s="9" t="s">
        <v>15</v>
      </c>
      <c r="N967" s="91"/>
      <c r="O967" s="9" t="s">
        <v>15</v>
      </c>
      <c r="P967" s="91"/>
      <c r="Q967" s="9" t="s">
        <v>15</v>
      </c>
      <c r="R967" s="34"/>
    </row>
    <row r="968">
      <c r="A968" s="63">
        <v>952.0</v>
      </c>
      <c r="B968" s="10">
        <v>7440458.0</v>
      </c>
      <c r="C968" s="128">
        <v>43744.0</v>
      </c>
      <c r="D968" s="10">
        <v>2280.0</v>
      </c>
      <c r="E968" s="24"/>
      <c r="F968" s="89" t="s">
        <v>15</v>
      </c>
      <c r="G968" s="91"/>
      <c r="H968" s="9" t="s">
        <v>16</v>
      </c>
      <c r="I968" s="9" t="s">
        <v>16</v>
      </c>
      <c r="J968" s="9">
        <v>3.0</v>
      </c>
      <c r="K968" s="9" t="s">
        <v>15</v>
      </c>
      <c r="L968" s="91"/>
      <c r="M968" s="9" t="s">
        <v>15</v>
      </c>
      <c r="N968" s="91"/>
      <c r="O968" s="9" t="s">
        <v>15</v>
      </c>
      <c r="P968" s="91"/>
      <c r="Q968" s="9" t="s">
        <v>15</v>
      </c>
      <c r="R968" s="34"/>
    </row>
    <row r="969">
      <c r="A969" s="63">
        <v>953.0</v>
      </c>
      <c r="B969" s="10">
        <v>7441712.0</v>
      </c>
      <c r="C969" s="128">
        <v>43651.0</v>
      </c>
      <c r="D969" s="10">
        <v>2500.0</v>
      </c>
      <c r="E969" s="24"/>
      <c r="F969" s="89" t="s">
        <v>15</v>
      </c>
      <c r="G969" s="91"/>
      <c r="H969" s="9" t="s">
        <v>16</v>
      </c>
      <c r="I969" s="9" t="s">
        <v>15</v>
      </c>
      <c r="J969" s="91"/>
      <c r="K969" s="9" t="s">
        <v>15</v>
      </c>
      <c r="L969" s="91"/>
      <c r="M969" s="9" t="s">
        <v>15</v>
      </c>
      <c r="N969" s="91"/>
      <c r="O969" s="9" t="s">
        <v>16</v>
      </c>
      <c r="P969" s="9">
        <v>2.0</v>
      </c>
      <c r="Q969" s="9" t="s">
        <v>15</v>
      </c>
      <c r="R969" s="34"/>
    </row>
    <row r="970">
      <c r="A970" s="63">
        <v>954.0</v>
      </c>
      <c r="B970" s="10">
        <v>7444923.0</v>
      </c>
      <c r="C970" s="128">
        <v>43471.0</v>
      </c>
      <c r="D970" s="10">
        <v>2320.0</v>
      </c>
      <c r="E970" s="24"/>
      <c r="F970" s="89" t="s">
        <v>86</v>
      </c>
      <c r="G970" s="91"/>
      <c r="H970" s="9" t="s">
        <v>16</v>
      </c>
      <c r="I970" s="9" t="s">
        <v>16</v>
      </c>
      <c r="J970" s="9">
        <v>1.0</v>
      </c>
      <c r="K970" s="9" t="s">
        <v>15</v>
      </c>
      <c r="L970" s="91"/>
      <c r="M970" s="9" t="s">
        <v>15</v>
      </c>
      <c r="N970" s="91"/>
      <c r="O970" s="9" t="s">
        <v>15</v>
      </c>
      <c r="P970" s="91"/>
      <c r="Q970" s="9" t="s">
        <v>15</v>
      </c>
      <c r="R970" s="34"/>
    </row>
    <row r="971">
      <c r="A971" s="63">
        <v>955.0</v>
      </c>
      <c r="B971" s="10">
        <v>7446236.0</v>
      </c>
      <c r="C971" s="128" t="s">
        <v>220</v>
      </c>
      <c r="D971" s="10">
        <v>2010.0</v>
      </c>
      <c r="E971" s="24"/>
      <c r="F971" s="89" t="s">
        <v>16</v>
      </c>
      <c r="G971" s="9" t="s">
        <v>1936</v>
      </c>
      <c r="H971" s="9" t="s">
        <v>15</v>
      </c>
      <c r="I971" s="9" t="s">
        <v>15</v>
      </c>
      <c r="J971" s="91"/>
      <c r="K971" s="9" t="s">
        <v>15</v>
      </c>
      <c r="L971" s="91"/>
      <c r="M971" s="9" t="s">
        <v>15</v>
      </c>
      <c r="N971" s="91"/>
      <c r="O971" s="9" t="s">
        <v>15</v>
      </c>
      <c r="P971" s="91"/>
      <c r="Q971" s="9" t="s">
        <v>15</v>
      </c>
      <c r="R971" s="34"/>
    </row>
    <row r="972">
      <c r="A972" s="63">
        <v>956.0</v>
      </c>
      <c r="B972" s="10">
        <v>7448840.0</v>
      </c>
      <c r="C972" s="128">
        <v>43622.0</v>
      </c>
      <c r="D972" s="10">
        <v>1860.0</v>
      </c>
      <c r="E972" s="24"/>
      <c r="F972" s="89" t="s">
        <v>86</v>
      </c>
      <c r="G972" s="91"/>
      <c r="H972" s="9" t="s">
        <v>15</v>
      </c>
      <c r="I972" s="9" t="s">
        <v>15</v>
      </c>
      <c r="J972" s="91"/>
      <c r="K972" s="9" t="s">
        <v>15</v>
      </c>
      <c r="L972" s="91"/>
      <c r="M972" s="9" t="s">
        <v>15</v>
      </c>
      <c r="N972" s="91"/>
      <c r="O972" s="9" t="s">
        <v>15</v>
      </c>
      <c r="P972" s="91"/>
      <c r="Q972" s="9" t="s">
        <v>15</v>
      </c>
      <c r="R972" s="34"/>
    </row>
    <row r="973">
      <c r="A973" s="63">
        <v>957.0</v>
      </c>
      <c r="B973" s="10">
        <v>7449594.0</v>
      </c>
      <c r="C973" s="128" t="s">
        <v>1937</v>
      </c>
      <c r="D973" s="10">
        <v>2550.0</v>
      </c>
      <c r="E973" s="24"/>
      <c r="F973" s="89" t="s">
        <v>16</v>
      </c>
      <c r="G973" s="9" t="s">
        <v>1932</v>
      </c>
      <c r="H973" s="9" t="s">
        <v>15</v>
      </c>
      <c r="I973" s="9" t="s">
        <v>15</v>
      </c>
      <c r="J973" s="91"/>
      <c r="K973" s="9" t="s">
        <v>15</v>
      </c>
      <c r="L973" s="91"/>
      <c r="M973" s="9" t="s">
        <v>15</v>
      </c>
      <c r="N973" s="91"/>
      <c r="O973" s="9" t="s">
        <v>15</v>
      </c>
      <c r="P973" s="91"/>
      <c r="Q973" s="9" t="s">
        <v>15</v>
      </c>
      <c r="R973" s="34"/>
    </row>
    <row r="974">
      <c r="A974" s="63">
        <v>958.0</v>
      </c>
      <c r="B974" s="10">
        <v>7449605.0</v>
      </c>
      <c r="C974" s="128" t="s">
        <v>1937</v>
      </c>
      <c r="D974" s="10">
        <v>1890.0</v>
      </c>
      <c r="E974" s="24"/>
      <c r="F974" s="89" t="s">
        <v>16</v>
      </c>
      <c r="G974" s="9" t="s">
        <v>1932</v>
      </c>
      <c r="H974" s="9" t="s">
        <v>15</v>
      </c>
      <c r="I974" s="9" t="s">
        <v>15</v>
      </c>
      <c r="J974" s="91"/>
      <c r="K974" s="9" t="s">
        <v>15</v>
      </c>
      <c r="L974" s="91"/>
      <c r="M974" s="9" t="s">
        <v>15</v>
      </c>
      <c r="N974" s="91"/>
      <c r="O974" s="9" t="s">
        <v>15</v>
      </c>
      <c r="P974" s="91"/>
      <c r="Q974" s="9" t="s">
        <v>15</v>
      </c>
      <c r="R974" s="34"/>
    </row>
    <row r="975">
      <c r="A975" s="63">
        <v>959.0</v>
      </c>
      <c r="B975" s="30">
        <v>7450524.0</v>
      </c>
      <c r="C975" s="129"/>
      <c r="D975" s="24"/>
      <c r="E975" s="10" t="s">
        <v>213</v>
      </c>
      <c r="F975" s="89" t="s">
        <v>15</v>
      </c>
      <c r="G975" s="91"/>
      <c r="H975" s="9" t="s">
        <v>15</v>
      </c>
      <c r="I975" s="9" t="s">
        <v>15</v>
      </c>
      <c r="J975" s="91"/>
      <c r="K975" s="9" t="s">
        <v>15</v>
      </c>
      <c r="L975" s="91"/>
      <c r="M975" s="9" t="s">
        <v>15</v>
      </c>
      <c r="N975" s="91"/>
      <c r="O975" s="9" t="s">
        <v>15</v>
      </c>
      <c r="P975" s="91"/>
      <c r="Q975" s="9" t="s">
        <v>15</v>
      </c>
      <c r="R975" s="34"/>
    </row>
    <row r="976">
      <c r="A976" s="63">
        <v>960.0</v>
      </c>
      <c r="B976" s="30">
        <v>7450549.0</v>
      </c>
      <c r="C976" s="129"/>
      <c r="D976" s="24"/>
      <c r="E976" s="10" t="s">
        <v>1938</v>
      </c>
      <c r="F976" s="89" t="s">
        <v>15</v>
      </c>
      <c r="G976" s="91"/>
      <c r="H976" s="9" t="s">
        <v>16</v>
      </c>
      <c r="I976" s="9" t="s">
        <v>16</v>
      </c>
      <c r="J976" s="9">
        <v>5.0</v>
      </c>
      <c r="K976" s="9" t="s">
        <v>16</v>
      </c>
      <c r="L976" s="9">
        <v>4.0</v>
      </c>
      <c r="M976" s="9" t="s">
        <v>15</v>
      </c>
      <c r="N976" s="91"/>
      <c r="O976" s="9" t="s">
        <v>16</v>
      </c>
      <c r="P976" s="9">
        <v>4.0</v>
      </c>
      <c r="Q976" s="9" t="s">
        <v>15</v>
      </c>
      <c r="R976" s="34"/>
    </row>
    <row r="977">
      <c r="A977" s="63">
        <v>961.0</v>
      </c>
      <c r="B977" s="30">
        <v>7451308.0</v>
      </c>
      <c r="C977" s="129"/>
      <c r="D977" s="24"/>
      <c r="E977" s="10" t="s">
        <v>1939</v>
      </c>
      <c r="F977" s="89" t="s">
        <v>15</v>
      </c>
      <c r="G977" s="91"/>
      <c r="H977" s="9" t="s">
        <v>16</v>
      </c>
      <c r="I977" s="9" t="s">
        <v>16</v>
      </c>
      <c r="J977" s="9">
        <v>3.0</v>
      </c>
      <c r="K977" s="9" t="s">
        <v>15</v>
      </c>
      <c r="L977" s="91"/>
      <c r="M977" s="9" t="s">
        <v>15</v>
      </c>
      <c r="N977" s="91"/>
      <c r="O977" s="9" t="s">
        <v>16</v>
      </c>
      <c r="P977" s="91"/>
      <c r="Q977" s="9" t="s">
        <v>15</v>
      </c>
      <c r="R977" s="34"/>
    </row>
    <row r="978">
      <c r="A978" s="63">
        <v>962.0</v>
      </c>
      <c r="B978" s="30">
        <v>7446356.0</v>
      </c>
      <c r="C978" s="128" t="s">
        <v>220</v>
      </c>
      <c r="D978" s="10">
        <v>2170.0</v>
      </c>
      <c r="E978" s="24"/>
      <c r="F978" s="89" t="s">
        <v>16</v>
      </c>
      <c r="G978" s="9" t="s">
        <v>1932</v>
      </c>
      <c r="H978" s="9" t="s">
        <v>16</v>
      </c>
      <c r="I978" s="9" t="s">
        <v>15</v>
      </c>
      <c r="J978" s="91"/>
      <c r="K978" s="9" t="s">
        <v>15</v>
      </c>
      <c r="L978" s="91"/>
      <c r="M978" s="9" t="s">
        <v>15</v>
      </c>
      <c r="N978" s="91"/>
      <c r="O978" s="9" t="s">
        <v>16</v>
      </c>
      <c r="P978" s="9">
        <v>14.0</v>
      </c>
      <c r="Q978" s="9" t="s">
        <v>16</v>
      </c>
      <c r="R978" s="34"/>
    </row>
    <row r="979">
      <c r="A979" s="63">
        <v>963.0</v>
      </c>
      <c r="B979" s="62">
        <v>7453305.0</v>
      </c>
      <c r="C979" s="128" t="s">
        <v>217</v>
      </c>
      <c r="D979" s="10" t="s">
        <v>86</v>
      </c>
      <c r="E979" s="24"/>
      <c r="F979" s="89" t="s">
        <v>86</v>
      </c>
      <c r="G979" s="91"/>
      <c r="H979" s="9" t="s">
        <v>16</v>
      </c>
      <c r="I979" s="9" t="s">
        <v>15</v>
      </c>
      <c r="J979" s="91"/>
      <c r="K979" s="9" t="s">
        <v>15</v>
      </c>
      <c r="L979" s="91"/>
      <c r="M979" s="9" t="s">
        <v>15</v>
      </c>
      <c r="N979" s="91"/>
      <c r="O979" s="9" t="s">
        <v>15</v>
      </c>
      <c r="P979" s="91"/>
      <c r="Q979" s="9" t="s">
        <v>15</v>
      </c>
      <c r="R979" s="34"/>
    </row>
    <row r="980">
      <c r="A980" s="63">
        <v>964.0</v>
      </c>
      <c r="B980" s="62">
        <v>7455130.0</v>
      </c>
      <c r="C980" s="129"/>
      <c r="D980" s="24"/>
      <c r="E980" s="10" t="s">
        <v>226</v>
      </c>
      <c r="F980" s="89" t="s">
        <v>15</v>
      </c>
      <c r="G980" s="91"/>
      <c r="H980" s="9" t="s">
        <v>16</v>
      </c>
      <c r="I980" s="9" t="s">
        <v>16</v>
      </c>
      <c r="J980" s="9">
        <v>52.0</v>
      </c>
      <c r="K980" s="9" t="s">
        <v>15</v>
      </c>
      <c r="L980" s="91"/>
      <c r="M980" s="9" t="s">
        <v>15</v>
      </c>
      <c r="N980" s="91"/>
      <c r="O980" s="9" t="s">
        <v>15</v>
      </c>
      <c r="P980" s="91"/>
      <c r="Q980" s="9" t="s">
        <v>15</v>
      </c>
      <c r="R980" s="34"/>
    </row>
    <row r="981">
      <c r="A981" s="63">
        <v>965.0</v>
      </c>
      <c r="B981" s="62">
        <v>7455269.0</v>
      </c>
      <c r="C981" s="128">
        <v>43775.0</v>
      </c>
      <c r="D981" s="10">
        <v>3590.0</v>
      </c>
      <c r="E981" s="24"/>
      <c r="F981" s="89" t="s">
        <v>86</v>
      </c>
      <c r="G981" s="91"/>
      <c r="H981" s="9" t="s">
        <v>16</v>
      </c>
      <c r="I981" s="9" t="s">
        <v>15</v>
      </c>
      <c r="J981" s="91"/>
      <c r="K981" s="9" t="s">
        <v>15</v>
      </c>
      <c r="L981" s="91"/>
      <c r="M981" s="9" t="s">
        <v>15</v>
      </c>
      <c r="N981" s="91"/>
      <c r="O981" s="9" t="s">
        <v>16</v>
      </c>
      <c r="P981" s="9">
        <v>2.0</v>
      </c>
      <c r="Q981" s="9" t="s">
        <v>15</v>
      </c>
      <c r="R981" s="34"/>
    </row>
    <row r="982">
      <c r="A982" s="63">
        <v>966.0</v>
      </c>
      <c r="B982" s="62">
        <v>7458698.0</v>
      </c>
      <c r="C982" s="128">
        <v>43775.0</v>
      </c>
      <c r="D982" s="10">
        <v>1910.0</v>
      </c>
      <c r="E982" s="24"/>
      <c r="F982" s="89" t="s">
        <v>86</v>
      </c>
      <c r="G982" s="91"/>
      <c r="H982" s="9" t="s">
        <v>15</v>
      </c>
      <c r="I982" s="9" t="s">
        <v>15</v>
      </c>
      <c r="J982" s="91"/>
      <c r="K982" s="9" t="s">
        <v>15</v>
      </c>
      <c r="L982" s="91"/>
      <c r="M982" s="9" t="s">
        <v>15</v>
      </c>
      <c r="N982" s="91"/>
      <c r="O982" s="9" t="s">
        <v>15</v>
      </c>
      <c r="P982" s="91"/>
      <c r="Q982" s="9" t="s">
        <v>15</v>
      </c>
      <c r="R982" s="34"/>
    </row>
    <row r="983">
      <c r="A983" s="63">
        <v>967.0</v>
      </c>
      <c r="B983" s="62">
        <v>7460204.0</v>
      </c>
      <c r="C983" s="129"/>
      <c r="D983" s="24"/>
      <c r="E983" s="10" t="s">
        <v>220</v>
      </c>
      <c r="F983" s="89" t="s">
        <v>15</v>
      </c>
      <c r="G983" s="91"/>
      <c r="H983" s="9" t="s">
        <v>16</v>
      </c>
      <c r="I983" s="9" t="s">
        <v>16</v>
      </c>
      <c r="J983" s="9">
        <v>15.0</v>
      </c>
      <c r="K983" s="9" t="s">
        <v>15</v>
      </c>
      <c r="L983" s="91"/>
      <c r="M983" s="9" t="s">
        <v>15</v>
      </c>
      <c r="N983" s="91"/>
      <c r="O983" s="9" t="s">
        <v>15</v>
      </c>
      <c r="P983" s="91"/>
      <c r="Q983" s="9" t="s">
        <v>15</v>
      </c>
      <c r="R983" s="34"/>
    </row>
    <row r="984">
      <c r="A984" s="68">
        <v>968.0</v>
      </c>
      <c r="B984" s="62">
        <v>7460991.0</v>
      </c>
      <c r="C984" s="128">
        <v>43775.0</v>
      </c>
      <c r="D984" s="10">
        <v>2125.0</v>
      </c>
      <c r="E984" s="24"/>
      <c r="F984" s="89" t="s">
        <v>15</v>
      </c>
      <c r="G984" s="91"/>
      <c r="H984" s="9" t="s">
        <v>16</v>
      </c>
      <c r="I984" s="9" t="s">
        <v>15</v>
      </c>
      <c r="J984" s="91"/>
      <c r="K984" s="9" t="s">
        <v>15</v>
      </c>
      <c r="L984" s="91"/>
      <c r="M984" s="9" t="s">
        <v>15</v>
      </c>
      <c r="N984" s="91"/>
      <c r="O984" s="9" t="s">
        <v>16</v>
      </c>
      <c r="P984" s="9">
        <v>3.0</v>
      </c>
      <c r="Q984" s="9" t="s">
        <v>15</v>
      </c>
      <c r="R984" s="34"/>
    </row>
    <row r="985">
      <c r="A985" s="68">
        <v>969.0</v>
      </c>
      <c r="B985" s="62">
        <v>7460989.0</v>
      </c>
      <c r="C985" s="135">
        <v>43775.0</v>
      </c>
      <c r="D985" s="30" t="s">
        <v>86</v>
      </c>
      <c r="E985" s="28"/>
      <c r="F985" s="116" t="s">
        <v>15</v>
      </c>
      <c r="G985" s="73"/>
      <c r="H985" s="34" t="s">
        <v>16</v>
      </c>
      <c r="I985" s="34" t="s">
        <v>15</v>
      </c>
      <c r="J985" s="73"/>
      <c r="K985" s="34" t="s">
        <v>15</v>
      </c>
      <c r="L985" s="73"/>
      <c r="M985" s="34" t="s">
        <v>15</v>
      </c>
      <c r="N985" s="73"/>
      <c r="O985" s="34" t="s">
        <v>16</v>
      </c>
      <c r="P985" s="34">
        <v>2.0</v>
      </c>
      <c r="Q985" s="34" t="s">
        <v>15</v>
      </c>
      <c r="R985" s="34"/>
    </row>
    <row r="986">
      <c r="A986" s="68">
        <v>970.0</v>
      </c>
      <c r="B986" s="62">
        <v>7463558.0</v>
      </c>
      <c r="C986" s="135" t="s">
        <v>234</v>
      </c>
      <c r="D986" s="30">
        <v>1800.0</v>
      </c>
      <c r="E986" s="28"/>
      <c r="F986" s="116" t="s">
        <v>16</v>
      </c>
      <c r="G986" s="34" t="s">
        <v>1940</v>
      </c>
      <c r="H986" s="34" t="s">
        <v>16</v>
      </c>
      <c r="I986" s="34" t="s">
        <v>16</v>
      </c>
      <c r="J986" s="34">
        <v>1.0</v>
      </c>
      <c r="K986" s="34" t="s">
        <v>15</v>
      </c>
      <c r="L986" s="73"/>
      <c r="M986" s="34" t="s">
        <v>15</v>
      </c>
      <c r="N986" s="73"/>
      <c r="O986" s="34" t="s">
        <v>16</v>
      </c>
      <c r="P986" s="34">
        <v>10.0</v>
      </c>
      <c r="Q986" s="34" t="s">
        <v>15</v>
      </c>
      <c r="R986" s="34"/>
    </row>
    <row r="987">
      <c r="A987" s="68">
        <v>971.0</v>
      </c>
      <c r="B987" s="62">
        <v>7464469.0</v>
      </c>
      <c r="C987" s="135" t="s">
        <v>1941</v>
      </c>
      <c r="D987" s="30">
        <v>2240.0</v>
      </c>
      <c r="E987" s="28"/>
      <c r="F987" s="116" t="s">
        <v>86</v>
      </c>
      <c r="G987" s="73"/>
      <c r="H987" s="34" t="s">
        <v>16</v>
      </c>
      <c r="I987" s="34" t="s">
        <v>15</v>
      </c>
      <c r="J987" s="73"/>
      <c r="K987" s="34" t="s">
        <v>15</v>
      </c>
      <c r="L987" s="73"/>
      <c r="M987" s="34" t="s">
        <v>15</v>
      </c>
      <c r="N987" s="73"/>
      <c r="O987" s="34" t="s">
        <v>16</v>
      </c>
      <c r="P987" s="34">
        <v>2.0</v>
      </c>
      <c r="Q987" s="34" t="s">
        <v>15</v>
      </c>
      <c r="R987" s="34"/>
    </row>
    <row r="988">
      <c r="A988" s="30">
        <v>972.0</v>
      </c>
      <c r="B988" s="62">
        <v>7466558.0</v>
      </c>
      <c r="C988" s="135" t="s">
        <v>1942</v>
      </c>
      <c r="D988" s="30">
        <v>1845.0</v>
      </c>
      <c r="E988" s="28"/>
      <c r="F988" s="116" t="s">
        <v>86</v>
      </c>
      <c r="G988" s="73"/>
      <c r="H988" s="34" t="s">
        <v>15</v>
      </c>
      <c r="I988" s="34" t="s">
        <v>15</v>
      </c>
      <c r="J988" s="73"/>
      <c r="K988" s="34" t="s">
        <v>15</v>
      </c>
      <c r="L988" s="73"/>
      <c r="M988" s="34" t="s">
        <v>15</v>
      </c>
      <c r="N988" s="73"/>
      <c r="O988" s="34" t="s">
        <v>15</v>
      </c>
      <c r="P988" s="73"/>
      <c r="Q988" s="34" t="s">
        <v>15</v>
      </c>
      <c r="R988" s="34"/>
    </row>
    <row r="989">
      <c r="A989" s="30">
        <v>973.0</v>
      </c>
      <c r="B989" s="62">
        <v>7468682.0</v>
      </c>
      <c r="C989" s="135" t="s">
        <v>232</v>
      </c>
      <c r="D989" s="30">
        <v>1860.0</v>
      </c>
      <c r="E989" s="28"/>
      <c r="F989" s="116" t="s">
        <v>16</v>
      </c>
      <c r="G989" s="34" t="s">
        <v>1943</v>
      </c>
      <c r="H989" s="34" t="s">
        <v>16</v>
      </c>
      <c r="I989" s="34" t="s">
        <v>16</v>
      </c>
      <c r="J989" s="34">
        <v>9.0</v>
      </c>
      <c r="K989" s="34" t="s">
        <v>16</v>
      </c>
      <c r="L989" s="34">
        <v>2.0</v>
      </c>
      <c r="M989" s="34" t="s">
        <v>15</v>
      </c>
      <c r="N989" s="73"/>
      <c r="O989" s="34" t="s">
        <v>16</v>
      </c>
      <c r="P989" s="34">
        <v>3.0</v>
      </c>
      <c r="Q989" s="34" t="s">
        <v>15</v>
      </c>
      <c r="R989" s="34"/>
    </row>
    <row r="990">
      <c r="A990" s="30">
        <v>974.0</v>
      </c>
      <c r="B990" s="30">
        <v>7469190.0</v>
      </c>
      <c r="C990" s="135">
        <v>43746.0</v>
      </c>
      <c r="D990" s="30">
        <v>1780.0</v>
      </c>
      <c r="E990" s="28"/>
      <c r="F990" s="116" t="s">
        <v>16</v>
      </c>
      <c r="G990" s="34" t="s">
        <v>1944</v>
      </c>
      <c r="H990" s="34" t="s">
        <v>16</v>
      </c>
      <c r="I990" s="34" t="s">
        <v>16</v>
      </c>
      <c r="J990" s="34">
        <v>10.0</v>
      </c>
      <c r="K990" s="34" t="s">
        <v>16</v>
      </c>
      <c r="L990" s="34">
        <v>3.0</v>
      </c>
      <c r="M990" s="34" t="s">
        <v>15</v>
      </c>
      <c r="N990" s="73"/>
      <c r="O990" s="34" t="s">
        <v>16</v>
      </c>
      <c r="P990" s="34">
        <v>11.0</v>
      </c>
      <c r="Q990" s="34" t="s">
        <v>15</v>
      </c>
      <c r="R990" s="34"/>
    </row>
    <row r="991">
      <c r="A991" s="30">
        <v>975.0</v>
      </c>
      <c r="B991" s="62">
        <v>7468699.0</v>
      </c>
      <c r="C991" s="135" t="s">
        <v>1945</v>
      </c>
      <c r="D991" s="30">
        <v>1765.0</v>
      </c>
      <c r="E991" s="28"/>
      <c r="F991" s="116" t="s">
        <v>16</v>
      </c>
      <c r="G991" s="34" t="s">
        <v>1946</v>
      </c>
      <c r="H991" s="34" t="s">
        <v>15</v>
      </c>
      <c r="I991" s="34" t="s">
        <v>15</v>
      </c>
      <c r="J991" s="73"/>
      <c r="K991" s="34" t="s">
        <v>15</v>
      </c>
      <c r="L991" s="73"/>
      <c r="M991" s="34" t="s">
        <v>15</v>
      </c>
      <c r="N991" s="73"/>
      <c r="O991" s="34" t="s">
        <v>16</v>
      </c>
      <c r="P991" s="34">
        <v>6.0</v>
      </c>
      <c r="Q991" s="34" t="s">
        <v>15</v>
      </c>
      <c r="R991" s="34"/>
    </row>
    <row r="992">
      <c r="A992" s="30">
        <v>976.0</v>
      </c>
      <c r="B992" s="62">
        <v>7469467.0</v>
      </c>
      <c r="C992" s="135" t="s">
        <v>224</v>
      </c>
      <c r="D992" s="30">
        <v>2920.0</v>
      </c>
      <c r="E992" s="28"/>
      <c r="F992" s="116" t="s">
        <v>86</v>
      </c>
      <c r="G992" s="73"/>
      <c r="H992" s="34" t="s">
        <v>15</v>
      </c>
      <c r="I992" s="34" t="s">
        <v>15</v>
      </c>
      <c r="J992" s="73"/>
      <c r="K992" s="34" t="s">
        <v>15</v>
      </c>
      <c r="L992" s="73"/>
      <c r="M992" s="34" t="s">
        <v>15</v>
      </c>
      <c r="N992" s="73"/>
      <c r="O992" s="34" t="s">
        <v>15</v>
      </c>
      <c r="P992" s="73"/>
      <c r="Q992" s="34" t="s">
        <v>15</v>
      </c>
      <c r="R992" s="34"/>
    </row>
    <row r="993">
      <c r="A993" s="30">
        <v>977.0</v>
      </c>
      <c r="B993" s="62">
        <v>7470489.0</v>
      </c>
      <c r="C993" s="135" t="s">
        <v>222</v>
      </c>
      <c r="D993" s="30" t="s">
        <v>86</v>
      </c>
      <c r="E993" s="28"/>
      <c r="F993" s="116" t="s">
        <v>86</v>
      </c>
      <c r="G993" s="73"/>
      <c r="H993" s="34" t="s">
        <v>16</v>
      </c>
      <c r="I993" s="34" t="s">
        <v>15</v>
      </c>
      <c r="J993" s="73"/>
      <c r="K993" s="34" t="s">
        <v>15</v>
      </c>
      <c r="L993" s="73"/>
      <c r="M993" s="34" t="s">
        <v>15</v>
      </c>
      <c r="N993" s="73"/>
      <c r="O993" s="34" t="s">
        <v>16</v>
      </c>
      <c r="P993" s="34">
        <v>3.0</v>
      </c>
      <c r="Q993" s="34" t="s">
        <v>15</v>
      </c>
      <c r="R993" s="34"/>
    </row>
    <row r="994">
      <c r="A994" s="30">
        <v>978.0</v>
      </c>
      <c r="B994" s="62">
        <v>7473969.0</v>
      </c>
      <c r="C994" s="135">
        <v>43623.0</v>
      </c>
      <c r="D994" s="30">
        <v>2490.0</v>
      </c>
      <c r="E994" s="28"/>
      <c r="F994" s="116" t="s">
        <v>86</v>
      </c>
      <c r="G994" s="73"/>
      <c r="H994" s="34" t="s">
        <v>15</v>
      </c>
      <c r="I994" s="34" t="s">
        <v>15</v>
      </c>
      <c r="J994" s="73"/>
      <c r="K994" s="34" t="s">
        <v>15</v>
      </c>
      <c r="L994" s="73"/>
      <c r="M994" s="34" t="s">
        <v>15</v>
      </c>
      <c r="N994" s="73"/>
      <c r="O994" s="34" t="s">
        <v>15</v>
      </c>
      <c r="P994" s="73"/>
      <c r="Q994" s="34" t="s">
        <v>15</v>
      </c>
      <c r="R994" s="34"/>
    </row>
    <row r="995">
      <c r="A995" s="30">
        <v>979.0</v>
      </c>
      <c r="B995" s="62">
        <v>7473949.0</v>
      </c>
      <c r="C995" s="135">
        <v>43503.0</v>
      </c>
      <c r="D995" s="30">
        <v>2415.0</v>
      </c>
      <c r="E995" s="28"/>
      <c r="F995" s="116" t="s">
        <v>16</v>
      </c>
      <c r="G995" s="34" t="s">
        <v>1935</v>
      </c>
      <c r="H995" s="34" t="s">
        <v>16</v>
      </c>
      <c r="I995" s="34" t="s">
        <v>15</v>
      </c>
      <c r="J995" s="73"/>
      <c r="K995" s="34" t="s">
        <v>16</v>
      </c>
      <c r="L995" s="34">
        <v>2.0</v>
      </c>
      <c r="M995" s="34" t="s">
        <v>15</v>
      </c>
      <c r="N995" s="73"/>
      <c r="O995" s="34" t="s">
        <v>16</v>
      </c>
      <c r="P995" s="34">
        <v>6.0</v>
      </c>
      <c r="Q995" s="34" t="s">
        <v>15</v>
      </c>
      <c r="R995" s="34"/>
    </row>
    <row r="996">
      <c r="A996" s="68">
        <v>980.0</v>
      </c>
      <c r="B996" s="62">
        <v>7474473.0</v>
      </c>
      <c r="C996" s="135">
        <v>43503.0</v>
      </c>
      <c r="D996" s="30">
        <v>1810.0</v>
      </c>
      <c r="E996" s="28"/>
      <c r="F996" s="116" t="s">
        <v>86</v>
      </c>
      <c r="G996" s="73"/>
      <c r="H996" s="34" t="s">
        <v>15</v>
      </c>
      <c r="I996" s="34" t="s">
        <v>15</v>
      </c>
      <c r="J996" s="73"/>
      <c r="K996" s="34" t="s">
        <v>15</v>
      </c>
      <c r="L996" s="73"/>
      <c r="M996" s="34" t="s">
        <v>15</v>
      </c>
      <c r="N996" s="73"/>
      <c r="O996" s="34" t="s">
        <v>15</v>
      </c>
      <c r="P996" s="73"/>
      <c r="Q996" s="34" t="s">
        <v>15</v>
      </c>
      <c r="R996" s="34"/>
    </row>
    <row r="997">
      <c r="A997" s="68">
        <v>981.0</v>
      </c>
      <c r="B997" s="62">
        <v>7476679.0</v>
      </c>
      <c r="C997" s="135">
        <v>43653.0</v>
      </c>
      <c r="D997" s="30">
        <v>2580.0</v>
      </c>
      <c r="E997" s="28"/>
      <c r="F997" s="116" t="s">
        <v>86</v>
      </c>
      <c r="G997" s="73"/>
      <c r="H997" s="34" t="s">
        <v>16</v>
      </c>
      <c r="I997" s="34" t="s">
        <v>15</v>
      </c>
      <c r="J997" s="73"/>
      <c r="K997" s="34" t="s">
        <v>15</v>
      </c>
      <c r="L997" s="73"/>
      <c r="M997" s="34" t="s">
        <v>15</v>
      </c>
      <c r="N997" s="73"/>
      <c r="O997" s="34" t="s">
        <v>16</v>
      </c>
      <c r="P997" s="34">
        <v>4.0</v>
      </c>
      <c r="Q997" s="34" t="s">
        <v>15</v>
      </c>
      <c r="R997" s="34"/>
    </row>
    <row r="998">
      <c r="A998" s="69">
        <v>982.0</v>
      </c>
      <c r="B998" s="66">
        <v>7476197.0</v>
      </c>
      <c r="C998" s="135">
        <v>43684.0</v>
      </c>
      <c r="D998" s="59">
        <v>2166.0</v>
      </c>
      <c r="E998" s="140"/>
      <c r="F998" s="105" t="s">
        <v>86</v>
      </c>
      <c r="G998" s="141"/>
      <c r="H998" s="33" t="s">
        <v>16</v>
      </c>
      <c r="I998" s="33" t="s">
        <v>16</v>
      </c>
      <c r="J998" s="33">
        <v>4.0</v>
      </c>
      <c r="K998" s="33" t="s">
        <v>15</v>
      </c>
      <c r="L998" s="141"/>
      <c r="M998" s="33" t="s">
        <v>15</v>
      </c>
      <c r="N998" s="141"/>
      <c r="O998" s="33" t="s">
        <v>16</v>
      </c>
      <c r="P998" s="33">
        <v>4.0</v>
      </c>
      <c r="Q998" s="33" t="s">
        <v>15</v>
      </c>
      <c r="R998" s="33"/>
    </row>
    <row r="999">
      <c r="A999" s="69">
        <v>983.0</v>
      </c>
      <c r="B999" s="66">
        <v>7479649.0</v>
      </c>
      <c r="C999" s="135" t="s">
        <v>1947</v>
      </c>
      <c r="D999" s="59">
        <v>2075.0</v>
      </c>
      <c r="E999" s="140"/>
      <c r="F999" s="105" t="s">
        <v>16</v>
      </c>
      <c r="G999" s="33" t="s">
        <v>86</v>
      </c>
      <c r="H999" s="33" t="s">
        <v>15</v>
      </c>
      <c r="I999" s="33" t="s">
        <v>15</v>
      </c>
      <c r="J999" s="141"/>
      <c r="K999" s="33" t="s">
        <v>15</v>
      </c>
      <c r="L999" s="141"/>
      <c r="M999" s="33" t="s">
        <v>15</v>
      </c>
      <c r="N999" s="141"/>
      <c r="O999" s="33" t="s">
        <v>15</v>
      </c>
      <c r="P999" s="141"/>
      <c r="Q999" s="33" t="s">
        <v>15</v>
      </c>
      <c r="R999" s="33"/>
    </row>
    <row r="1000">
      <c r="A1000" s="69">
        <v>984.0</v>
      </c>
      <c r="B1000" s="66">
        <v>7480569.0</v>
      </c>
      <c r="C1000" s="135">
        <v>43745.0</v>
      </c>
      <c r="D1000" s="59">
        <v>1955.0</v>
      </c>
      <c r="E1000" s="140"/>
      <c r="F1000" s="105" t="s">
        <v>86</v>
      </c>
      <c r="G1000" s="141"/>
      <c r="H1000" s="33" t="s">
        <v>16</v>
      </c>
      <c r="I1000" s="33" t="s">
        <v>15</v>
      </c>
      <c r="J1000" s="141"/>
      <c r="K1000" s="33" t="s">
        <v>15</v>
      </c>
      <c r="L1000" s="141"/>
      <c r="M1000" s="33" t="s">
        <v>15</v>
      </c>
      <c r="N1000" s="141"/>
      <c r="O1000" s="33" t="s">
        <v>16</v>
      </c>
      <c r="P1000" s="33">
        <v>1.0</v>
      </c>
      <c r="Q1000" s="33" t="s">
        <v>15</v>
      </c>
      <c r="R1000" s="33"/>
    </row>
    <row r="1001">
      <c r="A1001" s="69">
        <v>985.0</v>
      </c>
      <c r="B1001" s="66">
        <v>7479645.0</v>
      </c>
      <c r="C1001" s="135">
        <v>43592.0</v>
      </c>
      <c r="D1001" s="59">
        <v>1965.0</v>
      </c>
      <c r="E1001" s="140"/>
      <c r="F1001" s="105" t="s">
        <v>86</v>
      </c>
      <c r="G1001" s="141"/>
      <c r="H1001" s="33" t="s">
        <v>15</v>
      </c>
      <c r="I1001" s="33" t="s">
        <v>15</v>
      </c>
      <c r="J1001" s="141"/>
      <c r="K1001" s="33" t="s">
        <v>15</v>
      </c>
      <c r="L1001" s="141"/>
      <c r="M1001" s="33" t="s">
        <v>15</v>
      </c>
      <c r="N1001" s="141"/>
      <c r="O1001" s="33" t="s">
        <v>15</v>
      </c>
      <c r="P1001" s="141"/>
      <c r="Q1001" s="33" t="s">
        <v>15</v>
      </c>
      <c r="R1001" s="33"/>
    </row>
    <row r="1002">
      <c r="A1002" s="69">
        <v>986.0</v>
      </c>
      <c r="B1002" s="66">
        <v>7484408.0</v>
      </c>
      <c r="C1002" s="135" t="s">
        <v>234</v>
      </c>
      <c r="D1002" s="59">
        <v>1975.0</v>
      </c>
      <c r="E1002" s="140"/>
      <c r="F1002" s="105" t="s">
        <v>16</v>
      </c>
      <c r="G1002" s="33" t="s">
        <v>86</v>
      </c>
      <c r="H1002" s="33" t="s">
        <v>16</v>
      </c>
      <c r="I1002" s="33" t="s">
        <v>15</v>
      </c>
      <c r="J1002" s="141"/>
      <c r="K1002" s="33" t="s">
        <v>16</v>
      </c>
      <c r="L1002" s="33">
        <v>1.0</v>
      </c>
      <c r="M1002" s="33" t="s">
        <v>15</v>
      </c>
      <c r="N1002" s="141"/>
      <c r="O1002" s="33" t="s">
        <v>16</v>
      </c>
      <c r="P1002" s="33">
        <v>1.0</v>
      </c>
      <c r="Q1002" s="33" t="s">
        <v>15</v>
      </c>
      <c r="R1002" s="33"/>
    </row>
    <row r="1003">
      <c r="A1003" s="69">
        <v>987.0</v>
      </c>
      <c r="B1003" s="66">
        <v>7484409.0</v>
      </c>
      <c r="C1003" s="135" t="s">
        <v>1948</v>
      </c>
      <c r="D1003" s="59">
        <v>1670.0</v>
      </c>
      <c r="E1003" s="140"/>
      <c r="F1003" s="105" t="s">
        <v>16</v>
      </c>
      <c r="G1003" s="33" t="s">
        <v>86</v>
      </c>
      <c r="H1003" s="33" t="s">
        <v>16</v>
      </c>
      <c r="I1003" s="33" t="s">
        <v>15</v>
      </c>
      <c r="J1003" s="141"/>
      <c r="K1003" s="33" t="s">
        <v>15</v>
      </c>
      <c r="L1003" s="141"/>
      <c r="M1003" s="33" t="s">
        <v>15</v>
      </c>
      <c r="N1003" s="141"/>
      <c r="O1003" s="33" t="s">
        <v>16</v>
      </c>
      <c r="P1003" s="33">
        <v>1.0</v>
      </c>
      <c r="Q1003" s="33" t="s">
        <v>15</v>
      </c>
      <c r="R1003" s="33"/>
    </row>
    <row r="1004">
      <c r="A1004" s="69">
        <v>988.0</v>
      </c>
      <c r="B1004" s="66">
        <v>7486676.0</v>
      </c>
      <c r="C1004" s="135" t="s">
        <v>1949</v>
      </c>
      <c r="D1004" s="59">
        <v>1865.0</v>
      </c>
      <c r="E1004" s="140"/>
      <c r="F1004" s="105" t="s">
        <v>86</v>
      </c>
      <c r="G1004" s="141"/>
      <c r="H1004" s="33" t="s">
        <v>16</v>
      </c>
      <c r="I1004" s="33" t="s">
        <v>15</v>
      </c>
      <c r="J1004" s="141"/>
      <c r="K1004" s="33" t="s">
        <v>15</v>
      </c>
      <c r="L1004" s="141"/>
      <c r="M1004" s="33" t="s">
        <v>15</v>
      </c>
      <c r="N1004" s="141"/>
      <c r="O1004" s="33" t="s">
        <v>16</v>
      </c>
      <c r="P1004" s="33">
        <v>7.0</v>
      </c>
      <c r="Q1004" s="33" t="s">
        <v>15</v>
      </c>
      <c r="R1004" s="33"/>
    </row>
    <row r="1005">
      <c r="A1005" s="69">
        <v>989.0</v>
      </c>
      <c r="B1005" s="66">
        <v>7487050.0</v>
      </c>
      <c r="C1005" s="142"/>
      <c r="D1005" s="140"/>
      <c r="E1005" s="59" t="s">
        <v>229</v>
      </c>
      <c r="F1005" s="105" t="s">
        <v>15</v>
      </c>
      <c r="G1005" s="141"/>
      <c r="H1005" s="33" t="s">
        <v>16</v>
      </c>
      <c r="I1005" s="33" t="s">
        <v>16</v>
      </c>
      <c r="J1005" s="33">
        <v>1.0</v>
      </c>
      <c r="K1005" s="33" t="s">
        <v>15</v>
      </c>
      <c r="L1005" s="141"/>
      <c r="M1005" s="33" t="s">
        <v>15</v>
      </c>
      <c r="N1005" s="141"/>
      <c r="O1005" s="33" t="s">
        <v>15</v>
      </c>
      <c r="P1005" s="141"/>
      <c r="Q1005" s="33" t="s">
        <v>15</v>
      </c>
      <c r="R1005" s="33"/>
    </row>
    <row r="1006">
      <c r="A1006" s="69">
        <v>990.0</v>
      </c>
      <c r="B1006" s="66">
        <v>7487554.0</v>
      </c>
      <c r="C1006" s="142"/>
      <c r="D1006" s="140"/>
      <c r="E1006" s="59" t="s">
        <v>238</v>
      </c>
      <c r="F1006" s="105" t="s">
        <v>86</v>
      </c>
      <c r="G1006" s="141"/>
      <c r="H1006" s="33" t="s">
        <v>16</v>
      </c>
      <c r="I1006" s="33" t="s">
        <v>16</v>
      </c>
      <c r="J1006" s="33">
        <v>15.0</v>
      </c>
      <c r="K1006" s="33" t="s">
        <v>15</v>
      </c>
      <c r="L1006" s="141"/>
      <c r="M1006" s="33" t="s">
        <v>15</v>
      </c>
      <c r="N1006" s="141"/>
      <c r="O1006" s="33" t="s">
        <v>15</v>
      </c>
      <c r="P1006" s="141"/>
      <c r="Q1006" s="33" t="s">
        <v>15</v>
      </c>
      <c r="R1006" s="33"/>
    </row>
    <row r="1007">
      <c r="A1007" s="59">
        <v>991.0</v>
      </c>
      <c r="B1007" s="66">
        <v>7487612.0</v>
      </c>
      <c r="C1007" s="135" t="s">
        <v>1950</v>
      </c>
      <c r="D1007" s="59">
        <v>1915.0</v>
      </c>
      <c r="E1007" s="140"/>
      <c r="F1007" s="105" t="s">
        <v>16</v>
      </c>
      <c r="G1007" s="33" t="s">
        <v>86</v>
      </c>
      <c r="H1007" s="33" t="s">
        <v>16</v>
      </c>
      <c r="I1007" s="33" t="s">
        <v>15</v>
      </c>
      <c r="J1007" s="141"/>
      <c r="K1007" s="33" t="s">
        <v>15</v>
      </c>
      <c r="L1007" s="141"/>
      <c r="M1007" s="33" t="s">
        <v>15</v>
      </c>
      <c r="N1007" s="141"/>
      <c r="O1007" s="33" t="s">
        <v>16</v>
      </c>
      <c r="P1007" s="33">
        <v>1.0</v>
      </c>
      <c r="Q1007" s="33" t="s">
        <v>15</v>
      </c>
      <c r="R1007" s="33"/>
    </row>
    <row r="1008">
      <c r="A1008" s="30">
        <v>992.0</v>
      </c>
      <c r="B1008" s="30">
        <v>7487613.0</v>
      </c>
      <c r="C1008" s="135" t="s">
        <v>1950</v>
      </c>
      <c r="D1008" s="30">
        <v>2540.0</v>
      </c>
      <c r="E1008" s="28"/>
      <c r="F1008" s="116" t="s">
        <v>16</v>
      </c>
      <c r="G1008" s="34" t="s">
        <v>86</v>
      </c>
      <c r="H1008" s="34" t="s">
        <v>16</v>
      </c>
      <c r="I1008" s="34" t="s">
        <v>15</v>
      </c>
      <c r="J1008" s="73"/>
      <c r="K1008" s="34" t="s">
        <v>15</v>
      </c>
      <c r="L1008" s="73"/>
      <c r="M1008" s="34" t="s">
        <v>15</v>
      </c>
      <c r="N1008" s="73"/>
      <c r="O1008" s="34" t="s">
        <v>16</v>
      </c>
      <c r="P1008" s="34">
        <v>1.0</v>
      </c>
      <c r="Q1008" s="34" t="s">
        <v>15</v>
      </c>
      <c r="R1008" s="34"/>
    </row>
    <row r="1009">
      <c r="A1009" s="30">
        <v>993.0</v>
      </c>
      <c r="B1009" s="30">
        <v>7488160.0</v>
      </c>
      <c r="C1009" s="142"/>
      <c r="D1009" s="28"/>
      <c r="E1009" s="30" t="s">
        <v>236</v>
      </c>
      <c r="F1009" s="116" t="s">
        <v>15</v>
      </c>
      <c r="G1009" s="73"/>
      <c r="H1009" s="34" t="s">
        <v>16</v>
      </c>
      <c r="I1009" s="34" t="s">
        <v>16</v>
      </c>
      <c r="J1009" s="34">
        <v>12.0</v>
      </c>
      <c r="K1009" s="34" t="s">
        <v>15</v>
      </c>
      <c r="L1009" s="73"/>
      <c r="M1009" s="34" t="s">
        <v>15</v>
      </c>
      <c r="N1009" s="73"/>
      <c r="O1009" s="34" t="s">
        <v>15</v>
      </c>
      <c r="P1009" s="73"/>
      <c r="Q1009" s="34" t="s">
        <v>15</v>
      </c>
      <c r="R1009" s="34"/>
    </row>
    <row r="1010">
      <c r="A1010" s="30">
        <v>994.0</v>
      </c>
      <c r="B1010" s="30">
        <v>7504822.0</v>
      </c>
      <c r="C1010" s="135">
        <v>43563.0</v>
      </c>
      <c r="D1010" s="30">
        <v>1815.0</v>
      </c>
      <c r="E1010" s="28"/>
      <c r="F1010" s="116" t="s">
        <v>16</v>
      </c>
      <c r="G1010" s="34" t="s">
        <v>86</v>
      </c>
      <c r="H1010" s="34"/>
      <c r="I1010" s="34" t="s">
        <v>15</v>
      </c>
      <c r="J1010" s="73"/>
      <c r="K1010" s="34" t="s">
        <v>15</v>
      </c>
      <c r="L1010" s="73"/>
      <c r="M1010" s="34" t="s">
        <v>15</v>
      </c>
      <c r="N1010" s="73"/>
      <c r="O1010" s="34" t="s">
        <v>16</v>
      </c>
      <c r="P1010" s="34">
        <v>61.0</v>
      </c>
      <c r="Q1010" s="34" t="s">
        <v>15</v>
      </c>
      <c r="R1010" s="34"/>
    </row>
    <row r="1011">
      <c r="A1011" s="30">
        <v>995.0</v>
      </c>
      <c r="B1011" s="30">
        <v>8032534.0</v>
      </c>
      <c r="C1011" s="142"/>
      <c r="D1011" s="28"/>
      <c r="E1011" s="30" t="s">
        <v>1951</v>
      </c>
      <c r="F1011" s="116" t="s">
        <v>15</v>
      </c>
      <c r="G1011" s="73"/>
      <c r="H1011" s="34" t="s">
        <v>16</v>
      </c>
      <c r="I1011" s="34" t="s">
        <v>16</v>
      </c>
      <c r="J1011" s="34">
        <v>1.0</v>
      </c>
      <c r="K1011" s="34" t="s">
        <v>15</v>
      </c>
      <c r="L1011" s="73"/>
      <c r="M1011" s="34" t="s">
        <v>15</v>
      </c>
      <c r="N1011" s="73"/>
      <c r="O1011" s="34" t="s">
        <v>15</v>
      </c>
      <c r="P1011" s="73"/>
      <c r="Q1011" s="34" t="s">
        <v>15</v>
      </c>
      <c r="R1011" s="34"/>
    </row>
    <row r="1012">
      <c r="A1012" s="30">
        <v>996.0</v>
      </c>
      <c r="B1012" s="30">
        <v>7490368.0</v>
      </c>
      <c r="C1012" s="142"/>
      <c r="D1012" s="28"/>
      <c r="E1012" s="30" t="s">
        <v>233</v>
      </c>
      <c r="F1012" s="116" t="s">
        <v>15</v>
      </c>
      <c r="G1012" s="73"/>
      <c r="H1012" s="34" t="s">
        <v>16</v>
      </c>
      <c r="I1012" s="34" t="s">
        <v>16</v>
      </c>
      <c r="J1012" s="34">
        <v>4.0</v>
      </c>
      <c r="K1012" s="34" t="s">
        <v>15</v>
      </c>
      <c r="L1012" s="73"/>
      <c r="M1012" s="34" t="s">
        <v>15</v>
      </c>
      <c r="N1012" s="73"/>
      <c r="O1012" s="34" t="s">
        <v>15</v>
      </c>
      <c r="P1012" s="73"/>
      <c r="Q1012" s="34" t="s">
        <v>15</v>
      </c>
      <c r="R1012" s="34"/>
    </row>
    <row r="1013">
      <c r="A1013" s="30">
        <v>997.0</v>
      </c>
      <c r="B1013" s="30">
        <v>7489254.0</v>
      </c>
      <c r="C1013" s="135">
        <v>43532.0</v>
      </c>
      <c r="D1013" s="30">
        <v>1955.0</v>
      </c>
      <c r="E1013" s="28"/>
      <c r="F1013" s="116" t="s">
        <v>16</v>
      </c>
      <c r="G1013" s="34" t="s">
        <v>86</v>
      </c>
      <c r="H1013" s="34" t="s">
        <v>15</v>
      </c>
      <c r="I1013" s="34" t="s">
        <v>15</v>
      </c>
      <c r="J1013" s="73"/>
      <c r="K1013" s="34" t="s">
        <v>15</v>
      </c>
      <c r="L1013" s="73"/>
      <c r="M1013" s="34" t="s">
        <v>15</v>
      </c>
      <c r="N1013" s="73"/>
      <c r="O1013" s="34" t="s">
        <v>15</v>
      </c>
      <c r="P1013" s="73"/>
      <c r="Q1013" s="34" t="s">
        <v>15</v>
      </c>
      <c r="R1013" s="34"/>
    </row>
    <row r="1014">
      <c r="A1014" s="30">
        <v>998.0</v>
      </c>
      <c r="B1014" s="30">
        <v>7492733.0</v>
      </c>
      <c r="C1014" s="135">
        <v>43567.0</v>
      </c>
      <c r="D1014" s="30">
        <v>3475.0</v>
      </c>
      <c r="E1014" s="28"/>
      <c r="F1014" s="116" t="s">
        <v>16</v>
      </c>
      <c r="G1014" s="34" t="s">
        <v>86</v>
      </c>
      <c r="H1014" s="34" t="s">
        <v>16</v>
      </c>
      <c r="I1014" s="34" t="s">
        <v>16</v>
      </c>
      <c r="J1014" s="34">
        <v>35.0</v>
      </c>
      <c r="K1014" s="34" t="s">
        <v>16</v>
      </c>
      <c r="L1014" s="34">
        <v>5.0</v>
      </c>
      <c r="M1014" s="34" t="s">
        <v>15</v>
      </c>
      <c r="N1014" s="73"/>
      <c r="O1014" s="34" t="s">
        <v>16</v>
      </c>
      <c r="P1014" s="34">
        <v>12.0</v>
      </c>
      <c r="Q1014" s="34" t="s">
        <v>16</v>
      </c>
      <c r="R1014" s="34"/>
    </row>
    <row r="1015">
      <c r="A1015" s="30">
        <v>999.0</v>
      </c>
      <c r="B1015" s="30">
        <v>7491581.0</v>
      </c>
      <c r="C1015" s="142"/>
      <c r="D1015" s="28"/>
      <c r="E1015" s="30" t="s">
        <v>237</v>
      </c>
      <c r="F1015" s="116" t="s">
        <v>15</v>
      </c>
      <c r="G1015" s="73"/>
      <c r="H1015" s="34" t="s">
        <v>16</v>
      </c>
      <c r="I1015" s="34" t="s">
        <v>16</v>
      </c>
      <c r="J1015" s="34">
        <v>7.0</v>
      </c>
      <c r="K1015" s="34" t="s">
        <v>16</v>
      </c>
      <c r="L1015" s="34">
        <v>1.0</v>
      </c>
      <c r="M1015" s="34" t="s">
        <v>15</v>
      </c>
      <c r="N1015" s="73"/>
      <c r="O1015" s="34" t="s">
        <v>15</v>
      </c>
      <c r="P1015" s="73"/>
      <c r="Q1015" s="34" t="s">
        <v>15</v>
      </c>
      <c r="R1015" s="34"/>
    </row>
    <row r="1016">
      <c r="A1016" s="30">
        <v>1000.0</v>
      </c>
      <c r="B1016" s="62">
        <v>7493125.0</v>
      </c>
      <c r="C1016" s="135" t="s">
        <v>241</v>
      </c>
      <c r="D1016" s="30">
        <v>1770.0</v>
      </c>
      <c r="E1016" s="28"/>
      <c r="F1016" s="116" t="s">
        <v>16</v>
      </c>
      <c r="G1016" s="34" t="s">
        <v>1952</v>
      </c>
      <c r="H1016" s="34" t="s">
        <v>16</v>
      </c>
      <c r="I1016" s="34" t="s">
        <v>15</v>
      </c>
      <c r="J1016" s="73"/>
      <c r="K1016" s="34" t="s">
        <v>15</v>
      </c>
      <c r="L1016" s="73"/>
      <c r="M1016" s="34" t="s">
        <v>15</v>
      </c>
      <c r="N1016" s="73"/>
      <c r="O1016" s="34" t="s">
        <v>16</v>
      </c>
      <c r="P1016" s="34">
        <v>1.0</v>
      </c>
      <c r="Q1016" s="34" t="s">
        <v>15</v>
      </c>
      <c r="R1016" s="34"/>
    </row>
    <row r="1017">
      <c r="A1017" s="30">
        <v>1001.0</v>
      </c>
      <c r="B1017" s="62">
        <v>7493123.0</v>
      </c>
      <c r="C1017" s="142"/>
      <c r="D1017" s="28"/>
      <c r="E1017" s="30" t="s">
        <v>1947</v>
      </c>
      <c r="F1017" s="116" t="s">
        <v>15</v>
      </c>
      <c r="G1017" s="73"/>
      <c r="H1017" s="34" t="s">
        <v>15</v>
      </c>
      <c r="I1017" s="34" t="s">
        <v>16</v>
      </c>
      <c r="J1017" s="34">
        <v>1.0</v>
      </c>
      <c r="K1017" s="34" t="s">
        <v>15</v>
      </c>
      <c r="L1017" s="73"/>
      <c r="M1017" s="34" t="s">
        <v>15</v>
      </c>
      <c r="N1017" s="73"/>
      <c r="O1017" s="34" t="s">
        <v>16</v>
      </c>
      <c r="P1017" s="34">
        <v>1.0</v>
      </c>
      <c r="Q1017" s="34" t="s">
        <v>15</v>
      </c>
      <c r="R1017" s="34"/>
    </row>
    <row r="1018">
      <c r="A1018" s="30">
        <v>1002.0</v>
      </c>
      <c r="B1018" s="62">
        <v>7488490.0</v>
      </c>
      <c r="C1018" s="135" t="s">
        <v>1953</v>
      </c>
      <c r="D1018" s="30">
        <v>2085.0</v>
      </c>
      <c r="E1018" s="28"/>
      <c r="F1018" s="116" t="s">
        <v>16</v>
      </c>
      <c r="G1018" s="34" t="s">
        <v>86</v>
      </c>
      <c r="H1018" s="34" t="s">
        <v>15</v>
      </c>
      <c r="I1018" s="34" t="s">
        <v>15</v>
      </c>
      <c r="J1018" s="73"/>
      <c r="K1018" s="34" t="s">
        <v>15</v>
      </c>
      <c r="L1018" s="73"/>
      <c r="M1018" s="34" t="s">
        <v>15</v>
      </c>
      <c r="N1018" s="73"/>
      <c r="O1018" s="34" t="s">
        <v>16</v>
      </c>
      <c r="P1018" s="34">
        <v>1.0</v>
      </c>
      <c r="Q1018" s="34" t="s">
        <v>15</v>
      </c>
      <c r="R1018" s="34"/>
    </row>
    <row r="1019">
      <c r="A1019" s="30">
        <v>1003.0</v>
      </c>
      <c r="B1019" s="62">
        <v>7494343.0</v>
      </c>
      <c r="C1019" s="135">
        <v>43685.0</v>
      </c>
      <c r="D1019" s="30">
        <v>2445.0</v>
      </c>
      <c r="E1019" s="28"/>
      <c r="F1019" s="116" t="s">
        <v>86</v>
      </c>
      <c r="G1019" s="73"/>
      <c r="H1019" s="34" t="s">
        <v>15</v>
      </c>
      <c r="I1019" s="34" t="s">
        <v>16</v>
      </c>
      <c r="J1019" s="34">
        <v>1.0</v>
      </c>
      <c r="K1019" s="34" t="s">
        <v>15</v>
      </c>
      <c r="L1019" s="73"/>
      <c r="M1019" s="34" t="s">
        <v>15</v>
      </c>
      <c r="N1019" s="73"/>
      <c r="O1019" s="34" t="s">
        <v>16</v>
      </c>
      <c r="P1019" s="34">
        <v>2.0</v>
      </c>
      <c r="Q1019" s="34" t="s">
        <v>15</v>
      </c>
      <c r="R1019" s="34"/>
    </row>
    <row r="1020">
      <c r="A1020" s="30">
        <v>1004.0</v>
      </c>
      <c r="B1020" s="62">
        <v>7495690.0</v>
      </c>
      <c r="C1020" s="135" t="s">
        <v>1953</v>
      </c>
      <c r="D1020" s="30">
        <v>2190.0</v>
      </c>
      <c r="E1020" s="28"/>
      <c r="F1020" s="116" t="s">
        <v>15</v>
      </c>
      <c r="G1020" s="73"/>
      <c r="H1020" s="34" t="s">
        <v>16</v>
      </c>
      <c r="I1020" s="34" t="s">
        <v>15</v>
      </c>
      <c r="J1020" s="73"/>
      <c r="K1020" s="34" t="s">
        <v>15</v>
      </c>
      <c r="L1020" s="73"/>
      <c r="M1020" s="34" t="s">
        <v>15</v>
      </c>
      <c r="N1020" s="73"/>
      <c r="O1020" s="34" t="s">
        <v>16</v>
      </c>
      <c r="P1020" s="34">
        <v>24.0</v>
      </c>
      <c r="Q1020" s="34" t="s">
        <v>15</v>
      </c>
      <c r="R1020" s="34"/>
    </row>
    <row r="1021">
      <c r="A1021" s="30">
        <v>1005.0</v>
      </c>
      <c r="B1021" s="62">
        <v>7495766.0</v>
      </c>
      <c r="C1021" s="135" t="s">
        <v>1954</v>
      </c>
      <c r="D1021" s="30">
        <v>1875.0</v>
      </c>
      <c r="E1021" s="28"/>
      <c r="F1021" s="116" t="s">
        <v>16</v>
      </c>
      <c r="G1021" s="34" t="s">
        <v>86</v>
      </c>
      <c r="H1021" s="34" t="s">
        <v>15</v>
      </c>
      <c r="I1021" s="34" t="s">
        <v>15</v>
      </c>
      <c r="J1021" s="73"/>
      <c r="K1021" s="34" t="s">
        <v>15</v>
      </c>
      <c r="L1021" s="73"/>
      <c r="M1021" s="34" t="s">
        <v>15</v>
      </c>
      <c r="N1021" s="73"/>
      <c r="O1021" s="34" t="s">
        <v>16</v>
      </c>
      <c r="P1021" s="34">
        <v>6.0</v>
      </c>
      <c r="Q1021" s="34" t="s">
        <v>15</v>
      </c>
      <c r="R1021" s="34"/>
    </row>
    <row r="1022">
      <c r="A1022" s="30">
        <v>1006.0</v>
      </c>
      <c r="B1022" s="62">
        <v>7495768.0</v>
      </c>
      <c r="C1022" s="135" t="s">
        <v>1954</v>
      </c>
      <c r="D1022" s="30">
        <v>1800.0</v>
      </c>
      <c r="E1022" s="28"/>
      <c r="F1022" s="116" t="s">
        <v>16</v>
      </c>
      <c r="G1022" s="34" t="s">
        <v>86</v>
      </c>
      <c r="H1022" s="34" t="s">
        <v>16</v>
      </c>
      <c r="I1022" s="34" t="s">
        <v>15</v>
      </c>
      <c r="J1022" s="73"/>
      <c r="K1022" s="34" t="s">
        <v>15</v>
      </c>
      <c r="L1022" s="73"/>
      <c r="M1022" s="34" t="s">
        <v>15</v>
      </c>
      <c r="N1022" s="73"/>
      <c r="O1022" s="34" t="s">
        <v>16</v>
      </c>
      <c r="P1022" s="34">
        <v>9.0</v>
      </c>
      <c r="Q1022" s="34" t="s">
        <v>15</v>
      </c>
      <c r="R1022" s="34"/>
    </row>
    <row r="1023">
      <c r="A1023" s="30">
        <v>1007.0</v>
      </c>
      <c r="B1023" s="62">
        <v>7496363.0</v>
      </c>
      <c r="C1023" s="135">
        <v>43718.0</v>
      </c>
      <c r="D1023" s="30">
        <v>1865.0</v>
      </c>
      <c r="E1023" s="28"/>
      <c r="F1023" s="116" t="s">
        <v>16</v>
      </c>
      <c r="G1023" s="34" t="s">
        <v>1385</v>
      </c>
      <c r="H1023" s="34" t="s">
        <v>15</v>
      </c>
      <c r="I1023" s="34" t="s">
        <v>15</v>
      </c>
      <c r="J1023" s="73"/>
      <c r="K1023" s="34" t="s">
        <v>16</v>
      </c>
      <c r="L1023" s="34">
        <v>4.0</v>
      </c>
      <c r="M1023" s="34" t="s">
        <v>15</v>
      </c>
      <c r="N1023" s="73"/>
      <c r="O1023" s="34" t="s">
        <v>16</v>
      </c>
      <c r="P1023" s="34">
        <v>5.0</v>
      </c>
      <c r="Q1023" s="34" t="s">
        <v>15</v>
      </c>
      <c r="R1023" s="34"/>
    </row>
    <row r="1024">
      <c r="A1024" s="30">
        <v>1008.0</v>
      </c>
      <c r="B1024" s="62">
        <v>7498392.0</v>
      </c>
      <c r="C1024" s="142"/>
      <c r="D1024" s="28"/>
      <c r="E1024" s="143">
        <v>43532.0</v>
      </c>
      <c r="F1024" s="116" t="s">
        <v>15</v>
      </c>
      <c r="G1024" s="73"/>
      <c r="H1024" s="34" t="s">
        <v>15</v>
      </c>
      <c r="I1024" s="34" t="s">
        <v>16</v>
      </c>
      <c r="J1024" s="34">
        <v>1.0</v>
      </c>
      <c r="K1024" s="34" t="s">
        <v>15</v>
      </c>
      <c r="L1024" s="73"/>
      <c r="M1024" s="34" t="s">
        <v>15</v>
      </c>
      <c r="N1024" s="73"/>
      <c r="O1024" s="34" t="s">
        <v>15</v>
      </c>
      <c r="P1024" s="73"/>
      <c r="Q1024" s="34" t="s">
        <v>15</v>
      </c>
      <c r="R1024" s="34"/>
    </row>
    <row r="1025">
      <c r="A1025" s="30">
        <v>1009.0</v>
      </c>
      <c r="B1025" s="62">
        <v>7500679.0</v>
      </c>
      <c r="C1025" s="135" t="s">
        <v>1955</v>
      </c>
      <c r="D1025" s="30">
        <v>1950.0</v>
      </c>
      <c r="E1025" s="28"/>
      <c r="F1025" s="116" t="s">
        <v>16</v>
      </c>
      <c r="G1025" s="34" t="s">
        <v>86</v>
      </c>
      <c r="H1025" s="34" t="s">
        <v>15</v>
      </c>
      <c r="I1025" s="34" t="s">
        <v>15</v>
      </c>
      <c r="J1025" s="73"/>
      <c r="K1025" s="34" t="s">
        <v>16</v>
      </c>
      <c r="L1025" s="34">
        <v>3.0</v>
      </c>
      <c r="M1025" s="34" t="s">
        <v>15</v>
      </c>
      <c r="N1025" s="73"/>
      <c r="O1025" s="34" t="s">
        <v>16</v>
      </c>
      <c r="P1025" s="34">
        <v>7.0</v>
      </c>
      <c r="Q1025" s="34" t="s">
        <v>15</v>
      </c>
      <c r="R1025" s="34"/>
    </row>
    <row r="1026">
      <c r="A1026" s="30">
        <v>1010.0</v>
      </c>
      <c r="B1026" s="62">
        <v>7500838.0</v>
      </c>
      <c r="C1026" s="142"/>
      <c r="D1026" s="28"/>
      <c r="E1026" s="30" t="s">
        <v>1956</v>
      </c>
      <c r="F1026" s="116" t="s">
        <v>15</v>
      </c>
      <c r="G1026" s="73"/>
      <c r="H1026" s="34" t="s">
        <v>16</v>
      </c>
      <c r="I1026" s="34" t="s">
        <v>16</v>
      </c>
      <c r="J1026" s="34">
        <v>8.0</v>
      </c>
      <c r="K1026" s="34" t="s">
        <v>16</v>
      </c>
      <c r="L1026" s="34">
        <v>1.0</v>
      </c>
      <c r="M1026" s="34" t="s">
        <v>15</v>
      </c>
      <c r="N1026" s="73"/>
      <c r="O1026" s="34" t="s">
        <v>16</v>
      </c>
      <c r="P1026" s="34">
        <v>2.0</v>
      </c>
      <c r="Q1026" s="34" t="s">
        <v>15</v>
      </c>
      <c r="R1026" s="34"/>
    </row>
    <row r="1027">
      <c r="A1027" s="30">
        <v>1011.0</v>
      </c>
      <c r="B1027" s="62">
        <v>7477501.0</v>
      </c>
      <c r="C1027" s="135" t="s">
        <v>1953</v>
      </c>
      <c r="D1027" s="30">
        <v>1840.0</v>
      </c>
      <c r="E1027" s="28"/>
      <c r="F1027" s="116" t="s">
        <v>16</v>
      </c>
      <c r="G1027" s="34" t="s">
        <v>86</v>
      </c>
      <c r="H1027" s="34" t="s">
        <v>16</v>
      </c>
      <c r="I1027" s="34" t="s">
        <v>16</v>
      </c>
      <c r="J1027" s="34">
        <v>2.0</v>
      </c>
      <c r="K1027" s="34" t="s">
        <v>15</v>
      </c>
      <c r="L1027" s="73"/>
      <c r="M1027" s="34" t="s">
        <v>15</v>
      </c>
      <c r="N1027" s="73"/>
      <c r="O1027" s="34" t="s">
        <v>16</v>
      </c>
      <c r="P1027" s="34">
        <v>35.0</v>
      </c>
      <c r="Q1027" s="34" t="s">
        <v>15</v>
      </c>
      <c r="R1027" s="34"/>
    </row>
    <row r="1028">
      <c r="A1028" s="30">
        <v>1012.0</v>
      </c>
      <c r="B1028" s="60">
        <v>7526907.0</v>
      </c>
      <c r="C1028" s="135">
        <v>43564.0</v>
      </c>
      <c r="D1028" s="30">
        <v>1780.0</v>
      </c>
      <c r="E1028" s="28"/>
      <c r="F1028" s="116" t="s">
        <v>16</v>
      </c>
      <c r="G1028" s="34" t="s">
        <v>646</v>
      </c>
      <c r="H1028" s="34" t="s">
        <v>15</v>
      </c>
      <c r="I1028" s="34" t="s">
        <v>15</v>
      </c>
      <c r="J1028" s="73"/>
      <c r="K1028" s="34" t="s">
        <v>15</v>
      </c>
      <c r="L1028" s="73"/>
      <c r="M1028" s="34" t="s">
        <v>15</v>
      </c>
      <c r="N1028" s="73"/>
      <c r="O1028" s="34" t="s">
        <v>15</v>
      </c>
      <c r="P1028" s="73"/>
      <c r="Q1028" s="34" t="s">
        <v>15</v>
      </c>
      <c r="R1028" s="34"/>
    </row>
    <row r="1029">
      <c r="A1029" s="30">
        <v>1013.0</v>
      </c>
      <c r="B1029" s="62">
        <v>7503719.0</v>
      </c>
      <c r="C1029" s="135">
        <v>43533.0</v>
      </c>
      <c r="D1029" s="30">
        <v>1880.0</v>
      </c>
      <c r="E1029" s="28"/>
      <c r="F1029" s="116" t="s">
        <v>86</v>
      </c>
      <c r="G1029" s="73"/>
      <c r="H1029" s="34" t="s">
        <v>15</v>
      </c>
      <c r="I1029" s="34" t="s">
        <v>15</v>
      </c>
      <c r="J1029" s="73"/>
      <c r="K1029" s="34" t="s">
        <v>15</v>
      </c>
      <c r="L1029" s="73"/>
      <c r="M1029" s="34" t="s">
        <v>15</v>
      </c>
      <c r="N1029" s="73"/>
      <c r="O1029" s="34" t="s">
        <v>15</v>
      </c>
      <c r="P1029" s="73"/>
      <c r="Q1029" s="34" t="s">
        <v>15</v>
      </c>
      <c r="R1029" s="34"/>
    </row>
    <row r="1030">
      <c r="A1030" s="30">
        <v>1014.0</v>
      </c>
      <c r="B1030" s="62">
        <v>7505528.0</v>
      </c>
      <c r="C1030" s="135" t="s">
        <v>245</v>
      </c>
      <c r="D1030" s="30">
        <v>2780.0</v>
      </c>
      <c r="E1030" s="28"/>
      <c r="F1030" s="116" t="s">
        <v>86</v>
      </c>
      <c r="G1030" s="73"/>
      <c r="H1030" s="34" t="s">
        <v>16</v>
      </c>
      <c r="I1030" s="34" t="s">
        <v>15</v>
      </c>
      <c r="J1030" s="73"/>
      <c r="K1030" s="34" t="s">
        <v>15</v>
      </c>
      <c r="L1030" s="73"/>
      <c r="M1030" s="34" t="s">
        <v>15</v>
      </c>
      <c r="N1030" s="73"/>
      <c r="O1030" s="34" t="s">
        <v>16</v>
      </c>
      <c r="P1030" s="34">
        <v>3.0</v>
      </c>
      <c r="Q1030" s="34" t="s">
        <v>15</v>
      </c>
      <c r="R1030" s="34"/>
    </row>
    <row r="1031">
      <c r="A1031" s="30">
        <v>1015.0</v>
      </c>
      <c r="B1031" s="62">
        <v>7507069.0</v>
      </c>
      <c r="C1031" s="142"/>
      <c r="D1031" s="28"/>
      <c r="E1031" s="30" t="s">
        <v>251</v>
      </c>
      <c r="F1031" s="116" t="s">
        <v>15</v>
      </c>
      <c r="G1031" s="34"/>
      <c r="H1031" s="34" t="s">
        <v>16</v>
      </c>
      <c r="I1031" s="34" t="s">
        <v>16</v>
      </c>
      <c r="J1031" s="34">
        <v>16.0</v>
      </c>
      <c r="K1031" s="34" t="s">
        <v>15</v>
      </c>
      <c r="L1031" s="73"/>
      <c r="M1031" s="34" t="s">
        <v>15</v>
      </c>
      <c r="N1031" s="73"/>
      <c r="O1031" s="34" t="s">
        <v>15</v>
      </c>
      <c r="P1031" s="73"/>
      <c r="Q1031" s="34" t="s">
        <v>15</v>
      </c>
      <c r="R1031" s="34"/>
    </row>
    <row r="1032">
      <c r="A1032" s="30">
        <v>1016.0</v>
      </c>
      <c r="B1032" s="62">
        <v>7506430.0</v>
      </c>
      <c r="C1032" s="135" t="s">
        <v>1954</v>
      </c>
      <c r="D1032" s="30">
        <v>2490.0</v>
      </c>
      <c r="E1032" s="28"/>
      <c r="F1032" s="116" t="s">
        <v>86</v>
      </c>
      <c r="G1032" s="73"/>
      <c r="H1032" s="34" t="s">
        <v>15</v>
      </c>
      <c r="I1032" s="34" t="s">
        <v>15</v>
      </c>
      <c r="J1032" s="73"/>
      <c r="K1032" s="34" t="s">
        <v>15</v>
      </c>
      <c r="L1032" s="73"/>
      <c r="M1032" s="34" t="s">
        <v>15</v>
      </c>
      <c r="N1032" s="73"/>
      <c r="O1032" s="34" t="s">
        <v>15</v>
      </c>
      <c r="P1032" s="73"/>
      <c r="Q1032" s="34" t="s">
        <v>15</v>
      </c>
      <c r="R1032" s="34"/>
    </row>
    <row r="1033">
      <c r="A1033" s="30">
        <v>1017.0</v>
      </c>
      <c r="B1033" s="62">
        <v>7508124.0</v>
      </c>
      <c r="C1033" s="142"/>
      <c r="D1033" s="28"/>
      <c r="E1033" s="30" t="s">
        <v>247</v>
      </c>
      <c r="F1033" s="116" t="s">
        <v>15</v>
      </c>
      <c r="G1033" s="73"/>
      <c r="H1033" s="34" t="s">
        <v>16</v>
      </c>
      <c r="I1033" s="34" t="s">
        <v>16</v>
      </c>
      <c r="J1033" s="34">
        <v>8.0</v>
      </c>
      <c r="K1033" s="34" t="s">
        <v>15</v>
      </c>
      <c r="L1033" s="73"/>
      <c r="M1033" s="34" t="s">
        <v>15</v>
      </c>
      <c r="N1033" s="73"/>
      <c r="O1033" s="34" t="s">
        <v>15</v>
      </c>
      <c r="P1033" s="73"/>
      <c r="Q1033" s="34" t="s">
        <v>15</v>
      </c>
      <c r="R1033" s="34"/>
    </row>
    <row r="1034">
      <c r="A1034" s="30">
        <v>1018.0</v>
      </c>
      <c r="B1034" s="62">
        <v>7509664.0</v>
      </c>
      <c r="C1034" s="135" t="s">
        <v>1957</v>
      </c>
      <c r="D1034" s="30">
        <v>1935.0</v>
      </c>
      <c r="E1034" s="28"/>
      <c r="F1034" s="116" t="s">
        <v>86</v>
      </c>
      <c r="G1034" s="73"/>
      <c r="H1034" s="34" t="s">
        <v>16</v>
      </c>
      <c r="I1034" s="34" t="s">
        <v>15</v>
      </c>
      <c r="J1034" s="73"/>
      <c r="K1034" s="34" t="s">
        <v>16</v>
      </c>
      <c r="L1034" s="34">
        <v>3.0</v>
      </c>
      <c r="M1034" s="34" t="s">
        <v>15</v>
      </c>
      <c r="N1034" s="73"/>
      <c r="O1034" s="34" t="s">
        <v>16</v>
      </c>
      <c r="P1034" s="34">
        <v>3.0</v>
      </c>
      <c r="Q1034" s="34" t="s">
        <v>15</v>
      </c>
      <c r="R1034" s="34"/>
    </row>
    <row r="1035">
      <c r="A1035" s="30">
        <v>1019.0</v>
      </c>
      <c r="B1035" s="62">
        <v>7511988.0</v>
      </c>
      <c r="C1035" s="135">
        <v>43594.0</v>
      </c>
      <c r="D1035" s="30">
        <v>1825.0</v>
      </c>
      <c r="E1035" s="28"/>
      <c r="F1035" s="116" t="s">
        <v>86</v>
      </c>
      <c r="G1035" s="73"/>
      <c r="H1035" s="34" t="s">
        <v>15</v>
      </c>
      <c r="I1035" s="34" t="s">
        <v>15</v>
      </c>
      <c r="J1035" s="73"/>
      <c r="K1035" s="34" t="s">
        <v>15</v>
      </c>
      <c r="L1035" s="73"/>
      <c r="M1035" s="34" t="s">
        <v>15</v>
      </c>
      <c r="N1035" s="73"/>
      <c r="O1035" s="34" t="s">
        <v>15</v>
      </c>
      <c r="P1035" s="73"/>
      <c r="Q1035" s="34" t="s">
        <v>15</v>
      </c>
      <c r="R1035" s="34"/>
    </row>
    <row r="1036">
      <c r="A1036" s="30">
        <v>1020.0</v>
      </c>
      <c r="B1036" s="62">
        <v>7511973.0</v>
      </c>
      <c r="C1036" s="135">
        <v>43655.0</v>
      </c>
      <c r="D1036" s="30">
        <v>2030.0</v>
      </c>
      <c r="E1036" s="28"/>
      <c r="F1036" s="116" t="s">
        <v>15</v>
      </c>
      <c r="G1036" s="73"/>
      <c r="H1036" s="34" t="s">
        <v>16</v>
      </c>
      <c r="I1036" s="34" t="s">
        <v>16</v>
      </c>
      <c r="J1036" s="34">
        <v>2.0</v>
      </c>
      <c r="K1036" s="34" t="s">
        <v>15</v>
      </c>
      <c r="L1036" s="73"/>
      <c r="M1036" s="34" t="s">
        <v>15</v>
      </c>
      <c r="N1036" s="73"/>
      <c r="O1036" s="34" t="s">
        <v>16</v>
      </c>
      <c r="P1036" s="34">
        <v>2.0</v>
      </c>
      <c r="Q1036" s="34" t="s">
        <v>15</v>
      </c>
      <c r="R1036" s="34"/>
    </row>
    <row r="1037">
      <c r="A1037" s="30">
        <v>1021.0</v>
      </c>
      <c r="B1037" s="62">
        <v>7512227.0</v>
      </c>
      <c r="C1037" s="135" t="s">
        <v>1958</v>
      </c>
      <c r="D1037" s="30">
        <v>1730.0</v>
      </c>
      <c r="E1037" s="28"/>
      <c r="F1037" s="116" t="s">
        <v>86</v>
      </c>
      <c r="G1037" s="73"/>
      <c r="H1037" s="34" t="s">
        <v>16</v>
      </c>
      <c r="I1037" s="34" t="s">
        <v>15</v>
      </c>
      <c r="J1037" s="73"/>
      <c r="K1037" s="34" t="s">
        <v>16</v>
      </c>
      <c r="L1037" s="34">
        <v>1.0</v>
      </c>
      <c r="M1037" s="34" t="s">
        <v>15</v>
      </c>
      <c r="N1037" s="73"/>
      <c r="O1037" s="34" t="s">
        <v>16</v>
      </c>
      <c r="P1037" s="34">
        <v>5.0</v>
      </c>
      <c r="Q1037" s="34" t="s">
        <v>15</v>
      </c>
      <c r="R1037" s="34"/>
    </row>
    <row r="1038">
      <c r="A1038" s="30">
        <v>1022.0</v>
      </c>
      <c r="B1038" s="62">
        <v>7513725.0</v>
      </c>
      <c r="C1038" s="135" t="s">
        <v>1959</v>
      </c>
      <c r="D1038" s="30">
        <v>1790.0</v>
      </c>
      <c r="E1038" s="28"/>
      <c r="F1038" s="116" t="s">
        <v>86</v>
      </c>
      <c r="G1038" s="73"/>
      <c r="H1038" s="34" t="s">
        <v>16</v>
      </c>
      <c r="I1038" s="34" t="s">
        <v>15</v>
      </c>
      <c r="J1038" s="73"/>
      <c r="K1038" s="34" t="s">
        <v>15</v>
      </c>
      <c r="L1038" s="73"/>
      <c r="M1038" s="34" t="s">
        <v>15</v>
      </c>
      <c r="N1038" s="73"/>
      <c r="O1038" s="34" t="s">
        <v>16</v>
      </c>
      <c r="P1038" s="34">
        <v>14.0</v>
      </c>
      <c r="Q1038" s="34" t="s">
        <v>16</v>
      </c>
      <c r="R1038" s="34"/>
    </row>
    <row r="1039">
      <c r="A1039" s="30">
        <v>1023.0</v>
      </c>
      <c r="B1039" s="62">
        <v>7514394.0</v>
      </c>
      <c r="C1039" s="135">
        <v>43533.0</v>
      </c>
      <c r="D1039" s="30">
        <v>2255.0</v>
      </c>
      <c r="E1039" s="28"/>
      <c r="F1039" s="116" t="s">
        <v>86</v>
      </c>
      <c r="G1039" s="73"/>
      <c r="H1039" s="34" t="s">
        <v>16</v>
      </c>
      <c r="I1039" s="34" t="s">
        <v>15</v>
      </c>
      <c r="J1039" s="73"/>
      <c r="K1039" s="34" t="s">
        <v>15</v>
      </c>
      <c r="L1039" s="73"/>
      <c r="M1039" s="34" t="s">
        <v>15</v>
      </c>
      <c r="N1039" s="73"/>
      <c r="O1039" s="34" t="s">
        <v>16</v>
      </c>
      <c r="P1039" s="34">
        <v>2.0</v>
      </c>
      <c r="Q1039" s="34" t="s">
        <v>15</v>
      </c>
      <c r="R1039" s="34"/>
    </row>
    <row r="1040">
      <c r="A1040" s="30">
        <v>1024.0</v>
      </c>
      <c r="B1040" s="62">
        <v>7515061.0</v>
      </c>
      <c r="C1040" s="135">
        <v>43564.0</v>
      </c>
      <c r="D1040" s="30">
        <v>2160.0</v>
      </c>
      <c r="E1040" s="28"/>
      <c r="F1040" s="116" t="s">
        <v>86</v>
      </c>
      <c r="G1040" s="73"/>
      <c r="H1040" s="34" t="s">
        <v>16</v>
      </c>
      <c r="I1040" s="34" t="s">
        <v>15</v>
      </c>
      <c r="J1040" s="73"/>
      <c r="K1040" s="34" t="s">
        <v>15</v>
      </c>
      <c r="L1040" s="73"/>
      <c r="M1040" s="34" t="s">
        <v>15</v>
      </c>
      <c r="N1040" s="73"/>
      <c r="O1040" s="34" t="s">
        <v>16</v>
      </c>
      <c r="P1040" s="34">
        <v>3.0</v>
      </c>
      <c r="Q1040" s="34" t="s">
        <v>15</v>
      </c>
      <c r="R1040" s="34"/>
    </row>
    <row r="1041">
      <c r="A1041" s="30">
        <v>1025.0</v>
      </c>
      <c r="B1041" s="30">
        <v>7515185.0</v>
      </c>
      <c r="C1041" s="135">
        <v>43809.0</v>
      </c>
      <c r="D1041" s="30">
        <v>2675.0</v>
      </c>
      <c r="E1041" s="28"/>
      <c r="F1041" s="116" t="s">
        <v>15</v>
      </c>
      <c r="G1041" s="73"/>
      <c r="H1041" s="34" t="s">
        <v>15</v>
      </c>
      <c r="I1041" s="34" t="s">
        <v>15</v>
      </c>
      <c r="J1041" s="73"/>
      <c r="K1041" s="34" t="s">
        <v>15</v>
      </c>
      <c r="L1041" s="73"/>
      <c r="M1041" s="34" t="s">
        <v>15</v>
      </c>
      <c r="N1041" s="73"/>
      <c r="O1041" s="34" t="s">
        <v>15</v>
      </c>
      <c r="P1041" s="73"/>
      <c r="Q1041" s="34" t="s">
        <v>15</v>
      </c>
      <c r="R1041" s="34"/>
    </row>
    <row r="1042">
      <c r="A1042" s="30">
        <v>1026.0</v>
      </c>
      <c r="B1042" s="30">
        <v>7515845.0</v>
      </c>
      <c r="C1042" s="135" t="s">
        <v>1958</v>
      </c>
      <c r="D1042" s="30">
        <v>2760.0</v>
      </c>
      <c r="E1042" s="28"/>
      <c r="F1042" s="116" t="s">
        <v>15</v>
      </c>
      <c r="G1042" s="73"/>
      <c r="H1042" s="34" t="s">
        <v>15</v>
      </c>
      <c r="I1042" s="34" t="s">
        <v>15</v>
      </c>
      <c r="J1042" s="73"/>
      <c r="K1042" s="34" t="s">
        <v>15</v>
      </c>
      <c r="L1042" s="73"/>
      <c r="M1042" s="34" t="s">
        <v>15</v>
      </c>
      <c r="N1042" s="73"/>
      <c r="O1042" s="34" t="s">
        <v>15</v>
      </c>
      <c r="P1042" s="73"/>
      <c r="Q1042" s="34" t="s">
        <v>15</v>
      </c>
      <c r="R1042" s="34"/>
    </row>
    <row r="1043">
      <c r="A1043" s="30">
        <v>1027.0</v>
      </c>
      <c r="B1043" s="30">
        <v>7516576.0</v>
      </c>
      <c r="C1043" s="135" t="s">
        <v>1960</v>
      </c>
      <c r="D1043" s="30">
        <v>1760.0</v>
      </c>
      <c r="E1043" s="28"/>
      <c r="F1043" s="116" t="s">
        <v>86</v>
      </c>
      <c r="G1043" s="73"/>
      <c r="H1043" s="34" t="s">
        <v>15</v>
      </c>
      <c r="I1043" s="34" t="s">
        <v>16</v>
      </c>
      <c r="J1043" s="34">
        <v>3.0</v>
      </c>
      <c r="K1043" s="34" t="s">
        <v>15</v>
      </c>
      <c r="L1043" s="73"/>
      <c r="M1043" s="34" t="s">
        <v>15</v>
      </c>
      <c r="N1043" s="73"/>
      <c r="O1043" s="34" t="s">
        <v>16</v>
      </c>
      <c r="P1043" s="34">
        <v>4.0</v>
      </c>
      <c r="Q1043" s="34" t="s">
        <v>15</v>
      </c>
      <c r="R1043" s="34"/>
    </row>
    <row r="1044">
      <c r="A1044" s="30">
        <v>1028.0</v>
      </c>
      <c r="B1044" s="30">
        <v>7517710.0</v>
      </c>
      <c r="C1044" s="135" t="s">
        <v>252</v>
      </c>
      <c r="D1044" s="30">
        <v>2160.0</v>
      </c>
      <c r="E1044" s="28"/>
      <c r="F1044" s="116" t="s">
        <v>15</v>
      </c>
      <c r="G1044" s="73"/>
      <c r="H1044" s="34" t="s">
        <v>15</v>
      </c>
      <c r="I1044" s="34" t="s">
        <v>15</v>
      </c>
      <c r="J1044" s="73"/>
      <c r="K1044" s="34" t="s">
        <v>15</v>
      </c>
      <c r="L1044" s="73"/>
      <c r="M1044" s="34" t="s">
        <v>15</v>
      </c>
      <c r="N1044" s="73"/>
      <c r="O1044" s="34" t="s">
        <v>15</v>
      </c>
      <c r="P1044" s="73"/>
      <c r="Q1044" s="34" t="s">
        <v>15</v>
      </c>
      <c r="R1044" s="34"/>
    </row>
    <row r="1045">
      <c r="A1045" s="30">
        <v>1029.0</v>
      </c>
      <c r="B1045" s="30">
        <v>7516755.0</v>
      </c>
      <c r="C1045" s="135" t="s">
        <v>257</v>
      </c>
      <c r="D1045" s="30">
        <v>1715.0</v>
      </c>
      <c r="E1045" s="28"/>
      <c r="F1045" s="116" t="s">
        <v>16</v>
      </c>
      <c r="G1045" s="34">
        <v>3.0</v>
      </c>
      <c r="H1045" s="34" t="s">
        <v>15</v>
      </c>
      <c r="I1045" s="34" t="s">
        <v>15</v>
      </c>
      <c r="J1045" s="73"/>
      <c r="K1045" s="34" t="s">
        <v>15</v>
      </c>
      <c r="L1045" s="73"/>
      <c r="M1045" s="34" t="s">
        <v>15</v>
      </c>
      <c r="N1045" s="73"/>
      <c r="O1045" s="34" t="s">
        <v>15</v>
      </c>
      <c r="P1045" s="73"/>
      <c r="Q1045" s="34" t="s">
        <v>15</v>
      </c>
      <c r="R1045" s="34"/>
    </row>
    <row r="1046">
      <c r="A1046" s="30">
        <v>1030.0</v>
      </c>
      <c r="B1046" s="30">
        <v>7519923.0</v>
      </c>
      <c r="C1046" s="135" t="s">
        <v>1961</v>
      </c>
      <c r="D1046" s="28"/>
      <c r="E1046" s="28"/>
      <c r="F1046" s="116" t="s">
        <v>16</v>
      </c>
      <c r="G1046" s="34">
        <v>3.0</v>
      </c>
      <c r="H1046" s="34" t="s">
        <v>15</v>
      </c>
      <c r="I1046" s="34" t="s">
        <v>15</v>
      </c>
      <c r="J1046" s="73"/>
      <c r="K1046" s="34" t="s">
        <v>15</v>
      </c>
      <c r="L1046" s="73"/>
      <c r="M1046" s="34" t="s">
        <v>15</v>
      </c>
      <c r="N1046" s="73"/>
      <c r="O1046" s="34" t="s">
        <v>15</v>
      </c>
      <c r="P1046" s="73"/>
      <c r="Q1046" s="34" t="s">
        <v>15</v>
      </c>
      <c r="R1046" s="34"/>
    </row>
    <row r="1047">
      <c r="A1047" s="30">
        <v>1031.0</v>
      </c>
      <c r="B1047" s="30">
        <v>7521351.0</v>
      </c>
      <c r="C1047" s="135" t="s">
        <v>253</v>
      </c>
      <c r="D1047" s="30">
        <v>2225.0</v>
      </c>
      <c r="E1047" s="28"/>
      <c r="F1047" s="116" t="s">
        <v>15</v>
      </c>
      <c r="G1047" s="73"/>
      <c r="H1047" s="34" t="s">
        <v>15</v>
      </c>
      <c r="I1047" s="34" t="s">
        <v>15</v>
      </c>
      <c r="J1047" s="73"/>
      <c r="K1047" s="34" t="s">
        <v>15</v>
      </c>
      <c r="L1047" s="73"/>
      <c r="M1047" s="34" t="s">
        <v>15</v>
      </c>
      <c r="N1047" s="73"/>
      <c r="O1047" s="34" t="s">
        <v>16</v>
      </c>
      <c r="P1047" s="34">
        <v>2.0</v>
      </c>
      <c r="Q1047" s="34" t="s">
        <v>15</v>
      </c>
      <c r="R1047" s="34"/>
    </row>
    <row r="1048">
      <c r="A1048" s="30">
        <v>1032.0</v>
      </c>
      <c r="B1048" s="30">
        <v>7522613.0</v>
      </c>
      <c r="C1048" s="135">
        <v>43628.0</v>
      </c>
      <c r="D1048" s="30">
        <v>2035.0</v>
      </c>
      <c r="E1048" s="28"/>
      <c r="F1048" s="116" t="s">
        <v>16</v>
      </c>
      <c r="G1048" s="34">
        <v>7.0</v>
      </c>
      <c r="H1048" s="34" t="s">
        <v>16</v>
      </c>
      <c r="I1048" s="34" t="s">
        <v>15</v>
      </c>
      <c r="J1048" s="73"/>
      <c r="K1048" s="34" t="s">
        <v>16</v>
      </c>
      <c r="L1048" s="34">
        <v>5.0</v>
      </c>
      <c r="M1048" s="34" t="s">
        <v>15</v>
      </c>
      <c r="N1048" s="73"/>
      <c r="O1048" s="34" t="s">
        <v>16</v>
      </c>
      <c r="P1048" s="34">
        <v>2.0</v>
      </c>
      <c r="Q1048" s="34" t="s">
        <v>16</v>
      </c>
      <c r="R1048" s="34"/>
    </row>
    <row r="1049">
      <c r="A1049" s="30">
        <v>1033.0</v>
      </c>
      <c r="B1049" s="30">
        <v>7523821.0</v>
      </c>
      <c r="C1049" s="135" t="s">
        <v>255</v>
      </c>
      <c r="D1049" s="30">
        <v>2010.0</v>
      </c>
      <c r="E1049" s="28"/>
      <c r="F1049" s="116" t="s">
        <v>15</v>
      </c>
      <c r="G1049" s="73"/>
      <c r="H1049" s="34" t="s">
        <v>15</v>
      </c>
      <c r="I1049" s="34" t="s">
        <v>15</v>
      </c>
      <c r="J1049" s="73"/>
      <c r="K1049" s="34" t="s">
        <v>15</v>
      </c>
      <c r="L1049" s="73"/>
      <c r="M1049" s="34" t="s">
        <v>15</v>
      </c>
      <c r="N1049" s="73"/>
      <c r="O1049" s="34" t="s">
        <v>16</v>
      </c>
      <c r="P1049" s="34">
        <v>2.0</v>
      </c>
      <c r="Q1049" s="34" t="s">
        <v>15</v>
      </c>
      <c r="R1049" s="34"/>
    </row>
    <row r="1050">
      <c r="A1050" s="30">
        <v>1034.0</v>
      </c>
      <c r="B1050" s="30">
        <v>7522243.0</v>
      </c>
      <c r="C1050" s="135" t="s">
        <v>1958</v>
      </c>
      <c r="D1050" s="30">
        <v>1935.0</v>
      </c>
      <c r="E1050" s="28"/>
      <c r="F1050" s="116" t="s">
        <v>15</v>
      </c>
      <c r="G1050" s="73"/>
      <c r="H1050" s="34" t="s">
        <v>15</v>
      </c>
      <c r="I1050" s="34" t="s">
        <v>15</v>
      </c>
      <c r="J1050" s="73"/>
      <c r="K1050" s="34" t="s">
        <v>15</v>
      </c>
      <c r="L1050" s="73"/>
      <c r="M1050" s="34" t="s">
        <v>15</v>
      </c>
      <c r="N1050" s="73"/>
      <c r="O1050" s="34" t="s">
        <v>15</v>
      </c>
      <c r="P1050" s="73"/>
      <c r="Q1050" s="34" t="s">
        <v>15</v>
      </c>
      <c r="R1050" s="34"/>
    </row>
    <row r="1051">
      <c r="A1051" s="30">
        <v>1035.0</v>
      </c>
      <c r="B1051" s="30">
        <v>7524882.0</v>
      </c>
      <c r="C1051" s="135" t="s">
        <v>1962</v>
      </c>
      <c r="D1051" s="30">
        <v>1920.0</v>
      </c>
      <c r="E1051" s="28"/>
      <c r="F1051" s="116" t="s">
        <v>15</v>
      </c>
      <c r="G1051" s="73"/>
      <c r="H1051" s="34" t="s">
        <v>15</v>
      </c>
      <c r="I1051" s="34" t="s">
        <v>15</v>
      </c>
      <c r="J1051" s="73"/>
      <c r="K1051" s="34" t="s">
        <v>15</v>
      </c>
      <c r="L1051" s="73"/>
      <c r="M1051" s="34" t="s">
        <v>15</v>
      </c>
      <c r="N1051" s="73"/>
      <c r="O1051" s="34" t="s">
        <v>16</v>
      </c>
      <c r="P1051" s="34">
        <v>6.0</v>
      </c>
      <c r="Q1051" s="34" t="s">
        <v>15</v>
      </c>
      <c r="R1051" s="34"/>
    </row>
    <row r="1052">
      <c r="A1052" s="30">
        <v>1036.0</v>
      </c>
      <c r="B1052" s="30">
        <v>7526899.0</v>
      </c>
      <c r="C1052" s="135">
        <v>43719.0</v>
      </c>
      <c r="D1052" s="30">
        <v>2055.0</v>
      </c>
      <c r="E1052" s="28"/>
      <c r="F1052" s="116" t="s">
        <v>15</v>
      </c>
      <c r="G1052" s="73"/>
      <c r="H1052" s="34" t="s">
        <v>16</v>
      </c>
      <c r="I1052" s="34" t="s">
        <v>16</v>
      </c>
      <c r="J1052" s="34">
        <v>1.0</v>
      </c>
      <c r="K1052" s="34" t="s">
        <v>15</v>
      </c>
      <c r="L1052" s="73"/>
      <c r="M1052" s="34" t="s">
        <v>15</v>
      </c>
      <c r="N1052" s="73"/>
      <c r="O1052" s="34" t="s">
        <v>16</v>
      </c>
      <c r="P1052" s="34">
        <v>15.0</v>
      </c>
      <c r="Q1052" s="34" t="s">
        <v>15</v>
      </c>
      <c r="R1052" s="34"/>
    </row>
    <row r="1053">
      <c r="A1053" s="30">
        <v>1037.0</v>
      </c>
      <c r="B1053" s="30">
        <v>7514302.0</v>
      </c>
      <c r="C1053" s="135" t="s">
        <v>1963</v>
      </c>
      <c r="D1053" s="30">
        <v>1780.0</v>
      </c>
      <c r="E1053" s="28"/>
      <c r="F1053" s="116" t="s">
        <v>86</v>
      </c>
      <c r="G1053" s="73"/>
      <c r="H1053" s="34" t="s">
        <v>16</v>
      </c>
      <c r="I1053" s="34" t="s">
        <v>15</v>
      </c>
      <c r="J1053" s="73"/>
      <c r="K1053" s="34" t="s">
        <v>15</v>
      </c>
      <c r="L1053" s="73"/>
      <c r="M1053" s="34" t="s">
        <v>15</v>
      </c>
      <c r="N1053" s="73"/>
      <c r="O1053" s="34" t="s">
        <v>16</v>
      </c>
      <c r="P1053" s="34">
        <v>2.0</v>
      </c>
      <c r="Q1053" s="34" t="s">
        <v>15</v>
      </c>
      <c r="R1053" s="34"/>
    </row>
    <row r="1054">
      <c r="A1054" s="30">
        <v>1038.0</v>
      </c>
      <c r="B1054" s="30">
        <v>7514303.0</v>
      </c>
      <c r="C1054" s="135" t="s">
        <v>1963</v>
      </c>
      <c r="D1054" s="30">
        <v>2350.0</v>
      </c>
      <c r="E1054" s="28"/>
      <c r="F1054" s="116" t="s">
        <v>86</v>
      </c>
      <c r="G1054" s="73"/>
      <c r="H1054" s="34" t="s">
        <v>16</v>
      </c>
      <c r="I1054" s="34" t="s">
        <v>15</v>
      </c>
      <c r="J1054" s="73"/>
      <c r="K1054" s="34" t="s">
        <v>16</v>
      </c>
      <c r="L1054" s="34">
        <v>2.0</v>
      </c>
      <c r="M1054" s="34" t="s">
        <v>15</v>
      </c>
      <c r="N1054" s="34"/>
      <c r="O1054" s="34" t="s">
        <v>16</v>
      </c>
      <c r="P1054" s="34">
        <v>3.0</v>
      </c>
      <c r="Q1054" s="34" t="s">
        <v>15</v>
      </c>
      <c r="R1054" s="34"/>
    </row>
    <row r="1055">
      <c r="A1055" s="30">
        <v>1039.0</v>
      </c>
      <c r="B1055" s="30">
        <v>7527324.0</v>
      </c>
      <c r="C1055" s="142"/>
      <c r="D1055" s="28"/>
      <c r="E1055" s="30" t="s">
        <v>1964</v>
      </c>
      <c r="F1055" s="116" t="s">
        <v>15</v>
      </c>
      <c r="G1055" s="73"/>
      <c r="H1055" s="34" t="s">
        <v>16</v>
      </c>
      <c r="I1055" s="34" t="s">
        <v>16</v>
      </c>
      <c r="J1055" s="34">
        <v>4.0</v>
      </c>
      <c r="K1055" s="34" t="s">
        <v>15</v>
      </c>
      <c r="L1055" s="73"/>
      <c r="M1055" s="34" t="s">
        <v>15</v>
      </c>
      <c r="N1055" s="73"/>
      <c r="O1055" s="34" t="s">
        <v>15</v>
      </c>
      <c r="P1055" s="73"/>
      <c r="Q1055" s="34" t="s">
        <v>15</v>
      </c>
      <c r="R1055" s="34"/>
    </row>
    <row r="1056">
      <c r="A1056" s="30">
        <v>1040.0</v>
      </c>
      <c r="B1056" s="30">
        <v>7528326.0</v>
      </c>
      <c r="C1056" s="135">
        <v>43657.0</v>
      </c>
      <c r="D1056" s="30">
        <v>1750.0</v>
      </c>
      <c r="E1056" s="28"/>
      <c r="F1056" s="116" t="s">
        <v>16</v>
      </c>
      <c r="G1056" s="34">
        <v>5.0</v>
      </c>
      <c r="H1056" s="34" t="s">
        <v>16</v>
      </c>
      <c r="I1056" s="34" t="s">
        <v>15</v>
      </c>
      <c r="J1056" s="73"/>
      <c r="K1056" s="34" t="s">
        <v>16</v>
      </c>
      <c r="L1056" s="34">
        <v>3.0</v>
      </c>
      <c r="M1056" s="34" t="s">
        <v>15</v>
      </c>
      <c r="N1056" s="73"/>
      <c r="O1056" s="34" t="s">
        <v>16</v>
      </c>
      <c r="P1056" s="34">
        <v>15.0</v>
      </c>
      <c r="Q1056" s="34" t="s">
        <v>15</v>
      </c>
      <c r="R1056" s="34"/>
    </row>
    <row r="1057">
      <c r="A1057" s="30">
        <v>1041.0</v>
      </c>
      <c r="B1057" s="30">
        <v>7529021.0</v>
      </c>
      <c r="C1057" s="135" t="s">
        <v>1965</v>
      </c>
      <c r="D1057" s="30">
        <v>1605.0</v>
      </c>
      <c r="E1057" s="28"/>
      <c r="F1057" s="116" t="s">
        <v>15</v>
      </c>
      <c r="G1057" s="73"/>
      <c r="H1057" s="34" t="s">
        <v>16</v>
      </c>
      <c r="I1057" s="34" t="s">
        <v>15</v>
      </c>
      <c r="J1057" s="73"/>
      <c r="K1057" s="34" t="s">
        <v>15</v>
      </c>
      <c r="L1057" s="73"/>
      <c r="M1057" s="34" t="s">
        <v>15</v>
      </c>
      <c r="N1057" s="73"/>
      <c r="O1057" s="34" t="s">
        <v>15</v>
      </c>
      <c r="P1057" s="73"/>
      <c r="Q1057" s="34" t="s">
        <v>16</v>
      </c>
      <c r="R1057" s="34"/>
    </row>
    <row r="1058">
      <c r="A1058" s="30">
        <v>1042.0</v>
      </c>
      <c r="B1058" s="30">
        <v>7529831.0</v>
      </c>
      <c r="C1058" s="135" t="s">
        <v>1963</v>
      </c>
      <c r="D1058" s="30">
        <v>1905.0</v>
      </c>
      <c r="E1058" s="28"/>
      <c r="F1058" s="116" t="s">
        <v>16</v>
      </c>
      <c r="G1058" s="34">
        <v>2.0</v>
      </c>
      <c r="H1058" s="34" t="s">
        <v>16</v>
      </c>
      <c r="I1058" s="34" t="s">
        <v>15</v>
      </c>
      <c r="J1058" s="73"/>
      <c r="K1058" s="34" t="s">
        <v>15</v>
      </c>
      <c r="L1058" s="73"/>
      <c r="M1058" s="34" t="s">
        <v>15</v>
      </c>
      <c r="N1058" s="73"/>
      <c r="O1058" s="34" t="s">
        <v>16</v>
      </c>
      <c r="P1058" s="34">
        <v>3.0</v>
      </c>
      <c r="Q1058" s="34" t="s">
        <v>15</v>
      </c>
      <c r="R1058" s="34"/>
    </row>
    <row r="1059">
      <c r="A1059" s="30">
        <v>1043.0</v>
      </c>
      <c r="B1059" s="30">
        <v>7531736.0</v>
      </c>
      <c r="C1059" s="135" t="s">
        <v>1963</v>
      </c>
      <c r="D1059" s="30">
        <v>1875.0</v>
      </c>
      <c r="E1059" s="28"/>
      <c r="F1059" s="116" t="s">
        <v>16</v>
      </c>
      <c r="G1059" s="34">
        <v>3.0</v>
      </c>
      <c r="H1059" s="34" t="s">
        <v>16</v>
      </c>
      <c r="I1059" s="34" t="s">
        <v>15</v>
      </c>
      <c r="J1059" s="73"/>
      <c r="K1059" s="34" t="s">
        <v>15</v>
      </c>
      <c r="L1059" s="73"/>
      <c r="M1059" s="34" t="s">
        <v>15</v>
      </c>
      <c r="N1059" s="73"/>
      <c r="O1059" s="34" t="s">
        <v>16</v>
      </c>
      <c r="P1059" s="34">
        <v>6.0</v>
      </c>
      <c r="Q1059" s="34" t="s">
        <v>15</v>
      </c>
      <c r="R1059" s="34"/>
    </row>
    <row r="1060">
      <c r="A1060" s="30">
        <v>1044.0</v>
      </c>
      <c r="B1060" s="30">
        <v>7535182.0</v>
      </c>
      <c r="C1060" s="135">
        <v>43748.0</v>
      </c>
      <c r="D1060" s="30">
        <v>1920.0</v>
      </c>
      <c r="E1060" s="28"/>
      <c r="F1060" s="116" t="s">
        <v>16</v>
      </c>
      <c r="G1060" s="34">
        <v>2.0</v>
      </c>
      <c r="H1060" s="34" t="s">
        <v>16</v>
      </c>
      <c r="I1060" s="34" t="s">
        <v>15</v>
      </c>
      <c r="J1060" s="73"/>
      <c r="K1060" s="34" t="s">
        <v>15</v>
      </c>
      <c r="L1060" s="73"/>
      <c r="M1060" s="34" t="s">
        <v>15</v>
      </c>
      <c r="N1060" s="73"/>
      <c r="O1060" s="34" t="s">
        <v>16</v>
      </c>
      <c r="P1060" s="34">
        <v>5.0</v>
      </c>
      <c r="Q1060" s="34" t="s">
        <v>15</v>
      </c>
      <c r="R1060" s="34"/>
    </row>
    <row r="1061">
      <c r="A1061" s="30">
        <v>1045.0</v>
      </c>
      <c r="B1061" s="30">
        <v>7535026.0</v>
      </c>
      <c r="C1061" s="135">
        <v>43746.0</v>
      </c>
      <c r="D1061" s="30">
        <v>2160.0</v>
      </c>
      <c r="E1061" s="28"/>
      <c r="F1061" s="116" t="s">
        <v>16</v>
      </c>
      <c r="G1061" s="34">
        <v>2.0</v>
      </c>
      <c r="H1061" s="34" t="s">
        <v>16</v>
      </c>
      <c r="I1061" s="34" t="s">
        <v>16</v>
      </c>
      <c r="J1061" s="34">
        <v>1.0</v>
      </c>
      <c r="K1061" s="34" t="s">
        <v>15</v>
      </c>
      <c r="L1061" s="73"/>
      <c r="M1061" s="34" t="s">
        <v>15</v>
      </c>
      <c r="N1061" s="73"/>
      <c r="O1061" s="34" t="s">
        <v>16</v>
      </c>
      <c r="P1061" s="34">
        <v>3.0</v>
      </c>
      <c r="Q1061" s="34" t="s">
        <v>15</v>
      </c>
      <c r="R1061" s="34"/>
    </row>
    <row r="1062">
      <c r="A1062" s="30">
        <v>1046.0</v>
      </c>
      <c r="B1062" s="30">
        <v>7538484.0</v>
      </c>
      <c r="C1062" s="135"/>
      <c r="D1062" s="28"/>
      <c r="E1062" s="72">
        <v>43747.0</v>
      </c>
      <c r="F1062" s="116" t="s">
        <v>15</v>
      </c>
      <c r="G1062" s="73"/>
      <c r="H1062" s="34" t="s">
        <v>16</v>
      </c>
      <c r="I1062" s="34" t="s">
        <v>16</v>
      </c>
      <c r="J1062" s="34">
        <v>1.0</v>
      </c>
      <c r="K1062" s="34" t="s">
        <v>15</v>
      </c>
      <c r="L1062" s="73"/>
      <c r="M1062" s="34" t="s">
        <v>15</v>
      </c>
      <c r="N1062" s="73"/>
      <c r="O1062" s="34" t="s">
        <v>15</v>
      </c>
      <c r="P1062" s="73"/>
      <c r="Q1062" s="34" t="s">
        <v>15</v>
      </c>
      <c r="R1062" s="34"/>
    </row>
    <row r="1063">
      <c r="A1063" s="30">
        <v>1047.0</v>
      </c>
      <c r="B1063" s="30">
        <v>7538460.0</v>
      </c>
      <c r="C1063" s="135">
        <v>43772.0</v>
      </c>
      <c r="D1063" s="30">
        <v>1740.0</v>
      </c>
      <c r="E1063" s="28"/>
      <c r="F1063" s="116" t="s">
        <v>16</v>
      </c>
      <c r="G1063" s="34">
        <v>2.0</v>
      </c>
      <c r="H1063" s="34" t="s">
        <v>16</v>
      </c>
      <c r="I1063" s="34" t="s">
        <v>15</v>
      </c>
      <c r="J1063" s="73"/>
      <c r="K1063" s="34" t="s">
        <v>15</v>
      </c>
      <c r="L1063" s="73"/>
      <c r="M1063" s="34" t="s">
        <v>15</v>
      </c>
      <c r="N1063" s="73"/>
      <c r="O1063" s="34" t="s">
        <v>16</v>
      </c>
      <c r="P1063" s="34">
        <v>1.0</v>
      </c>
      <c r="Q1063" s="34" t="s">
        <v>15</v>
      </c>
      <c r="R1063" s="34"/>
    </row>
    <row r="1064">
      <c r="A1064" s="30">
        <v>1048.0</v>
      </c>
      <c r="B1064" s="62">
        <v>7538721.0</v>
      </c>
      <c r="C1064" s="135">
        <v>43764.0</v>
      </c>
      <c r="D1064" s="30">
        <v>3000.0</v>
      </c>
      <c r="E1064" s="28"/>
      <c r="F1064" s="116" t="s">
        <v>15</v>
      </c>
      <c r="G1064" s="73"/>
      <c r="H1064" s="34" t="s">
        <v>16</v>
      </c>
      <c r="I1064" s="34" t="s">
        <v>15</v>
      </c>
      <c r="J1064" s="73"/>
      <c r="K1064" s="34" t="s">
        <v>15</v>
      </c>
      <c r="L1064" s="73"/>
      <c r="M1064" s="34" t="s">
        <v>15</v>
      </c>
      <c r="N1064" s="73"/>
      <c r="O1064" s="34" t="s">
        <v>16</v>
      </c>
      <c r="P1064" s="34">
        <v>3.0</v>
      </c>
      <c r="Q1064" s="34" t="s">
        <v>15</v>
      </c>
      <c r="R1064" s="34"/>
    </row>
    <row r="1065">
      <c r="A1065" s="30">
        <v>1049.0</v>
      </c>
      <c r="B1065" s="62">
        <v>7538457.0</v>
      </c>
      <c r="C1065" s="135">
        <v>43772.0</v>
      </c>
      <c r="D1065" s="30">
        <v>1880.0</v>
      </c>
      <c r="E1065" s="28"/>
      <c r="F1065" s="116" t="s">
        <v>16</v>
      </c>
      <c r="G1065" s="34" t="s">
        <v>1935</v>
      </c>
      <c r="H1065" s="34" t="s">
        <v>16</v>
      </c>
      <c r="I1065" s="34" t="s">
        <v>15</v>
      </c>
      <c r="J1065" s="73"/>
      <c r="K1065" s="34" t="s">
        <v>15</v>
      </c>
      <c r="L1065" s="73"/>
      <c r="M1065" s="34" t="s">
        <v>15</v>
      </c>
      <c r="N1065" s="73"/>
      <c r="O1065" s="34" t="s">
        <v>16</v>
      </c>
      <c r="P1065" s="34">
        <v>2.0</v>
      </c>
      <c r="Q1065" s="34" t="s">
        <v>16</v>
      </c>
      <c r="R1065" s="34"/>
    </row>
    <row r="1066">
      <c r="A1066" s="30">
        <v>1050.0</v>
      </c>
      <c r="B1066" s="62">
        <v>7540719.0</v>
      </c>
      <c r="C1066" s="135">
        <v>43763.0</v>
      </c>
      <c r="D1066" s="30">
        <v>2685.0</v>
      </c>
      <c r="E1066" s="28"/>
      <c r="F1066" s="116" t="s">
        <v>15</v>
      </c>
      <c r="G1066" s="73"/>
      <c r="H1066" s="34" t="s">
        <v>15</v>
      </c>
      <c r="I1066" s="34" t="s">
        <v>15</v>
      </c>
      <c r="J1066" s="73"/>
      <c r="K1066" s="34" t="s">
        <v>15</v>
      </c>
      <c r="L1066" s="73"/>
      <c r="M1066" s="34" t="s">
        <v>15</v>
      </c>
      <c r="N1066" s="73"/>
      <c r="O1066" s="34" t="s">
        <v>15</v>
      </c>
      <c r="P1066" s="73"/>
      <c r="Q1066" s="34" t="s">
        <v>15</v>
      </c>
      <c r="R1066" s="34"/>
    </row>
    <row r="1067">
      <c r="A1067" s="30">
        <v>1051.0</v>
      </c>
      <c r="B1067" s="62">
        <v>7541369.0</v>
      </c>
      <c r="C1067" s="135">
        <v>43764.0</v>
      </c>
      <c r="D1067" s="30">
        <v>2165.0</v>
      </c>
      <c r="E1067" s="28"/>
      <c r="F1067" s="116" t="s">
        <v>15</v>
      </c>
      <c r="G1067" s="73"/>
      <c r="H1067" s="34" t="s">
        <v>15</v>
      </c>
      <c r="I1067" s="34" t="s">
        <v>15</v>
      </c>
      <c r="J1067" s="73"/>
      <c r="K1067" s="34" t="s">
        <v>15</v>
      </c>
      <c r="L1067" s="73"/>
      <c r="M1067" s="34" t="s">
        <v>15</v>
      </c>
      <c r="N1067" s="73"/>
      <c r="O1067" s="34" t="s">
        <v>16</v>
      </c>
      <c r="P1067" s="34">
        <v>2.0</v>
      </c>
      <c r="Q1067" s="34" t="s">
        <v>15</v>
      </c>
      <c r="R1067" s="34"/>
    </row>
    <row r="1068">
      <c r="A1068" s="30">
        <v>1052.0</v>
      </c>
      <c r="B1068" s="62">
        <v>7524015.0</v>
      </c>
      <c r="C1068" s="135">
        <v>43797.0</v>
      </c>
      <c r="D1068" s="30">
        <v>2000.0</v>
      </c>
      <c r="E1068" s="28"/>
      <c r="F1068" s="116" t="s">
        <v>16</v>
      </c>
      <c r="G1068" s="34" t="s">
        <v>1934</v>
      </c>
      <c r="H1068" s="34" t="s">
        <v>16</v>
      </c>
      <c r="I1068" s="34" t="s">
        <v>15</v>
      </c>
      <c r="J1068" s="73"/>
      <c r="K1068" s="34" t="s">
        <v>15</v>
      </c>
      <c r="L1068" s="73"/>
      <c r="M1068" s="34" t="s">
        <v>15</v>
      </c>
      <c r="N1068" s="73"/>
      <c r="O1068" s="34" t="s">
        <v>16</v>
      </c>
      <c r="P1068" s="34">
        <v>8.0</v>
      </c>
      <c r="Q1068" s="34" t="s">
        <v>16</v>
      </c>
      <c r="R1068" s="34"/>
    </row>
    <row r="1069">
      <c r="A1069" s="30">
        <v>1053.0</v>
      </c>
      <c r="B1069" s="62">
        <v>7524021.0</v>
      </c>
      <c r="C1069" s="135">
        <v>43797.0</v>
      </c>
      <c r="D1069" s="30">
        <v>2195.0</v>
      </c>
      <c r="E1069" s="28"/>
      <c r="F1069" s="116" t="s">
        <v>16</v>
      </c>
      <c r="G1069" s="34" t="s">
        <v>1932</v>
      </c>
      <c r="H1069" s="34" t="s">
        <v>16</v>
      </c>
      <c r="I1069" s="34" t="s">
        <v>15</v>
      </c>
      <c r="J1069" s="73"/>
      <c r="K1069" s="34" t="s">
        <v>15</v>
      </c>
      <c r="L1069" s="73"/>
      <c r="M1069" s="34" t="s">
        <v>15</v>
      </c>
      <c r="N1069" s="73"/>
      <c r="O1069" s="34" t="s">
        <v>16</v>
      </c>
      <c r="P1069" s="34">
        <v>26.0</v>
      </c>
      <c r="Q1069" s="34" t="s">
        <v>16</v>
      </c>
      <c r="R1069" s="34"/>
    </row>
    <row r="1070">
      <c r="A1070" s="30">
        <v>1054.0</v>
      </c>
      <c r="B1070" s="62">
        <v>7542234.0</v>
      </c>
      <c r="C1070" s="135">
        <v>43781.0</v>
      </c>
      <c r="D1070" s="30">
        <v>2780.0</v>
      </c>
      <c r="E1070" s="28"/>
      <c r="F1070" s="116" t="s">
        <v>15</v>
      </c>
      <c r="G1070" s="73"/>
      <c r="H1070" s="34" t="s">
        <v>16</v>
      </c>
      <c r="I1070" s="34" t="s">
        <v>16</v>
      </c>
      <c r="J1070" s="34">
        <v>15.0</v>
      </c>
      <c r="K1070" s="34" t="s">
        <v>15</v>
      </c>
      <c r="L1070" s="73"/>
      <c r="M1070" s="34" t="s">
        <v>15</v>
      </c>
      <c r="N1070" s="73"/>
      <c r="O1070" s="34" t="s">
        <v>16</v>
      </c>
      <c r="P1070" s="34">
        <v>16.0</v>
      </c>
      <c r="Q1070" s="34" t="s">
        <v>15</v>
      </c>
      <c r="R1070" s="34"/>
    </row>
    <row r="1071">
      <c r="A1071" s="30">
        <v>1055.0</v>
      </c>
      <c r="B1071" s="30">
        <v>7549549.0</v>
      </c>
      <c r="C1071" s="135">
        <v>43784.0</v>
      </c>
      <c r="D1071" s="30">
        <v>1815.0</v>
      </c>
      <c r="E1071" s="28"/>
      <c r="F1071" s="116" t="s">
        <v>86</v>
      </c>
      <c r="G1071" s="73"/>
      <c r="H1071" s="34" t="s">
        <v>15</v>
      </c>
      <c r="I1071" s="34" t="s">
        <v>15</v>
      </c>
      <c r="J1071" s="73"/>
      <c r="K1071" s="34" t="s">
        <v>15</v>
      </c>
      <c r="L1071" s="73"/>
      <c r="M1071" s="34" t="s">
        <v>15</v>
      </c>
      <c r="N1071" s="73"/>
      <c r="O1071" s="34" t="s">
        <v>16</v>
      </c>
      <c r="P1071" s="34">
        <v>1.0</v>
      </c>
      <c r="Q1071" s="34" t="s">
        <v>15</v>
      </c>
      <c r="R1071" s="34"/>
    </row>
    <row r="1072">
      <c r="A1072" s="30">
        <v>1056.0</v>
      </c>
      <c r="B1072" s="30">
        <v>7550671.0</v>
      </c>
      <c r="C1072" s="135">
        <v>43783.0</v>
      </c>
      <c r="D1072" s="30">
        <v>2270.0</v>
      </c>
      <c r="E1072" s="28"/>
      <c r="F1072" s="116" t="s">
        <v>16</v>
      </c>
      <c r="G1072" s="34">
        <v>2.0</v>
      </c>
      <c r="H1072" s="34" t="s">
        <v>16</v>
      </c>
      <c r="I1072" s="34" t="s">
        <v>15</v>
      </c>
      <c r="J1072" s="73"/>
      <c r="K1072" s="34" t="s">
        <v>15</v>
      </c>
      <c r="L1072" s="73"/>
      <c r="M1072" s="34" t="s">
        <v>15</v>
      </c>
      <c r="N1072" s="73"/>
      <c r="O1072" s="34" t="s">
        <v>16</v>
      </c>
      <c r="P1072" s="34">
        <v>15.0</v>
      </c>
      <c r="Q1072" s="34" t="s">
        <v>15</v>
      </c>
      <c r="R1072" s="34"/>
    </row>
    <row r="1073">
      <c r="A1073" s="59">
        <v>1057.0</v>
      </c>
      <c r="B1073" s="59">
        <v>7551819.0</v>
      </c>
      <c r="C1073" s="135">
        <v>43790.0</v>
      </c>
      <c r="D1073" s="30">
        <v>2570.0</v>
      </c>
      <c r="E1073" s="28"/>
      <c r="F1073" s="116" t="s">
        <v>15</v>
      </c>
      <c r="G1073" s="73"/>
      <c r="H1073" s="34" t="s">
        <v>15</v>
      </c>
      <c r="I1073" s="34" t="s">
        <v>15</v>
      </c>
      <c r="J1073" s="73"/>
      <c r="K1073" s="34" t="s">
        <v>15</v>
      </c>
      <c r="L1073" s="73"/>
      <c r="M1073" s="34" t="s">
        <v>15</v>
      </c>
      <c r="N1073" s="73"/>
      <c r="O1073" s="34" t="s">
        <v>16</v>
      </c>
      <c r="P1073" s="34">
        <v>7.0</v>
      </c>
      <c r="Q1073" s="34" t="s">
        <v>15</v>
      </c>
      <c r="R1073" s="34"/>
    </row>
    <row r="1074">
      <c r="A1074" s="30">
        <v>1058.0</v>
      </c>
      <c r="B1074" s="30">
        <v>7552714.0</v>
      </c>
      <c r="C1074" s="135">
        <v>43805.0</v>
      </c>
      <c r="D1074" s="30">
        <v>1775.0</v>
      </c>
      <c r="E1074" s="28"/>
      <c r="F1074" s="116" t="s">
        <v>15</v>
      </c>
      <c r="G1074" s="73"/>
      <c r="H1074" s="34" t="s">
        <v>16</v>
      </c>
      <c r="I1074" s="34" t="s">
        <v>15</v>
      </c>
      <c r="J1074" s="73"/>
      <c r="K1074" s="34" t="s">
        <v>15</v>
      </c>
      <c r="L1074" s="73"/>
      <c r="M1074" s="34" t="s">
        <v>15</v>
      </c>
      <c r="N1074" s="73"/>
      <c r="O1074" s="34" t="s">
        <v>16</v>
      </c>
      <c r="P1074" s="34">
        <v>34.0</v>
      </c>
      <c r="Q1074" s="34" t="s">
        <v>15</v>
      </c>
      <c r="R1074" s="34"/>
    </row>
    <row r="1075">
      <c r="A1075" s="30">
        <v>1059.0</v>
      </c>
      <c r="B1075" s="30">
        <v>7552967.0</v>
      </c>
      <c r="C1075" s="135">
        <v>43805.0</v>
      </c>
      <c r="D1075" s="30">
        <v>2045.0</v>
      </c>
      <c r="E1075" s="28"/>
      <c r="F1075" s="116" t="s">
        <v>16</v>
      </c>
      <c r="G1075" s="34" t="s">
        <v>86</v>
      </c>
      <c r="H1075" s="34" t="s">
        <v>16</v>
      </c>
      <c r="I1075" s="34" t="s">
        <v>16</v>
      </c>
      <c r="J1075" s="34">
        <v>3.0</v>
      </c>
      <c r="K1075" s="34" t="s">
        <v>16</v>
      </c>
      <c r="L1075" s="34">
        <v>2.0</v>
      </c>
      <c r="M1075" s="34" t="s">
        <v>15</v>
      </c>
      <c r="N1075" s="73"/>
      <c r="O1075" s="34" t="s">
        <v>16</v>
      </c>
      <c r="P1075" s="34">
        <v>3.0</v>
      </c>
      <c r="Q1075" s="34" t="s">
        <v>15</v>
      </c>
      <c r="R1075" s="34"/>
    </row>
    <row r="1076">
      <c r="A1076" s="30">
        <v>1060.0</v>
      </c>
      <c r="B1076" s="30">
        <v>7553388.0</v>
      </c>
      <c r="C1076" s="135">
        <v>43790.0</v>
      </c>
      <c r="D1076" s="30">
        <v>1830.0</v>
      </c>
      <c r="E1076" s="28"/>
      <c r="F1076" s="116" t="s">
        <v>16</v>
      </c>
      <c r="G1076" s="34" t="s">
        <v>86</v>
      </c>
      <c r="H1076" s="34" t="s">
        <v>15</v>
      </c>
      <c r="I1076" s="34" t="s">
        <v>15</v>
      </c>
      <c r="J1076" s="73"/>
      <c r="K1076" s="34" t="s">
        <v>15</v>
      </c>
      <c r="L1076" s="73"/>
      <c r="M1076" s="34" t="s">
        <v>15</v>
      </c>
      <c r="N1076" s="73"/>
      <c r="O1076" s="34" t="s">
        <v>16</v>
      </c>
      <c r="P1076" s="34">
        <v>2.0</v>
      </c>
      <c r="Q1076" s="34" t="s">
        <v>15</v>
      </c>
      <c r="R1076" s="34"/>
    </row>
    <row r="1077">
      <c r="A1077" s="30">
        <v>1061.0</v>
      </c>
      <c r="B1077" s="30">
        <v>7553684.0</v>
      </c>
      <c r="C1077" s="142"/>
      <c r="D1077" s="28"/>
      <c r="E1077" s="72">
        <v>43816.0</v>
      </c>
      <c r="F1077" s="116" t="s">
        <v>15</v>
      </c>
      <c r="G1077" s="73"/>
      <c r="H1077" s="34" t="s">
        <v>16</v>
      </c>
      <c r="I1077" s="34" t="s">
        <v>16</v>
      </c>
      <c r="J1077" s="34">
        <v>31.0</v>
      </c>
      <c r="K1077" s="34" t="s">
        <v>15</v>
      </c>
      <c r="L1077" s="73"/>
      <c r="M1077" s="34" t="s">
        <v>15</v>
      </c>
      <c r="N1077" s="73"/>
      <c r="O1077" s="34" t="s">
        <v>15</v>
      </c>
      <c r="P1077" s="73"/>
      <c r="Q1077" s="34" t="s">
        <v>15</v>
      </c>
      <c r="R1077" s="34"/>
    </row>
    <row r="1078">
      <c r="A1078" s="30">
        <v>1062.0</v>
      </c>
      <c r="B1078" s="62">
        <v>7555049.0</v>
      </c>
      <c r="C1078" s="135">
        <v>43888.0</v>
      </c>
      <c r="D1078" s="30">
        <v>2545.0</v>
      </c>
      <c r="E1078" s="28"/>
      <c r="F1078" s="116" t="s">
        <v>16</v>
      </c>
      <c r="G1078" s="34" t="s">
        <v>86</v>
      </c>
      <c r="H1078" s="34" t="s">
        <v>16</v>
      </c>
      <c r="I1078" s="34" t="s">
        <v>16</v>
      </c>
      <c r="J1078" s="34">
        <v>6.0</v>
      </c>
      <c r="K1078" s="34" t="s">
        <v>15</v>
      </c>
      <c r="L1078" s="73"/>
      <c r="M1078" s="34" t="s">
        <v>16</v>
      </c>
      <c r="N1078" s="34">
        <v>2.0</v>
      </c>
      <c r="O1078" s="34" t="s">
        <v>16</v>
      </c>
      <c r="P1078" s="34">
        <v>2.0</v>
      </c>
      <c r="Q1078" s="34" t="s">
        <v>16</v>
      </c>
      <c r="R1078" s="34"/>
    </row>
    <row r="1079">
      <c r="A1079" s="30">
        <v>1063.0</v>
      </c>
      <c r="B1079" s="62">
        <v>7555316.0</v>
      </c>
      <c r="C1079" s="135">
        <v>43822.0</v>
      </c>
      <c r="D1079" s="30">
        <v>2010.0</v>
      </c>
      <c r="E1079" s="28"/>
      <c r="F1079" s="116" t="s">
        <v>16</v>
      </c>
      <c r="G1079" s="34" t="s">
        <v>86</v>
      </c>
      <c r="H1079" s="34" t="s">
        <v>16</v>
      </c>
      <c r="I1079" s="34" t="s">
        <v>15</v>
      </c>
      <c r="J1079" s="73"/>
      <c r="K1079" s="34" t="s">
        <v>15</v>
      </c>
      <c r="L1079" s="73"/>
      <c r="M1079" s="34" t="s">
        <v>15</v>
      </c>
      <c r="N1079" s="73"/>
      <c r="O1079" s="34" t="s">
        <v>16</v>
      </c>
      <c r="P1079" s="34">
        <v>1.0</v>
      </c>
      <c r="Q1079" s="34" t="s">
        <v>15</v>
      </c>
      <c r="R1079" s="34"/>
    </row>
    <row r="1080">
      <c r="A1080" s="30">
        <v>1064.0</v>
      </c>
      <c r="B1080" s="62">
        <v>7555440.0</v>
      </c>
      <c r="C1080" s="135">
        <v>43793.0</v>
      </c>
      <c r="D1080" s="30">
        <v>1910.0</v>
      </c>
      <c r="E1080" s="28"/>
      <c r="F1080" s="116" t="s">
        <v>86</v>
      </c>
      <c r="G1080" s="73"/>
      <c r="H1080" s="34" t="s">
        <v>15</v>
      </c>
      <c r="I1080" s="34" t="s">
        <v>15</v>
      </c>
      <c r="J1080" s="73"/>
      <c r="K1080" s="34" t="s">
        <v>15</v>
      </c>
      <c r="L1080" s="73"/>
      <c r="M1080" s="34" t="s">
        <v>15</v>
      </c>
      <c r="N1080" s="73"/>
      <c r="O1080" s="34" t="s">
        <v>15</v>
      </c>
      <c r="P1080" s="34"/>
      <c r="Q1080" s="34" t="s">
        <v>15</v>
      </c>
      <c r="R1080" s="34"/>
    </row>
    <row r="1081">
      <c r="A1081" s="30">
        <v>1065.0</v>
      </c>
      <c r="B1081" s="62">
        <v>7551819.0</v>
      </c>
      <c r="C1081" s="135">
        <v>43790.0</v>
      </c>
      <c r="D1081" s="30">
        <v>2570.0</v>
      </c>
      <c r="E1081" s="28"/>
      <c r="F1081" s="116" t="s">
        <v>15</v>
      </c>
      <c r="G1081" s="73"/>
      <c r="H1081" s="34" t="s">
        <v>15</v>
      </c>
      <c r="I1081" s="34" t="s">
        <v>15</v>
      </c>
      <c r="J1081" s="73"/>
      <c r="K1081" s="34" t="s">
        <v>15</v>
      </c>
      <c r="L1081" s="73"/>
      <c r="M1081" s="34" t="s">
        <v>15</v>
      </c>
      <c r="N1081" s="73"/>
      <c r="O1081" s="34" t="s">
        <v>16</v>
      </c>
      <c r="P1081" s="34">
        <v>6.0</v>
      </c>
      <c r="Q1081" s="34" t="s">
        <v>15</v>
      </c>
      <c r="R1081" s="34"/>
    </row>
    <row r="1082">
      <c r="A1082" s="30">
        <v>1066.0</v>
      </c>
      <c r="B1082" s="62">
        <v>7557272.0</v>
      </c>
      <c r="C1082" s="135">
        <v>43828.0</v>
      </c>
      <c r="D1082" s="30">
        <v>2530.0</v>
      </c>
      <c r="E1082" s="28"/>
      <c r="F1082" s="116" t="s">
        <v>16</v>
      </c>
      <c r="G1082" s="34" t="s">
        <v>86</v>
      </c>
      <c r="H1082" s="34" t="s">
        <v>15</v>
      </c>
      <c r="I1082" s="34" t="s">
        <v>16</v>
      </c>
      <c r="J1082" s="34">
        <v>7.0</v>
      </c>
      <c r="K1082" s="34" t="s">
        <v>16</v>
      </c>
      <c r="L1082" s="34">
        <v>1.0</v>
      </c>
      <c r="M1082" s="34" t="s">
        <v>15</v>
      </c>
      <c r="N1082" s="73"/>
      <c r="O1082" s="34" t="s">
        <v>16</v>
      </c>
      <c r="P1082" s="34">
        <v>2.0</v>
      </c>
      <c r="Q1082" s="34" t="s">
        <v>16</v>
      </c>
      <c r="R1082" s="34"/>
    </row>
    <row r="1083">
      <c r="A1083" s="30">
        <v>1067.0</v>
      </c>
      <c r="B1083" s="62">
        <v>7545222.0</v>
      </c>
      <c r="C1083" s="135">
        <v>43767.0</v>
      </c>
      <c r="D1083" s="30">
        <v>2800.0</v>
      </c>
      <c r="E1083" s="28"/>
      <c r="F1083" s="116" t="s">
        <v>86</v>
      </c>
      <c r="G1083" s="73"/>
      <c r="H1083" s="34" t="s">
        <v>16</v>
      </c>
      <c r="I1083" s="34" t="s">
        <v>15</v>
      </c>
      <c r="J1083" s="73"/>
      <c r="K1083" s="34" t="s">
        <v>15</v>
      </c>
      <c r="L1083" s="73"/>
      <c r="M1083" s="34" t="s">
        <v>15</v>
      </c>
      <c r="N1083" s="73"/>
      <c r="O1083" s="34" t="s">
        <v>16</v>
      </c>
      <c r="P1083" s="34">
        <v>1.0</v>
      </c>
      <c r="Q1083" s="34" t="s">
        <v>15</v>
      </c>
      <c r="R1083" s="34"/>
    </row>
    <row r="1084">
      <c r="A1084" s="30">
        <v>1068.0</v>
      </c>
      <c r="B1084" s="62">
        <v>7546057.0</v>
      </c>
      <c r="C1084" s="135">
        <v>43780.0</v>
      </c>
      <c r="D1084" s="30">
        <v>2675.0</v>
      </c>
      <c r="E1084" s="28"/>
      <c r="F1084" s="116" t="s">
        <v>86</v>
      </c>
      <c r="G1084" s="73"/>
      <c r="H1084" s="34" t="s">
        <v>16</v>
      </c>
      <c r="I1084" s="34" t="s">
        <v>15</v>
      </c>
      <c r="J1084" s="73"/>
      <c r="K1084" s="34" t="s">
        <v>15</v>
      </c>
      <c r="L1084" s="73"/>
      <c r="M1084" s="34" t="s">
        <v>15</v>
      </c>
      <c r="N1084" s="73"/>
      <c r="O1084" s="34" t="s">
        <v>16</v>
      </c>
      <c r="P1084" s="34">
        <v>2.0</v>
      </c>
      <c r="Q1084" s="34" t="s">
        <v>15</v>
      </c>
      <c r="R1084" s="34"/>
    </row>
    <row r="1085">
      <c r="A1085" s="30">
        <v>1069.0</v>
      </c>
      <c r="B1085" s="62">
        <v>7557990.0</v>
      </c>
      <c r="C1085" s="135">
        <v>43828.0</v>
      </c>
      <c r="D1085" s="30">
        <v>1940.0</v>
      </c>
      <c r="E1085" s="28"/>
      <c r="F1085" s="116" t="s">
        <v>16</v>
      </c>
      <c r="G1085" s="34" t="s">
        <v>1966</v>
      </c>
      <c r="H1085" s="34" t="s">
        <v>16</v>
      </c>
      <c r="I1085" s="34" t="s">
        <v>15</v>
      </c>
      <c r="J1085" s="73"/>
      <c r="K1085" s="34" t="s">
        <v>15</v>
      </c>
      <c r="L1085" s="73"/>
      <c r="M1085" s="34" t="s">
        <v>15</v>
      </c>
      <c r="N1085" s="73"/>
      <c r="O1085" s="34" t="s">
        <v>16</v>
      </c>
      <c r="P1085" s="34">
        <v>14.0</v>
      </c>
      <c r="Q1085" s="34" t="s">
        <v>15</v>
      </c>
      <c r="R1085" s="34"/>
    </row>
    <row r="1086">
      <c r="A1086" s="30">
        <v>1070.0</v>
      </c>
      <c r="B1086" s="62">
        <v>7558425.0</v>
      </c>
      <c r="C1086" s="135">
        <v>43805.0</v>
      </c>
      <c r="D1086" s="30">
        <v>1940.0</v>
      </c>
      <c r="E1086" s="28"/>
      <c r="F1086" s="116" t="s">
        <v>86</v>
      </c>
      <c r="G1086" s="73"/>
      <c r="H1086" s="34" t="s">
        <v>16</v>
      </c>
      <c r="I1086" s="34" t="s">
        <v>16</v>
      </c>
      <c r="J1086" s="34">
        <v>4.0</v>
      </c>
      <c r="K1086" s="34" t="s">
        <v>15</v>
      </c>
      <c r="L1086" s="73"/>
      <c r="M1086" s="34" t="s">
        <v>15</v>
      </c>
      <c r="N1086" s="73"/>
      <c r="O1086" s="34" t="s">
        <v>16</v>
      </c>
      <c r="P1086" s="34">
        <v>4.0</v>
      </c>
      <c r="Q1086" s="34" t="s">
        <v>15</v>
      </c>
      <c r="R1086" s="34"/>
    </row>
    <row r="1087">
      <c r="A1087" s="30">
        <v>1071.0</v>
      </c>
      <c r="B1087" s="62">
        <v>7558304.0</v>
      </c>
      <c r="C1087" s="135">
        <v>43838.0</v>
      </c>
      <c r="D1087" s="30">
        <v>2570.0</v>
      </c>
      <c r="E1087" s="28"/>
      <c r="F1087" s="116" t="s">
        <v>16</v>
      </c>
      <c r="G1087" s="34" t="s">
        <v>1929</v>
      </c>
      <c r="H1087" s="34" t="s">
        <v>16</v>
      </c>
      <c r="I1087" s="34" t="s">
        <v>16</v>
      </c>
      <c r="J1087" s="34">
        <v>12.0</v>
      </c>
      <c r="K1087" s="34" t="s">
        <v>16</v>
      </c>
      <c r="L1087" s="34">
        <v>2.0</v>
      </c>
      <c r="M1087" s="34" t="s">
        <v>15</v>
      </c>
      <c r="N1087" s="73"/>
      <c r="O1087" s="34" t="s">
        <v>16</v>
      </c>
      <c r="P1087" s="34">
        <v>3.0</v>
      </c>
      <c r="Q1087" s="34" t="s">
        <v>16</v>
      </c>
      <c r="R1087" s="34"/>
    </row>
    <row r="1088">
      <c r="A1088" s="30">
        <v>1072.0</v>
      </c>
      <c r="B1088" s="62">
        <v>7557223.0</v>
      </c>
      <c r="C1088" s="135">
        <v>43792.0</v>
      </c>
      <c r="D1088" s="30">
        <v>2675.0</v>
      </c>
      <c r="E1088" s="28"/>
      <c r="F1088" s="116" t="s">
        <v>16</v>
      </c>
      <c r="G1088" s="73"/>
      <c r="H1088" s="34" t="s">
        <v>16</v>
      </c>
      <c r="I1088" s="34" t="s">
        <v>15</v>
      </c>
      <c r="J1088" s="73"/>
      <c r="K1088" s="34" t="s">
        <v>15</v>
      </c>
      <c r="L1088" s="73"/>
      <c r="M1088" s="34" t="s">
        <v>15</v>
      </c>
      <c r="N1088" s="73"/>
      <c r="O1088" s="34" t="s">
        <v>15</v>
      </c>
      <c r="P1088" s="73"/>
      <c r="Q1088" s="34" t="s">
        <v>16</v>
      </c>
      <c r="R1088" s="34"/>
    </row>
    <row r="1089">
      <c r="A1089" s="30">
        <v>1073.0</v>
      </c>
      <c r="B1089" s="62">
        <v>7559473.0</v>
      </c>
      <c r="C1089" s="135">
        <v>43810.0</v>
      </c>
      <c r="D1089" s="30">
        <v>1750.0</v>
      </c>
      <c r="E1089" s="28"/>
      <c r="F1089" s="116" t="s">
        <v>86</v>
      </c>
      <c r="G1089" s="73"/>
      <c r="H1089" s="34" t="s">
        <v>16</v>
      </c>
      <c r="I1089" s="34" t="s">
        <v>15</v>
      </c>
      <c r="J1089" s="73"/>
      <c r="K1089" s="34" t="s">
        <v>15</v>
      </c>
      <c r="L1089" s="73"/>
      <c r="M1089" s="34" t="s">
        <v>15</v>
      </c>
      <c r="N1089" s="73"/>
      <c r="O1089" s="34" t="s">
        <v>16</v>
      </c>
      <c r="P1089" s="34">
        <v>2.0</v>
      </c>
      <c r="Q1089" s="34" t="s">
        <v>15</v>
      </c>
      <c r="R1089" s="34"/>
    </row>
    <row r="1090">
      <c r="A1090" s="30">
        <v>1074.0</v>
      </c>
      <c r="B1090" s="62">
        <v>7562567.0</v>
      </c>
      <c r="C1090" s="135">
        <v>43689.0</v>
      </c>
      <c r="D1090" s="30">
        <v>3555.0</v>
      </c>
      <c r="E1090" s="28"/>
      <c r="F1090" s="116" t="s">
        <v>16</v>
      </c>
      <c r="G1090" s="34" t="s">
        <v>1935</v>
      </c>
      <c r="H1090" s="34" t="s">
        <v>16</v>
      </c>
      <c r="I1090" s="34" t="s">
        <v>16</v>
      </c>
      <c r="J1090" s="34">
        <v>7.0</v>
      </c>
      <c r="K1090" s="34" t="s">
        <v>15</v>
      </c>
      <c r="L1090" s="73"/>
      <c r="M1090" s="34" t="s">
        <v>15</v>
      </c>
      <c r="N1090" s="73"/>
      <c r="O1090" s="34" t="s">
        <v>16</v>
      </c>
      <c r="P1090" s="34">
        <v>2.0</v>
      </c>
      <c r="Q1090" s="34" t="s">
        <v>16</v>
      </c>
      <c r="R1090" s="34"/>
    </row>
    <row r="1091">
      <c r="A1091" s="30">
        <v>1075.0</v>
      </c>
      <c r="B1091" s="62">
        <v>7595936.0</v>
      </c>
      <c r="C1091" s="135">
        <v>43840.0</v>
      </c>
      <c r="D1091" s="30">
        <v>1795.0</v>
      </c>
      <c r="E1091" s="28"/>
      <c r="F1091" s="116" t="s">
        <v>16</v>
      </c>
      <c r="G1091" s="34" t="s">
        <v>1943</v>
      </c>
      <c r="H1091" s="34" t="s">
        <v>16</v>
      </c>
      <c r="I1091" s="34" t="s">
        <v>16</v>
      </c>
      <c r="J1091" s="34">
        <v>14.0</v>
      </c>
      <c r="K1091" s="34" t="s">
        <v>16</v>
      </c>
      <c r="L1091" s="34">
        <v>2.0</v>
      </c>
      <c r="M1091" s="34" t="s">
        <v>15</v>
      </c>
      <c r="N1091" s="73"/>
      <c r="O1091" s="34" t="s">
        <v>16</v>
      </c>
      <c r="P1091" s="34">
        <v>4.0</v>
      </c>
      <c r="Q1091" s="34" t="s">
        <v>16</v>
      </c>
      <c r="R1091" s="34"/>
    </row>
    <row r="1092">
      <c r="A1092" s="30">
        <v>1076.0</v>
      </c>
      <c r="B1092" s="62">
        <v>7575041.0</v>
      </c>
      <c r="C1092" s="135">
        <v>43812.0</v>
      </c>
      <c r="D1092" s="30">
        <v>1955.0</v>
      </c>
      <c r="E1092" s="28"/>
      <c r="F1092" s="116" t="s">
        <v>16</v>
      </c>
      <c r="G1092" s="34" t="s">
        <v>1967</v>
      </c>
      <c r="H1092" s="34" t="s">
        <v>15</v>
      </c>
      <c r="I1092" s="34" t="s">
        <v>15</v>
      </c>
      <c r="J1092" s="73"/>
      <c r="K1092" s="34" t="s">
        <v>15</v>
      </c>
      <c r="L1092" s="73"/>
      <c r="M1092" s="34" t="s">
        <v>15</v>
      </c>
      <c r="N1092" s="73"/>
      <c r="O1092" s="34" t="s">
        <v>15</v>
      </c>
      <c r="P1092" s="73"/>
      <c r="Q1092" s="34" t="s">
        <v>15</v>
      </c>
      <c r="R1092" s="34"/>
    </row>
    <row r="1093">
      <c r="A1093" s="30">
        <v>1077.0</v>
      </c>
      <c r="B1093" s="62">
        <v>7563739.0</v>
      </c>
      <c r="C1093" s="135">
        <v>43833.0</v>
      </c>
      <c r="D1093" s="30">
        <v>2430.0</v>
      </c>
      <c r="E1093" s="28"/>
      <c r="F1093" s="116" t="s">
        <v>16</v>
      </c>
      <c r="G1093" s="34" t="s">
        <v>1967</v>
      </c>
      <c r="H1093" s="34" t="s">
        <v>16</v>
      </c>
      <c r="I1093" s="34" t="s">
        <v>16</v>
      </c>
      <c r="J1093" s="34">
        <v>6.0</v>
      </c>
      <c r="K1093" s="34" t="s">
        <v>15</v>
      </c>
      <c r="L1093" s="73"/>
      <c r="M1093" s="34" t="s">
        <v>15</v>
      </c>
      <c r="N1093" s="73"/>
      <c r="O1093" s="34" t="s">
        <v>16</v>
      </c>
      <c r="P1093" s="34">
        <v>3.0</v>
      </c>
      <c r="Q1093" s="34" t="s">
        <v>16</v>
      </c>
      <c r="R1093" s="34"/>
    </row>
    <row r="1094">
      <c r="A1094" s="30">
        <v>1078.0</v>
      </c>
      <c r="B1094" s="62">
        <v>7564059.0</v>
      </c>
      <c r="C1094" s="135">
        <v>43840.0</v>
      </c>
      <c r="D1094" s="30">
        <v>1785.0</v>
      </c>
      <c r="E1094" s="28"/>
      <c r="F1094" s="116" t="s">
        <v>16</v>
      </c>
      <c r="G1094" s="34" t="s">
        <v>1968</v>
      </c>
      <c r="H1094" s="34" t="s">
        <v>16</v>
      </c>
      <c r="I1094" s="34" t="s">
        <v>15</v>
      </c>
      <c r="J1094" s="73"/>
      <c r="K1094" s="34" t="s">
        <v>15</v>
      </c>
      <c r="L1094" s="73"/>
      <c r="M1094" s="34" t="s">
        <v>15</v>
      </c>
      <c r="N1094" s="73"/>
      <c r="O1094" s="34" t="s">
        <v>16</v>
      </c>
      <c r="P1094" s="34">
        <v>6.0</v>
      </c>
      <c r="Q1094" s="34" t="s">
        <v>16</v>
      </c>
      <c r="R1094" s="34"/>
    </row>
    <row r="1095">
      <c r="A1095" s="30">
        <v>1079.0</v>
      </c>
      <c r="B1095" s="62">
        <v>7564116.0</v>
      </c>
      <c r="C1095" s="142"/>
      <c r="D1095" s="28"/>
      <c r="E1095" s="72">
        <v>43807.0</v>
      </c>
      <c r="F1095" s="116" t="s">
        <v>86</v>
      </c>
      <c r="G1095" s="73"/>
      <c r="H1095" s="34" t="s">
        <v>16</v>
      </c>
      <c r="I1095" s="34" t="s">
        <v>16</v>
      </c>
      <c r="J1095" s="34">
        <v>13.0</v>
      </c>
      <c r="K1095" s="34" t="s">
        <v>16</v>
      </c>
      <c r="L1095" s="34">
        <v>3.0</v>
      </c>
      <c r="M1095" s="34" t="s">
        <v>15</v>
      </c>
      <c r="N1095" s="73"/>
      <c r="O1095" s="34" t="s">
        <v>15</v>
      </c>
      <c r="P1095" s="73"/>
      <c r="Q1095" s="34" t="s">
        <v>15</v>
      </c>
      <c r="R1095" s="34"/>
    </row>
    <row r="1096">
      <c r="A1096" s="30">
        <v>1080.0</v>
      </c>
      <c r="B1096" s="62">
        <v>7564227.0</v>
      </c>
      <c r="C1096" s="135">
        <v>43809.0</v>
      </c>
      <c r="D1096" s="30">
        <v>2280.0</v>
      </c>
      <c r="E1096" s="72"/>
      <c r="F1096" s="116" t="s">
        <v>86</v>
      </c>
      <c r="G1096" s="73"/>
      <c r="H1096" s="34" t="s">
        <v>16</v>
      </c>
      <c r="I1096" s="34" t="s">
        <v>15</v>
      </c>
      <c r="J1096" s="73"/>
      <c r="K1096" s="34" t="s">
        <v>15</v>
      </c>
      <c r="L1096" s="73"/>
      <c r="M1096" s="34" t="s">
        <v>15</v>
      </c>
      <c r="N1096" s="73"/>
      <c r="O1096" s="34" t="s">
        <v>16</v>
      </c>
      <c r="P1096" s="34">
        <v>7.0</v>
      </c>
      <c r="Q1096" s="34" t="s">
        <v>15</v>
      </c>
      <c r="R1096" s="34"/>
    </row>
    <row r="1097">
      <c r="A1097" s="30">
        <v>1081.0</v>
      </c>
      <c r="B1097" s="62">
        <v>7565457.0</v>
      </c>
      <c r="C1097" s="135">
        <v>43822.0</v>
      </c>
      <c r="D1097" s="30">
        <v>1880.0</v>
      </c>
      <c r="E1097" s="28"/>
      <c r="F1097" s="116" t="s">
        <v>86</v>
      </c>
      <c r="G1097" s="73"/>
      <c r="H1097" s="34" t="s">
        <v>16</v>
      </c>
      <c r="I1097" s="34" t="s">
        <v>15</v>
      </c>
      <c r="J1097" s="73"/>
      <c r="K1097" s="34" t="s">
        <v>15</v>
      </c>
      <c r="L1097" s="73"/>
      <c r="M1097" s="34" t="s">
        <v>15</v>
      </c>
      <c r="N1097" s="73"/>
      <c r="O1097" s="34" t="s">
        <v>16</v>
      </c>
      <c r="P1097" s="34">
        <v>3.0</v>
      </c>
      <c r="Q1097" s="34" t="s">
        <v>15</v>
      </c>
      <c r="R1097" s="34"/>
    </row>
    <row r="1098">
      <c r="A1098" s="30">
        <v>1082.0</v>
      </c>
      <c r="B1098" s="30">
        <v>7569223.0</v>
      </c>
      <c r="C1098" s="135">
        <v>43814.0</v>
      </c>
      <c r="D1098" s="30">
        <v>2485.0</v>
      </c>
      <c r="E1098" s="28"/>
      <c r="F1098" s="116" t="s">
        <v>16</v>
      </c>
      <c r="G1098" s="34" t="s">
        <v>1968</v>
      </c>
      <c r="H1098" s="34" t="s">
        <v>15</v>
      </c>
      <c r="I1098" s="34" t="s">
        <v>15</v>
      </c>
      <c r="J1098" s="73"/>
      <c r="K1098" s="34" t="s">
        <v>15</v>
      </c>
      <c r="L1098" s="73"/>
      <c r="M1098" s="34" t="s">
        <v>15</v>
      </c>
      <c r="N1098" s="73"/>
      <c r="O1098" s="34" t="s">
        <v>15</v>
      </c>
      <c r="P1098" s="73"/>
      <c r="Q1098" s="34" t="s">
        <v>15</v>
      </c>
      <c r="R1098" s="34"/>
    </row>
    <row r="1099">
      <c r="A1099" s="30">
        <v>1083.0</v>
      </c>
      <c r="B1099" s="30">
        <v>7570579.0</v>
      </c>
      <c r="C1099" s="135">
        <v>43817.0</v>
      </c>
      <c r="D1099" s="30">
        <v>1835.0</v>
      </c>
      <c r="E1099" s="28"/>
      <c r="F1099" s="116" t="s">
        <v>16</v>
      </c>
      <c r="G1099" s="34" t="s">
        <v>1969</v>
      </c>
      <c r="H1099" s="34" t="s">
        <v>15</v>
      </c>
      <c r="I1099" s="34" t="s">
        <v>15</v>
      </c>
      <c r="J1099" s="73"/>
      <c r="K1099" s="34" t="s">
        <v>15</v>
      </c>
      <c r="L1099" s="73"/>
      <c r="M1099" s="34" t="s">
        <v>15</v>
      </c>
      <c r="N1099" s="73"/>
      <c r="O1099" s="34" t="s">
        <v>15</v>
      </c>
      <c r="P1099" s="73"/>
      <c r="Q1099" s="34" t="s">
        <v>15</v>
      </c>
      <c r="R1099" s="34"/>
    </row>
    <row r="1100">
      <c r="A1100" s="30">
        <v>1084.0</v>
      </c>
      <c r="B1100" s="30">
        <v>7570920.0</v>
      </c>
      <c r="C1100" s="135">
        <v>43897.0</v>
      </c>
      <c r="D1100" s="30">
        <v>2170.0</v>
      </c>
      <c r="E1100" s="28"/>
      <c r="F1100" s="116" t="s">
        <v>86</v>
      </c>
      <c r="G1100" s="73"/>
      <c r="H1100" s="34" t="s">
        <v>16</v>
      </c>
      <c r="I1100" s="34" t="s">
        <v>16</v>
      </c>
      <c r="J1100" s="34">
        <v>25.0</v>
      </c>
      <c r="K1100" s="34" t="s">
        <v>16</v>
      </c>
      <c r="L1100" s="34">
        <v>1.0</v>
      </c>
      <c r="M1100" s="34" t="s">
        <v>15</v>
      </c>
      <c r="N1100" s="73"/>
      <c r="O1100" s="34" t="s">
        <v>16</v>
      </c>
      <c r="P1100" s="34">
        <v>15.0</v>
      </c>
      <c r="Q1100" s="34" t="s">
        <v>15</v>
      </c>
      <c r="R1100" s="34"/>
    </row>
    <row r="1101">
      <c r="A1101" s="30">
        <v>1085.0</v>
      </c>
      <c r="B1101" s="30">
        <v>7571169.0</v>
      </c>
      <c r="C1101" s="135">
        <v>43836.0</v>
      </c>
      <c r="D1101" s="30">
        <v>1750.0</v>
      </c>
      <c r="E1101" s="28"/>
      <c r="F1101" s="116" t="s">
        <v>86</v>
      </c>
      <c r="G1101" s="73"/>
      <c r="H1101" s="34" t="s">
        <v>16</v>
      </c>
      <c r="I1101" s="34" t="s">
        <v>15</v>
      </c>
      <c r="J1101" s="73"/>
      <c r="K1101" s="34" t="s">
        <v>15</v>
      </c>
      <c r="L1101" s="73"/>
      <c r="M1101" s="34" t="s">
        <v>16</v>
      </c>
      <c r="N1101" s="34">
        <v>1.0</v>
      </c>
      <c r="O1101" s="34" t="s">
        <v>15</v>
      </c>
      <c r="P1101" s="73"/>
      <c r="Q1101" s="34" t="s">
        <v>15</v>
      </c>
      <c r="R1101" s="34"/>
    </row>
    <row r="1102">
      <c r="A1102" s="30">
        <v>1086.0</v>
      </c>
      <c r="B1102" s="30">
        <v>7571170.0</v>
      </c>
      <c r="C1102" s="135">
        <v>43836.0</v>
      </c>
      <c r="D1102" s="30">
        <v>2000.0</v>
      </c>
      <c r="E1102" s="28"/>
      <c r="F1102" s="116" t="s">
        <v>16</v>
      </c>
      <c r="G1102" s="34" t="s">
        <v>1385</v>
      </c>
      <c r="H1102" s="34" t="s">
        <v>16</v>
      </c>
      <c r="I1102" s="34" t="s">
        <v>15</v>
      </c>
      <c r="J1102" s="73"/>
      <c r="K1102" s="34" t="s">
        <v>15</v>
      </c>
      <c r="L1102" s="73"/>
      <c r="M1102" s="34" t="s">
        <v>15</v>
      </c>
      <c r="N1102" s="73"/>
      <c r="O1102" s="34" t="s">
        <v>16</v>
      </c>
      <c r="P1102" s="34">
        <v>2.0</v>
      </c>
      <c r="Q1102" s="34" t="s">
        <v>16</v>
      </c>
      <c r="R1102" s="34"/>
    </row>
    <row r="1103">
      <c r="A1103" s="30">
        <v>1087.0</v>
      </c>
      <c r="B1103" s="30">
        <v>7572337.0</v>
      </c>
      <c r="C1103" s="135">
        <v>43813.0</v>
      </c>
      <c r="D1103" s="30" t="s">
        <v>650</v>
      </c>
      <c r="E1103" s="28"/>
      <c r="F1103" s="116" t="s">
        <v>15</v>
      </c>
      <c r="G1103" s="73"/>
      <c r="H1103" s="34" t="s">
        <v>15</v>
      </c>
      <c r="I1103" s="34" t="s">
        <v>15</v>
      </c>
      <c r="J1103" s="73"/>
      <c r="K1103" s="34" t="s">
        <v>15</v>
      </c>
      <c r="L1103" s="73"/>
      <c r="M1103" s="34" t="s">
        <v>15</v>
      </c>
      <c r="N1103" s="73"/>
      <c r="O1103" s="34" t="s">
        <v>15</v>
      </c>
      <c r="P1103" s="73"/>
      <c r="Q1103" s="34" t="s">
        <v>15</v>
      </c>
      <c r="R1103" s="34"/>
    </row>
    <row r="1104">
      <c r="A1104" s="30">
        <v>1088.0</v>
      </c>
      <c r="B1104" s="30">
        <v>7573703.0</v>
      </c>
      <c r="C1104" s="135">
        <v>43865.0</v>
      </c>
      <c r="D1104" s="30">
        <v>2095.0</v>
      </c>
      <c r="E1104" s="28"/>
      <c r="F1104" s="116" t="s">
        <v>16</v>
      </c>
      <c r="G1104" s="34" t="s">
        <v>1970</v>
      </c>
      <c r="H1104" s="34" t="s">
        <v>15</v>
      </c>
      <c r="I1104" s="34" t="s">
        <v>15</v>
      </c>
      <c r="J1104" s="73"/>
      <c r="K1104" s="34" t="s">
        <v>15</v>
      </c>
      <c r="L1104" s="73"/>
      <c r="M1104" s="34" t="s">
        <v>15</v>
      </c>
      <c r="N1104" s="73"/>
      <c r="O1104" s="34" t="s">
        <v>16</v>
      </c>
      <c r="P1104" s="34">
        <v>6.0</v>
      </c>
      <c r="Q1104" s="34" t="s">
        <v>15</v>
      </c>
      <c r="R1104" s="34"/>
    </row>
    <row r="1105">
      <c r="A1105" s="30">
        <v>1089.0</v>
      </c>
      <c r="B1105" s="30">
        <v>7573753.0</v>
      </c>
      <c r="C1105" s="135">
        <v>43828.0</v>
      </c>
      <c r="D1105" s="30">
        <v>1800.0</v>
      </c>
      <c r="E1105" s="28"/>
      <c r="F1105" s="116" t="s">
        <v>16</v>
      </c>
      <c r="G1105" s="34" t="s">
        <v>1935</v>
      </c>
      <c r="H1105" s="34" t="s">
        <v>16</v>
      </c>
      <c r="I1105" s="34" t="s">
        <v>15</v>
      </c>
      <c r="J1105" s="73"/>
      <c r="K1105" s="34" t="s">
        <v>15</v>
      </c>
      <c r="L1105" s="73"/>
      <c r="M1105" s="34" t="s">
        <v>15</v>
      </c>
      <c r="N1105" s="73"/>
      <c r="O1105" s="34" t="s">
        <v>16</v>
      </c>
      <c r="P1105" s="34">
        <v>4.0</v>
      </c>
      <c r="Q1105" s="34" t="s">
        <v>16</v>
      </c>
      <c r="R1105" s="34"/>
    </row>
    <row r="1106">
      <c r="A1106" s="30">
        <v>1090.0</v>
      </c>
      <c r="B1106" s="30">
        <v>7572339.0</v>
      </c>
      <c r="C1106" s="135">
        <v>43830.0</v>
      </c>
      <c r="D1106" s="30">
        <v>1844.0</v>
      </c>
      <c r="E1106" s="28"/>
      <c r="F1106" s="116" t="s">
        <v>16</v>
      </c>
      <c r="G1106" s="34" t="s">
        <v>1385</v>
      </c>
      <c r="H1106" s="34" t="s">
        <v>16</v>
      </c>
      <c r="I1106" s="34" t="s">
        <v>15</v>
      </c>
      <c r="J1106" s="73"/>
      <c r="K1106" s="34" t="s">
        <v>15</v>
      </c>
      <c r="L1106" s="73"/>
      <c r="M1106" s="34" t="s">
        <v>15</v>
      </c>
      <c r="N1106" s="73"/>
      <c r="O1106" s="34" t="s">
        <v>16</v>
      </c>
      <c r="P1106" s="34">
        <v>5.0</v>
      </c>
      <c r="Q1106" s="34" t="s">
        <v>15</v>
      </c>
      <c r="R1106" s="34"/>
    </row>
    <row r="1107">
      <c r="A1107" s="30">
        <v>1091.0</v>
      </c>
      <c r="B1107" s="30">
        <v>7570935.0</v>
      </c>
      <c r="C1107" s="135">
        <v>43825.0</v>
      </c>
      <c r="D1107" s="30">
        <v>2090.0</v>
      </c>
      <c r="E1107" s="28"/>
      <c r="F1107" s="116" t="s">
        <v>15</v>
      </c>
      <c r="G1107" s="73"/>
      <c r="H1107" s="34" t="s">
        <v>16</v>
      </c>
      <c r="I1107" s="34" t="s">
        <v>15</v>
      </c>
      <c r="J1107" s="73"/>
      <c r="K1107" s="34" t="s">
        <v>16</v>
      </c>
      <c r="L1107" s="34">
        <v>1.0</v>
      </c>
      <c r="M1107" s="34" t="s">
        <v>15</v>
      </c>
      <c r="N1107" s="34"/>
      <c r="O1107" s="34" t="s">
        <v>16</v>
      </c>
      <c r="P1107" s="34">
        <v>6.0</v>
      </c>
      <c r="Q1107" s="34" t="s">
        <v>15</v>
      </c>
      <c r="R1107" s="34"/>
    </row>
    <row r="1108">
      <c r="A1108" s="30">
        <v>1092.0</v>
      </c>
      <c r="B1108" s="30">
        <v>7575488.0</v>
      </c>
      <c r="C1108" s="135">
        <v>43852.0</v>
      </c>
      <c r="D1108" s="30">
        <v>1780.0</v>
      </c>
      <c r="E1108" s="28"/>
      <c r="F1108" s="116" t="s">
        <v>16</v>
      </c>
      <c r="G1108" s="34" t="s">
        <v>1932</v>
      </c>
      <c r="H1108" s="34" t="s">
        <v>15</v>
      </c>
      <c r="I1108" s="34" t="s">
        <v>15</v>
      </c>
      <c r="J1108" s="73"/>
      <c r="K1108" s="34" t="s">
        <v>15</v>
      </c>
      <c r="L1108" s="73"/>
      <c r="M1108" s="34" t="s">
        <v>15</v>
      </c>
      <c r="N1108" s="73"/>
      <c r="O1108" s="34" t="s">
        <v>16</v>
      </c>
      <c r="P1108" s="34">
        <v>2.0</v>
      </c>
      <c r="Q1108" s="34" t="s">
        <v>16</v>
      </c>
      <c r="R1108" s="34"/>
    </row>
    <row r="1109">
      <c r="A1109" s="30">
        <v>1093.0</v>
      </c>
      <c r="B1109" s="30">
        <v>7574582.0</v>
      </c>
      <c r="C1109" s="135">
        <v>43826.0</v>
      </c>
      <c r="D1109" s="30">
        <v>2565.0</v>
      </c>
      <c r="E1109" s="28"/>
      <c r="F1109" s="116" t="s">
        <v>86</v>
      </c>
      <c r="G1109" s="73"/>
      <c r="H1109" s="34" t="s">
        <v>15</v>
      </c>
      <c r="I1109" s="34" t="s">
        <v>15</v>
      </c>
      <c r="J1109" s="73"/>
      <c r="K1109" s="34" t="s">
        <v>15</v>
      </c>
      <c r="L1109" s="73"/>
      <c r="M1109" s="34" t="s">
        <v>15</v>
      </c>
      <c r="N1109" s="73"/>
      <c r="O1109" s="34" t="s">
        <v>15</v>
      </c>
      <c r="P1109" s="73"/>
      <c r="Q1109" s="34" t="s">
        <v>15</v>
      </c>
      <c r="R1109" s="34"/>
    </row>
    <row r="1110">
      <c r="A1110" s="30">
        <v>1094.0</v>
      </c>
      <c r="B1110" s="30">
        <v>7577178.0</v>
      </c>
      <c r="C1110" s="135">
        <v>43822.0</v>
      </c>
      <c r="D1110" s="30">
        <v>2765.0</v>
      </c>
      <c r="E1110" s="28"/>
      <c r="F1110" s="116" t="s">
        <v>86</v>
      </c>
      <c r="G1110" s="73"/>
      <c r="H1110" s="34" t="s">
        <v>16</v>
      </c>
      <c r="I1110" s="34" t="s">
        <v>15</v>
      </c>
      <c r="J1110" s="73"/>
      <c r="K1110" s="34" t="s">
        <v>15</v>
      </c>
      <c r="L1110" s="73"/>
      <c r="M1110" s="34" t="s">
        <v>15</v>
      </c>
      <c r="N1110" s="73"/>
      <c r="O1110" s="34" t="s">
        <v>16</v>
      </c>
      <c r="P1110" s="34">
        <v>1.0</v>
      </c>
      <c r="Q1110" s="34" t="s">
        <v>15</v>
      </c>
      <c r="R1110" s="34"/>
    </row>
    <row r="1111">
      <c r="A1111" s="30">
        <v>1095.0</v>
      </c>
      <c r="B1111" s="30">
        <v>7577702.0</v>
      </c>
      <c r="C1111" s="135">
        <v>43839.0</v>
      </c>
      <c r="D1111" s="30">
        <v>2475.0</v>
      </c>
      <c r="E1111" s="28"/>
      <c r="F1111" s="116" t="s">
        <v>15</v>
      </c>
      <c r="G1111" s="73"/>
      <c r="H1111" s="34" t="s">
        <v>16</v>
      </c>
      <c r="I1111" s="34" t="s">
        <v>15</v>
      </c>
      <c r="J1111" s="73"/>
      <c r="K1111" s="34" t="s">
        <v>16</v>
      </c>
      <c r="L1111" s="34">
        <v>6.0</v>
      </c>
      <c r="M1111" s="34" t="s">
        <v>15</v>
      </c>
      <c r="N1111" s="73"/>
      <c r="O1111" s="34" t="s">
        <v>16</v>
      </c>
      <c r="P1111" s="34">
        <v>3.0</v>
      </c>
      <c r="Q1111" s="34" t="s">
        <v>15</v>
      </c>
      <c r="R1111" s="34"/>
    </row>
    <row r="1112">
      <c r="A1112" s="30">
        <v>1096.0</v>
      </c>
      <c r="B1112" s="30">
        <v>7578340.0</v>
      </c>
      <c r="C1112" s="135">
        <v>43830.0</v>
      </c>
      <c r="D1112" s="30" t="s">
        <v>86</v>
      </c>
      <c r="E1112" s="28"/>
      <c r="F1112" s="116" t="s">
        <v>86</v>
      </c>
      <c r="G1112" s="73"/>
      <c r="H1112" s="34" t="s">
        <v>16</v>
      </c>
      <c r="I1112" s="34" t="s">
        <v>15</v>
      </c>
      <c r="J1112" s="73"/>
      <c r="K1112" s="34" t="s">
        <v>15</v>
      </c>
      <c r="L1112" s="73"/>
      <c r="M1112" s="34" t="s">
        <v>15</v>
      </c>
      <c r="N1112" s="73"/>
      <c r="O1112" s="34" t="s">
        <v>16</v>
      </c>
      <c r="P1112" s="34">
        <v>5.0</v>
      </c>
      <c r="Q1112" s="34" t="s">
        <v>15</v>
      </c>
      <c r="R1112" s="34"/>
    </row>
    <row r="1113">
      <c r="A1113" s="59">
        <v>1097.0</v>
      </c>
      <c r="B1113" s="66">
        <v>7578815.0</v>
      </c>
      <c r="C1113" s="135">
        <v>43832.0</v>
      </c>
      <c r="D1113" s="59">
        <v>2005.0</v>
      </c>
      <c r="E1113" s="140"/>
      <c r="F1113" s="105" t="s">
        <v>86</v>
      </c>
      <c r="G1113" s="141"/>
      <c r="H1113" s="33" t="s">
        <v>15</v>
      </c>
      <c r="I1113" s="33" t="s">
        <v>15</v>
      </c>
      <c r="J1113" s="141"/>
      <c r="K1113" s="33" t="s">
        <v>15</v>
      </c>
      <c r="L1113" s="141"/>
      <c r="M1113" s="33" t="s">
        <v>15</v>
      </c>
      <c r="N1113" s="141"/>
      <c r="O1113" s="33" t="s">
        <v>15</v>
      </c>
      <c r="P1113" s="141"/>
      <c r="Q1113" s="33" t="s">
        <v>15</v>
      </c>
      <c r="R1113" s="33"/>
    </row>
    <row r="1114">
      <c r="A1114" s="59">
        <v>1098.0</v>
      </c>
      <c r="B1114" s="66">
        <v>7580041.0</v>
      </c>
      <c r="C1114" s="135">
        <v>43867.0</v>
      </c>
      <c r="D1114" s="59">
        <v>2525.0</v>
      </c>
      <c r="E1114" s="140"/>
      <c r="F1114" s="105" t="s">
        <v>86</v>
      </c>
      <c r="G1114" s="141"/>
      <c r="H1114" s="33" t="s">
        <v>16</v>
      </c>
      <c r="I1114" s="33" t="s">
        <v>15</v>
      </c>
      <c r="J1114" s="141"/>
      <c r="K1114" s="33" t="s">
        <v>16</v>
      </c>
      <c r="L1114" s="33">
        <v>2.0</v>
      </c>
      <c r="M1114" s="33" t="s">
        <v>15</v>
      </c>
      <c r="N1114" s="141"/>
      <c r="O1114" s="33" t="s">
        <v>16</v>
      </c>
      <c r="P1114" s="33">
        <v>1.0</v>
      </c>
      <c r="Q1114" s="33" t="s">
        <v>15</v>
      </c>
      <c r="R1114" s="33"/>
    </row>
    <row r="1115">
      <c r="A1115" s="59">
        <v>1099.0</v>
      </c>
      <c r="B1115" s="66">
        <v>7581071.0</v>
      </c>
      <c r="C1115" s="135">
        <v>43829.0</v>
      </c>
      <c r="D1115" s="59" t="s">
        <v>86</v>
      </c>
      <c r="E1115" s="140"/>
      <c r="F1115" s="105" t="s">
        <v>86</v>
      </c>
      <c r="G1115" s="141"/>
      <c r="H1115" s="33" t="s">
        <v>16</v>
      </c>
      <c r="I1115" s="33" t="s">
        <v>15</v>
      </c>
      <c r="J1115" s="141"/>
      <c r="K1115" s="33" t="s">
        <v>15</v>
      </c>
      <c r="L1115" s="141"/>
      <c r="M1115" s="33" t="s">
        <v>15</v>
      </c>
      <c r="N1115" s="141"/>
      <c r="O1115" s="33" t="s">
        <v>16</v>
      </c>
      <c r="P1115" s="33">
        <v>1.0</v>
      </c>
      <c r="Q1115" s="33" t="s">
        <v>15</v>
      </c>
      <c r="R1115" s="33"/>
    </row>
    <row r="1116">
      <c r="A1116" s="59">
        <v>1100.0</v>
      </c>
      <c r="B1116" s="66">
        <v>7581650.0</v>
      </c>
      <c r="C1116" s="135">
        <v>43867.0</v>
      </c>
      <c r="D1116" s="59">
        <v>1790.0</v>
      </c>
      <c r="E1116" s="140"/>
      <c r="F1116" s="105" t="s">
        <v>16</v>
      </c>
      <c r="G1116" s="33" t="s">
        <v>1932</v>
      </c>
      <c r="H1116" s="33" t="s">
        <v>16</v>
      </c>
      <c r="I1116" s="33" t="s">
        <v>15</v>
      </c>
      <c r="J1116" s="141"/>
      <c r="K1116" s="33" t="s">
        <v>15</v>
      </c>
      <c r="L1116" s="141"/>
      <c r="M1116" s="33" t="s">
        <v>15</v>
      </c>
      <c r="N1116" s="141"/>
      <c r="O1116" s="33" t="s">
        <v>16</v>
      </c>
      <c r="P1116" s="33">
        <v>3.0</v>
      </c>
      <c r="Q1116" s="33" t="s">
        <v>15</v>
      </c>
      <c r="R1116" s="33"/>
    </row>
    <row r="1117">
      <c r="A1117" s="23">
        <v>2018.0</v>
      </c>
      <c r="B1117" s="5"/>
      <c r="C1117" s="5"/>
      <c r="D1117" s="5"/>
      <c r="E1117" s="5"/>
      <c r="F1117" s="5"/>
      <c r="G1117" s="5"/>
      <c r="H1117" s="5"/>
      <c r="I1117" s="5"/>
      <c r="J1117" s="6"/>
      <c r="K1117" s="23">
        <v>2018.0</v>
      </c>
      <c r="L1117" s="5"/>
      <c r="M1117" s="5"/>
      <c r="N1117" s="5"/>
      <c r="O1117" s="5"/>
      <c r="P1117" s="5"/>
      <c r="Q1117" s="5"/>
      <c r="R1117" s="6"/>
    </row>
    <row r="1118">
      <c r="A1118" s="30">
        <v>1101.0</v>
      </c>
      <c r="B1118" s="66">
        <v>7582064.0</v>
      </c>
      <c r="C1118" s="142"/>
      <c r="D1118" s="140"/>
      <c r="E1118" s="74">
        <v>43832.0</v>
      </c>
      <c r="F1118" s="105" t="s">
        <v>86</v>
      </c>
      <c r="G1118" s="141"/>
      <c r="H1118" s="33" t="s">
        <v>16</v>
      </c>
      <c r="I1118" s="33" t="s">
        <v>16</v>
      </c>
      <c r="J1118" s="33">
        <v>1.0</v>
      </c>
      <c r="K1118" s="33" t="s">
        <v>15</v>
      </c>
      <c r="L1118" s="141"/>
      <c r="M1118" s="33" t="s">
        <v>15</v>
      </c>
      <c r="N1118" s="141"/>
      <c r="O1118" s="33" t="s">
        <v>15</v>
      </c>
      <c r="P1118" s="141"/>
      <c r="Q1118" s="33" t="s">
        <v>15</v>
      </c>
      <c r="R1118" s="33"/>
    </row>
    <row r="1119">
      <c r="A1119" s="30">
        <v>1102.0</v>
      </c>
      <c r="B1119" s="30">
        <v>7146693.0</v>
      </c>
      <c r="C1119" s="135">
        <v>43143.0</v>
      </c>
      <c r="D1119" s="30">
        <v>1884.0</v>
      </c>
      <c r="E1119" s="28"/>
      <c r="F1119" s="116" t="s">
        <v>16</v>
      </c>
      <c r="G1119" s="34" t="s">
        <v>86</v>
      </c>
      <c r="H1119" s="34" t="s">
        <v>16</v>
      </c>
      <c r="I1119" s="34" t="s">
        <v>15</v>
      </c>
      <c r="J1119" s="73"/>
      <c r="K1119" s="34" t="s">
        <v>16</v>
      </c>
      <c r="L1119" s="34">
        <v>2.0</v>
      </c>
      <c r="M1119" s="34" t="s">
        <v>15</v>
      </c>
      <c r="N1119" s="34"/>
      <c r="O1119" s="34" t="s">
        <v>16</v>
      </c>
      <c r="P1119" s="34" t="s">
        <v>86</v>
      </c>
      <c r="Q1119" s="34" t="s">
        <v>16</v>
      </c>
      <c r="R1119" s="34"/>
    </row>
    <row r="1120">
      <c r="A1120" s="30">
        <v>1103.0</v>
      </c>
      <c r="B1120" s="30">
        <v>7149014.0</v>
      </c>
      <c r="C1120" s="135">
        <v>43127.0</v>
      </c>
      <c r="D1120" s="30">
        <v>2310.0</v>
      </c>
      <c r="E1120" s="28"/>
      <c r="F1120" s="116" t="s">
        <v>15</v>
      </c>
      <c r="G1120" s="73"/>
      <c r="H1120" s="34" t="s">
        <v>15</v>
      </c>
      <c r="I1120" s="34" t="s">
        <v>15</v>
      </c>
      <c r="J1120" s="73"/>
      <c r="K1120" s="34" t="s">
        <v>15</v>
      </c>
      <c r="L1120" s="73"/>
      <c r="M1120" s="34" t="s">
        <v>15</v>
      </c>
      <c r="N1120" s="73"/>
      <c r="O1120" s="34" t="s">
        <v>15</v>
      </c>
      <c r="P1120" s="73"/>
      <c r="Q1120" s="34" t="s">
        <v>15</v>
      </c>
      <c r="R1120" s="34"/>
    </row>
    <row r="1121">
      <c r="A1121" s="59">
        <v>1104.0</v>
      </c>
      <c r="B1121" s="30">
        <v>7148929.0</v>
      </c>
      <c r="C1121" s="135">
        <v>43124.0</v>
      </c>
      <c r="D1121" s="30">
        <v>1820.0</v>
      </c>
      <c r="E1121" s="28"/>
      <c r="F1121" s="116" t="s">
        <v>16</v>
      </c>
      <c r="G1121" s="34" t="s">
        <v>86</v>
      </c>
      <c r="H1121" s="34" t="s">
        <v>15</v>
      </c>
      <c r="I1121" s="34" t="s">
        <v>15</v>
      </c>
      <c r="J1121" s="73"/>
      <c r="K1121" s="34" t="s">
        <v>15</v>
      </c>
      <c r="L1121" s="73"/>
      <c r="M1121" s="34" t="s">
        <v>15</v>
      </c>
      <c r="N1121" s="73"/>
      <c r="O1121" s="34" t="s">
        <v>15</v>
      </c>
      <c r="P1121" s="73"/>
      <c r="Q1121" s="34" t="s">
        <v>15</v>
      </c>
      <c r="R1121" s="34"/>
    </row>
    <row r="1122">
      <c r="A1122" s="59">
        <v>1105.0</v>
      </c>
      <c r="B1122" s="30">
        <v>7147520.0</v>
      </c>
      <c r="C1122" s="135">
        <v>43123.0</v>
      </c>
      <c r="D1122" s="30">
        <v>2295.0</v>
      </c>
      <c r="E1122" s="28"/>
      <c r="F1122" s="116" t="s">
        <v>15</v>
      </c>
      <c r="G1122" s="73"/>
      <c r="H1122" s="34" t="s">
        <v>16</v>
      </c>
      <c r="I1122" s="34" t="s">
        <v>15</v>
      </c>
      <c r="J1122" s="73"/>
      <c r="K1122" s="34" t="s">
        <v>15</v>
      </c>
      <c r="L1122" s="73"/>
      <c r="M1122" s="34" t="s">
        <v>15</v>
      </c>
      <c r="N1122" s="73"/>
      <c r="O1122" s="34" t="s">
        <v>16</v>
      </c>
      <c r="P1122" s="34">
        <v>4.0</v>
      </c>
      <c r="Q1122" s="34" t="s">
        <v>15</v>
      </c>
      <c r="R1122" s="34"/>
    </row>
    <row r="1123">
      <c r="A1123" s="59">
        <v>1106.0</v>
      </c>
      <c r="B1123" s="30">
        <v>7149014.0</v>
      </c>
      <c r="C1123" s="135">
        <v>43127.0</v>
      </c>
      <c r="D1123" s="30">
        <v>2310.0</v>
      </c>
      <c r="E1123" s="28"/>
      <c r="F1123" s="116" t="s">
        <v>15</v>
      </c>
      <c r="G1123" s="73"/>
      <c r="H1123" s="34" t="s">
        <v>15</v>
      </c>
      <c r="I1123" s="34" t="s">
        <v>15</v>
      </c>
      <c r="J1123" s="73"/>
      <c r="K1123" s="34" t="s">
        <v>15</v>
      </c>
      <c r="L1123" s="73"/>
      <c r="M1123" s="34" t="s">
        <v>15</v>
      </c>
      <c r="N1123" s="73"/>
      <c r="O1123" s="34" t="s">
        <v>15</v>
      </c>
      <c r="P1123" s="73"/>
      <c r="Q1123" s="34" t="s">
        <v>15</v>
      </c>
      <c r="R1123" s="34"/>
    </row>
    <row r="1124">
      <c r="A1124" s="59">
        <v>1107.0</v>
      </c>
      <c r="B1124" s="30">
        <v>7150108.0</v>
      </c>
      <c r="C1124" s="135">
        <v>43153.0</v>
      </c>
      <c r="D1124" s="30">
        <v>2046.0</v>
      </c>
      <c r="E1124" s="28"/>
      <c r="F1124" s="116" t="s">
        <v>86</v>
      </c>
      <c r="G1124" s="73"/>
      <c r="H1124" s="34" t="s">
        <v>15</v>
      </c>
      <c r="I1124" s="34" t="s">
        <v>15</v>
      </c>
      <c r="J1124" s="73"/>
      <c r="K1124" s="34" t="s">
        <v>15</v>
      </c>
      <c r="L1124" s="73"/>
      <c r="M1124" s="34" t="s">
        <v>15</v>
      </c>
      <c r="N1124" s="73"/>
      <c r="O1124" s="34" t="s">
        <v>16</v>
      </c>
      <c r="P1124" s="34">
        <v>2.0</v>
      </c>
      <c r="Q1124" s="34" t="s">
        <v>15</v>
      </c>
      <c r="R1124" s="34"/>
    </row>
    <row r="1125">
      <c r="A1125" s="30">
        <v>1108.0</v>
      </c>
      <c r="B1125" s="30">
        <v>7150850.0</v>
      </c>
      <c r="C1125" s="135">
        <v>43115.0</v>
      </c>
      <c r="D1125" s="30">
        <v>650.0</v>
      </c>
      <c r="E1125" s="28"/>
      <c r="F1125" s="116" t="s">
        <v>15</v>
      </c>
      <c r="G1125" s="73"/>
      <c r="H1125" s="34" t="s">
        <v>16</v>
      </c>
      <c r="I1125" s="34" t="s">
        <v>16</v>
      </c>
      <c r="J1125" s="73"/>
      <c r="K1125" s="34" t="s">
        <v>15</v>
      </c>
      <c r="L1125" s="73"/>
      <c r="M1125" s="34" t="s">
        <v>15</v>
      </c>
      <c r="N1125" s="73"/>
      <c r="O1125" s="34" t="s">
        <v>15</v>
      </c>
      <c r="P1125" s="73"/>
      <c r="Q1125" s="34" t="s">
        <v>15</v>
      </c>
      <c r="R1125" s="34"/>
    </row>
    <row r="1126">
      <c r="A1126" s="30">
        <v>1109.0</v>
      </c>
      <c r="B1126" s="30">
        <v>7150874.0</v>
      </c>
      <c r="C1126" s="135">
        <v>43189.0</v>
      </c>
      <c r="D1126" s="30">
        <v>1854.0</v>
      </c>
      <c r="E1126" s="28"/>
      <c r="F1126" s="116" t="s">
        <v>16</v>
      </c>
      <c r="G1126" s="34" t="s">
        <v>86</v>
      </c>
      <c r="H1126" s="34" t="s">
        <v>16</v>
      </c>
      <c r="I1126" s="34" t="s">
        <v>16</v>
      </c>
      <c r="J1126" s="34">
        <v>32.0</v>
      </c>
      <c r="K1126" s="34" t="s">
        <v>16</v>
      </c>
      <c r="L1126" s="34">
        <v>50.0</v>
      </c>
      <c r="M1126" s="34" t="s">
        <v>15</v>
      </c>
      <c r="N1126" s="73"/>
      <c r="O1126" s="34" t="s">
        <v>15</v>
      </c>
      <c r="P1126" s="73"/>
      <c r="Q1126" s="34" t="s">
        <v>16</v>
      </c>
      <c r="R1126" s="34"/>
    </row>
    <row r="1127">
      <c r="A1127" s="30">
        <v>1110.0</v>
      </c>
      <c r="B1127" s="60">
        <v>7151053.0</v>
      </c>
      <c r="C1127" s="135">
        <v>43126.0</v>
      </c>
      <c r="D1127" s="30">
        <v>2468.0</v>
      </c>
      <c r="E1127" s="28"/>
      <c r="F1127" s="116" t="s">
        <v>86</v>
      </c>
      <c r="G1127" s="73"/>
      <c r="H1127" s="34" t="s">
        <v>16</v>
      </c>
      <c r="I1127" s="34" t="s">
        <v>15</v>
      </c>
      <c r="J1127" s="73"/>
      <c r="K1127" s="34" t="s">
        <v>15</v>
      </c>
      <c r="L1127" s="73"/>
      <c r="M1127" s="34" t="s">
        <v>15</v>
      </c>
      <c r="N1127" s="73"/>
      <c r="O1127" s="34" t="s">
        <v>16</v>
      </c>
      <c r="P1127" s="34">
        <v>1.0</v>
      </c>
      <c r="Q1127" s="34" t="s">
        <v>15</v>
      </c>
      <c r="R1127" s="34"/>
    </row>
    <row r="1128">
      <c r="A1128" s="30">
        <v>1111.0</v>
      </c>
      <c r="B1128" s="60">
        <v>7151856.0</v>
      </c>
      <c r="C1128" s="135">
        <v>43122.0</v>
      </c>
      <c r="D1128" s="30">
        <v>2455.0</v>
      </c>
      <c r="E1128" s="28"/>
      <c r="F1128" s="116" t="s">
        <v>15</v>
      </c>
      <c r="G1128" s="73"/>
      <c r="H1128" s="34" t="s">
        <v>16</v>
      </c>
      <c r="I1128" s="34" t="s">
        <v>15</v>
      </c>
      <c r="J1128" s="73"/>
      <c r="K1128" s="34" t="s">
        <v>15</v>
      </c>
      <c r="L1128" s="73"/>
      <c r="M1128" s="34" t="s">
        <v>15</v>
      </c>
      <c r="N1128" s="73"/>
      <c r="O1128" s="34" t="s">
        <v>16</v>
      </c>
      <c r="P1128" s="34">
        <v>1.0</v>
      </c>
      <c r="Q1128" s="34" t="s">
        <v>15</v>
      </c>
      <c r="R1128" s="34"/>
    </row>
    <row r="1129">
      <c r="A1129" s="30">
        <v>1112.0</v>
      </c>
      <c r="B1129" s="60">
        <v>7154768.0</v>
      </c>
      <c r="C1129" s="142"/>
      <c r="D1129" s="28"/>
      <c r="E1129" s="72">
        <v>43148.0</v>
      </c>
      <c r="F1129" s="116" t="s">
        <v>15</v>
      </c>
      <c r="G1129" s="73"/>
      <c r="H1129" s="34" t="s">
        <v>16</v>
      </c>
      <c r="I1129" s="34" t="s">
        <v>16</v>
      </c>
      <c r="J1129" s="34">
        <v>32.0</v>
      </c>
      <c r="K1129" s="34" t="s">
        <v>15</v>
      </c>
      <c r="L1129" s="73"/>
      <c r="M1129" s="34" t="s">
        <v>15</v>
      </c>
      <c r="N1129" s="73"/>
      <c r="O1129" s="34" t="s">
        <v>15</v>
      </c>
      <c r="P1129" s="73"/>
      <c r="Q1129" s="34" t="s">
        <v>15</v>
      </c>
      <c r="R1129" s="34"/>
    </row>
    <row r="1130">
      <c r="A1130" s="59">
        <v>1113.0</v>
      </c>
      <c r="B1130" s="60">
        <v>7156110.0</v>
      </c>
      <c r="C1130" s="135">
        <v>43126.0</v>
      </c>
      <c r="D1130" s="30">
        <v>2715.0</v>
      </c>
      <c r="E1130" s="28"/>
      <c r="F1130" s="116" t="s">
        <v>15</v>
      </c>
      <c r="G1130" s="73"/>
      <c r="H1130" s="34" t="s">
        <v>16</v>
      </c>
      <c r="I1130" s="34" t="s">
        <v>15</v>
      </c>
      <c r="J1130" s="73"/>
      <c r="K1130" s="34" t="s">
        <v>16</v>
      </c>
      <c r="L1130" s="34">
        <v>4.0</v>
      </c>
      <c r="M1130" s="34" t="s">
        <v>15</v>
      </c>
      <c r="N1130" s="73"/>
      <c r="O1130" s="34" t="s">
        <v>16</v>
      </c>
      <c r="P1130" s="34">
        <v>1.0</v>
      </c>
      <c r="Q1130" s="34" t="s">
        <v>15</v>
      </c>
      <c r="R1130" s="34"/>
    </row>
    <row r="1131">
      <c r="A1131" s="59">
        <v>1114.0</v>
      </c>
      <c r="B1131" s="60">
        <v>7155644.0</v>
      </c>
      <c r="C1131" s="135">
        <v>43178.0</v>
      </c>
      <c r="D1131" s="30">
        <v>1895.0</v>
      </c>
      <c r="E1131" s="28"/>
      <c r="F1131" s="116" t="s">
        <v>16</v>
      </c>
      <c r="G1131" s="34" t="s">
        <v>86</v>
      </c>
      <c r="H1131" s="34" t="s">
        <v>16</v>
      </c>
      <c r="I1131" s="34" t="s">
        <v>15</v>
      </c>
      <c r="J1131" s="73"/>
      <c r="K1131" s="34" t="s">
        <v>16</v>
      </c>
      <c r="L1131" s="34">
        <v>12.0</v>
      </c>
      <c r="M1131" s="34" t="s">
        <v>15</v>
      </c>
      <c r="N1131" s="73"/>
      <c r="O1131" s="34" t="s">
        <v>16</v>
      </c>
      <c r="P1131" s="34">
        <v>2.0</v>
      </c>
      <c r="Q1131" s="34" t="s">
        <v>15</v>
      </c>
      <c r="R1131" s="34"/>
    </row>
    <row r="1132">
      <c r="A1132" s="30">
        <v>1115.0</v>
      </c>
      <c r="B1132" s="60">
        <v>7157586.0</v>
      </c>
      <c r="C1132" s="135">
        <v>43134.0</v>
      </c>
      <c r="D1132" s="30">
        <v>1982.0</v>
      </c>
      <c r="E1132" s="28"/>
      <c r="F1132" s="116" t="s">
        <v>86</v>
      </c>
      <c r="G1132" s="73"/>
      <c r="H1132" s="34" t="s">
        <v>15</v>
      </c>
      <c r="I1132" s="34" t="s">
        <v>15</v>
      </c>
      <c r="J1132" s="73"/>
      <c r="K1132" s="34" t="s">
        <v>15</v>
      </c>
      <c r="L1132" s="73"/>
      <c r="M1132" s="34" t="s">
        <v>15</v>
      </c>
      <c r="N1132" s="73"/>
      <c r="O1132" s="34" t="s">
        <v>15</v>
      </c>
      <c r="P1132" s="73"/>
      <c r="Q1132" s="34" t="s">
        <v>15</v>
      </c>
      <c r="R1132" s="34"/>
    </row>
    <row r="1133">
      <c r="A1133" s="30">
        <v>1116.0</v>
      </c>
      <c r="B1133" s="60">
        <v>7159086.0</v>
      </c>
      <c r="C1133" s="135">
        <v>43135.0</v>
      </c>
      <c r="D1133" s="30">
        <v>2545.0</v>
      </c>
      <c r="E1133" s="28"/>
      <c r="F1133" s="116" t="s">
        <v>15</v>
      </c>
      <c r="G1133" s="73"/>
      <c r="H1133" s="34" t="s">
        <v>16</v>
      </c>
      <c r="I1133" s="34" t="s">
        <v>16</v>
      </c>
      <c r="J1133" s="34">
        <v>4.0</v>
      </c>
      <c r="K1133" s="34" t="s">
        <v>16</v>
      </c>
      <c r="L1133" s="34">
        <v>1.0</v>
      </c>
      <c r="M1133" s="34" t="s">
        <v>15</v>
      </c>
      <c r="N1133" s="73"/>
      <c r="O1133" s="34" t="s">
        <v>15</v>
      </c>
      <c r="P1133" s="73"/>
      <c r="Q1133" s="34" t="s">
        <v>15</v>
      </c>
      <c r="R1133" s="34"/>
    </row>
    <row r="1134">
      <c r="A1134" s="30">
        <v>1117.0</v>
      </c>
      <c r="B1134" s="60">
        <v>7159653.0</v>
      </c>
      <c r="C1134" s="135">
        <v>43134.0</v>
      </c>
      <c r="D1134" s="30">
        <v>2162.0</v>
      </c>
      <c r="E1134" s="28"/>
      <c r="F1134" s="116" t="s">
        <v>86</v>
      </c>
      <c r="G1134" s="73"/>
      <c r="H1134" s="34" t="s">
        <v>16</v>
      </c>
      <c r="I1134" s="34" t="s">
        <v>15</v>
      </c>
      <c r="J1134" s="73"/>
      <c r="K1134" s="34" t="s">
        <v>15</v>
      </c>
      <c r="L1134" s="73"/>
      <c r="M1134" s="34" t="s">
        <v>15</v>
      </c>
      <c r="N1134" s="73"/>
      <c r="O1134" s="34" t="s">
        <v>16</v>
      </c>
      <c r="P1134" s="34">
        <v>2.0</v>
      </c>
      <c r="Q1134" s="34" t="s">
        <v>15</v>
      </c>
      <c r="R1134" s="34"/>
    </row>
    <row r="1135">
      <c r="A1135" s="30">
        <v>1118.0</v>
      </c>
      <c r="B1135" s="60">
        <v>7159139.0</v>
      </c>
      <c r="C1135" s="135">
        <v>43143.0</v>
      </c>
      <c r="D1135" s="30">
        <v>2130.0</v>
      </c>
      <c r="E1135" s="28"/>
      <c r="F1135" s="116" t="s">
        <v>86</v>
      </c>
      <c r="G1135" s="73"/>
      <c r="H1135" s="34" t="s">
        <v>16</v>
      </c>
      <c r="I1135" s="34" t="s">
        <v>15</v>
      </c>
      <c r="J1135" s="73"/>
      <c r="K1135" s="34" t="s">
        <v>15</v>
      </c>
      <c r="L1135" s="73"/>
      <c r="M1135" s="34" t="s">
        <v>15</v>
      </c>
      <c r="N1135" s="73"/>
      <c r="O1135" s="34" t="s">
        <v>16</v>
      </c>
      <c r="P1135" s="34">
        <v>2.0</v>
      </c>
      <c r="Q1135" s="34" t="s">
        <v>15</v>
      </c>
      <c r="R1135" s="34"/>
    </row>
    <row r="1136">
      <c r="A1136" s="30">
        <v>1119.0</v>
      </c>
      <c r="B1136" s="60">
        <v>7160145.0</v>
      </c>
      <c r="C1136" s="135">
        <v>43138.0</v>
      </c>
      <c r="D1136" s="30">
        <v>2035.0</v>
      </c>
      <c r="E1136" s="28"/>
      <c r="F1136" s="116" t="s">
        <v>86</v>
      </c>
      <c r="G1136" s="73"/>
      <c r="H1136" s="34" t="s">
        <v>15</v>
      </c>
      <c r="I1136" s="34" t="s">
        <v>15</v>
      </c>
      <c r="J1136" s="73"/>
      <c r="K1136" s="34" t="s">
        <v>15</v>
      </c>
      <c r="L1136" s="73"/>
      <c r="M1136" s="34" t="s">
        <v>15</v>
      </c>
      <c r="N1136" s="73"/>
      <c r="O1136" s="34" t="s">
        <v>15</v>
      </c>
      <c r="P1136" s="73"/>
      <c r="Q1136" s="34" t="s">
        <v>15</v>
      </c>
      <c r="R1136" s="34"/>
    </row>
    <row r="1137">
      <c r="A1137" s="30">
        <v>1120.0</v>
      </c>
      <c r="B1137" s="60">
        <v>7162318.0</v>
      </c>
      <c r="C1137" s="135">
        <v>43141.0</v>
      </c>
      <c r="D1137" s="30">
        <v>2325.0</v>
      </c>
      <c r="E1137" s="28"/>
      <c r="F1137" s="116" t="s">
        <v>16</v>
      </c>
      <c r="G1137" s="34" t="s">
        <v>1935</v>
      </c>
      <c r="H1137" s="34" t="s">
        <v>16</v>
      </c>
      <c r="I1137" s="34" t="s">
        <v>15</v>
      </c>
      <c r="J1137" s="73"/>
      <c r="K1137" s="34" t="s">
        <v>15</v>
      </c>
      <c r="L1137" s="73"/>
      <c r="M1137" s="34" t="s">
        <v>15</v>
      </c>
      <c r="N1137" s="73"/>
      <c r="O1137" s="34" t="s">
        <v>15</v>
      </c>
      <c r="P1137" s="73"/>
      <c r="Q1137" s="34" t="s">
        <v>16</v>
      </c>
      <c r="R1137" s="34"/>
    </row>
    <row r="1138">
      <c r="A1138" s="30">
        <v>1121.0</v>
      </c>
      <c r="B1138" s="60">
        <v>7162380.0</v>
      </c>
      <c r="C1138" s="135">
        <v>43149.0</v>
      </c>
      <c r="D1138" s="30">
        <v>1762.0</v>
      </c>
      <c r="E1138" s="28"/>
      <c r="F1138" s="116" t="s">
        <v>86</v>
      </c>
      <c r="G1138" s="73"/>
      <c r="H1138" s="34" t="s">
        <v>16</v>
      </c>
      <c r="I1138" s="34" t="s">
        <v>15</v>
      </c>
      <c r="J1138" s="73"/>
      <c r="K1138" s="34" t="s">
        <v>15</v>
      </c>
      <c r="L1138" s="73"/>
      <c r="M1138" s="34" t="s">
        <v>15</v>
      </c>
      <c r="N1138" s="73"/>
      <c r="O1138" s="34" t="s">
        <v>16</v>
      </c>
      <c r="P1138" s="34">
        <v>2.0</v>
      </c>
      <c r="Q1138" s="34" t="s">
        <v>15</v>
      </c>
      <c r="R1138" s="34"/>
    </row>
    <row r="1139">
      <c r="A1139" s="30">
        <v>1122.0</v>
      </c>
      <c r="B1139" s="60">
        <v>7163037.0</v>
      </c>
      <c r="C1139" s="135">
        <v>43147.0</v>
      </c>
      <c r="D1139" s="30">
        <v>2215.0</v>
      </c>
      <c r="E1139" s="28"/>
      <c r="F1139" s="116" t="s">
        <v>16</v>
      </c>
      <c r="G1139" s="34" t="s">
        <v>1385</v>
      </c>
      <c r="H1139" s="34" t="s">
        <v>15</v>
      </c>
      <c r="I1139" s="34" t="s">
        <v>15</v>
      </c>
      <c r="J1139" s="73"/>
      <c r="K1139" s="34" t="s">
        <v>15</v>
      </c>
      <c r="L1139" s="73"/>
      <c r="M1139" s="34" t="s">
        <v>15</v>
      </c>
      <c r="N1139" s="73"/>
      <c r="O1139" s="34" t="s">
        <v>15</v>
      </c>
      <c r="P1139" s="73"/>
      <c r="Q1139" s="34" t="s">
        <v>15</v>
      </c>
      <c r="R1139" s="34"/>
    </row>
    <row r="1140">
      <c r="A1140" s="30">
        <v>1123.0</v>
      </c>
      <c r="B1140" s="60">
        <v>7162379.0</v>
      </c>
      <c r="C1140" s="135">
        <v>43149.0</v>
      </c>
      <c r="D1140" s="30">
        <v>1826.0</v>
      </c>
      <c r="E1140" s="28"/>
      <c r="F1140" s="116" t="s">
        <v>16</v>
      </c>
      <c r="G1140" s="34" t="s">
        <v>1935</v>
      </c>
      <c r="H1140" s="34" t="s">
        <v>16</v>
      </c>
      <c r="I1140" s="34" t="s">
        <v>15</v>
      </c>
      <c r="J1140" s="73"/>
      <c r="K1140" s="34" t="s">
        <v>15</v>
      </c>
      <c r="L1140" s="73"/>
      <c r="M1140" s="34" t="s">
        <v>15</v>
      </c>
      <c r="N1140" s="73"/>
      <c r="O1140" s="34" t="s">
        <v>16</v>
      </c>
      <c r="P1140" s="34">
        <v>5.0</v>
      </c>
      <c r="Q1140" s="34" t="s">
        <v>16</v>
      </c>
      <c r="R1140" s="34"/>
    </row>
    <row r="1141">
      <c r="A1141" s="30">
        <v>1124.0</v>
      </c>
      <c r="B1141" s="60">
        <v>7162271.0</v>
      </c>
      <c r="C1141" s="135">
        <v>43175.0</v>
      </c>
      <c r="D1141" s="30">
        <v>2632.0</v>
      </c>
      <c r="E1141" s="28"/>
      <c r="F1141" s="116" t="s">
        <v>86</v>
      </c>
      <c r="G1141" s="73"/>
      <c r="H1141" s="34" t="s">
        <v>16</v>
      </c>
      <c r="I1141" s="34" t="s">
        <v>16</v>
      </c>
      <c r="J1141" s="34">
        <v>6.0</v>
      </c>
      <c r="K1141" s="34" t="s">
        <v>15</v>
      </c>
      <c r="L1141" s="73"/>
      <c r="M1141" s="34" t="s">
        <v>15</v>
      </c>
      <c r="N1141" s="73"/>
      <c r="O1141" s="34" t="s">
        <v>16</v>
      </c>
      <c r="P1141" s="34">
        <v>4.0</v>
      </c>
      <c r="Q1141" s="34" t="s">
        <v>16</v>
      </c>
      <c r="R1141" s="34"/>
    </row>
    <row r="1142">
      <c r="A1142" s="30">
        <v>1125.0</v>
      </c>
      <c r="B1142" s="60">
        <v>7163680.0</v>
      </c>
      <c r="C1142" s="135">
        <v>43147.0</v>
      </c>
      <c r="D1142" s="30">
        <v>1920.0</v>
      </c>
      <c r="E1142" s="28"/>
      <c r="F1142" s="116" t="s">
        <v>86</v>
      </c>
      <c r="G1142" s="73"/>
      <c r="H1142" s="34" t="s">
        <v>15</v>
      </c>
      <c r="I1142" s="34" t="s">
        <v>15</v>
      </c>
      <c r="J1142" s="73"/>
      <c r="K1142" s="34" t="s">
        <v>15</v>
      </c>
      <c r="L1142" s="73"/>
      <c r="M1142" s="34" t="s">
        <v>15</v>
      </c>
      <c r="N1142" s="73"/>
      <c r="O1142" s="34" t="s">
        <v>15</v>
      </c>
      <c r="P1142" s="73"/>
      <c r="Q1142" s="34" t="s">
        <v>15</v>
      </c>
      <c r="R1142" s="34"/>
    </row>
    <row r="1143">
      <c r="A1143" s="30">
        <v>1126.0</v>
      </c>
      <c r="B1143" s="60">
        <v>7163956.0</v>
      </c>
      <c r="C1143" s="135">
        <v>43141.0</v>
      </c>
      <c r="D1143" s="30">
        <v>1945.0</v>
      </c>
      <c r="E1143" s="28"/>
      <c r="F1143" s="116" t="s">
        <v>16</v>
      </c>
      <c r="G1143" s="34" t="s">
        <v>1932</v>
      </c>
      <c r="H1143" s="34" t="s">
        <v>15</v>
      </c>
      <c r="I1143" s="34" t="s">
        <v>15</v>
      </c>
      <c r="J1143" s="73"/>
      <c r="K1143" s="34" t="s">
        <v>15</v>
      </c>
      <c r="L1143" s="73"/>
      <c r="M1143" s="34" t="s">
        <v>15</v>
      </c>
      <c r="N1143" s="73"/>
      <c r="O1143" s="34" t="s">
        <v>15</v>
      </c>
      <c r="P1143" s="73"/>
      <c r="Q1143" s="34" t="s">
        <v>15</v>
      </c>
      <c r="R1143" s="34"/>
    </row>
    <row r="1144">
      <c r="A1144" s="30">
        <v>1127.0</v>
      </c>
      <c r="B1144" s="60">
        <v>7164475.0</v>
      </c>
      <c r="C1144" s="135">
        <v>43157.0</v>
      </c>
      <c r="D1144" s="30">
        <v>2032.0</v>
      </c>
      <c r="E1144" s="28"/>
      <c r="F1144" s="116" t="s">
        <v>16</v>
      </c>
      <c r="G1144" s="34" t="s">
        <v>1967</v>
      </c>
      <c r="H1144" s="34" t="s">
        <v>16</v>
      </c>
      <c r="I1144" s="34" t="s">
        <v>15</v>
      </c>
      <c r="J1144" s="73"/>
      <c r="K1144" s="34" t="s">
        <v>16</v>
      </c>
      <c r="L1144" s="34">
        <v>6.0</v>
      </c>
      <c r="M1144" s="34" t="s">
        <v>15</v>
      </c>
      <c r="N1144" s="73"/>
      <c r="O1144" s="34" t="s">
        <v>15</v>
      </c>
      <c r="P1144" s="73"/>
      <c r="Q1144" s="34" t="s">
        <v>15</v>
      </c>
      <c r="R1144" s="34"/>
    </row>
    <row r="1145">
      <c r="A1145" s="30">
        <v>1128.0</v>
      </c>
      <c r="B1145" s="60">
        <v>7164670.0</v>
      </c>
      <c r="C1145" s="135">
        <v>43149.0</v>
      </c>
      <c r="D1145" s="30">
        <v>2385.0</v>
      </c>
      <c r="E1145" s="28"/>
      <c r="F1145" s="116" t="s">
        <v>16</v>
      </c>
      <c r="G1145" s="34" t="s">
        <v>1935</v>
      </c>
      <c r="H1145" s="34" t="s">
        <v>16</v>
      </c>
      <c r="I1145" s="34" t="s">
        <v>15</v>
      </c>
      <c r="J1145" s="73"/>
      <c r="K1145" s="34" t="s">
        <v>15</v>
      </c>
      <c r="L1145" s="73"/>
      <c r="M1145" s="34" t="s">
        <v>15</v>
      </c>
      <c r="N1145" s="73"/>
      <c r="O1145" s="34" t="s">
        <v>16</v>
      </c>
      <c r="P1145" s="34">
        <v>3.0</v>
      </c>
      <c r="Q1145" s="34" t="s">
        <v>16</v>
      </c>
      <c r="R1145" s="34"/>
    </row>
    <row r="1146">
      <c r="A1146" s="30">
        <v>1129.0</v>
      </c>
      <c r="B1146" s="30">
        <v>7165852.0</v>
      </c>
      <c r="C1146" s="135">
        <v>43172.0</v>
      </c>
      <c r="D1146" s="30">
        <v>1784.0</v>
      </c>
      <c r="E1146" s="28"/>
      <c r="F1146" s="116" t="s">
        <v>16</v>
      </c>
      <c r="G1146" s="34" t="s">
        <v>1967</v>
      </c>
      <c r="H1146" s="34" t="s">
        <v>15</v>
      </c>
      <c r="I1146" s="34" t="s">
        <v>15</v>
      </c>
      <c r="J1146" s="73"/>
      <c r="K1146" s="34" t="s">
        <v>15</v>
      </c>
      <c r="L1146" s="73"/>
      <c r="M1146" s="34" t="s">
        <v>15</v>
      </c>
      <c r="N1146" s="73"/>
      <c r="O1146" s="34" t="s">
        <v>15</v>
      </c>
      <c r="P1146" s="73"/>
      <c r="Q1146" s="34" t="s">
        <v>15</v>
      </c>
      <c r="R1146" s="34"/>
    </row>
    <row r="1147">
      <c r="A1147" s="30">
        <v>1130.0</v>
      </c>
      <c r="B1147" s="30">
        <v>7168053.0</v>
      </c>
      <c r="C1147" s="135">
        <v>43156.0</v>
      </c>
      <c r="D1147" s="30">
        <v>1954.0</v>
      </c>
      <c r="E1147" s="28"/>
      <c r="F1147" s="116" t="s">
        <v>16</v>
      </c>
      <c r="G1147" s="34" t="s">
        <v>1967</v>
      </c>
      <c r="H1147" s="34" t="s">
        <v>15</v>
      </c>
      <c r="I1147" s="34" t="s">
        <v>15</v>
      </c>
      <c r="J1147" s="73"/>
      <c r="K1147" s="34" t="s">
        <v>15</v>
      </c>
      <c r="L1147" s="73"/>
      <c r="M1147" s="34" t="s">
        <v>15</v>
      </c>
      <c r="N1147" s="73"/>
      <c r="O1147" s="34" t="s">
        <v>15</v>
      </c>
      <c r="P1147" s="73"/>
      <c r="Q1147" s="34" t="s">
        <v>15</v>
      </c>
      <c r="R1147" s="34"/>
    </row>
    <row r="1148">
      <c r="A1148" s="30">
        <v>1131.0</v>
      </c>
      <c r="B1148" s="30">
        <v>7169173.0</v>
      </c>
      <c r="C1148" s="135">
        <v>43202.0</v>
      </c>
      <c r="D1148" s="30">
        <v>1724.0</v>
      </c>
      <c r="E1148" s="28"/>
      <c r="F1148" s="116" t="s">
        <v>15</v>
      </c>
      <c r="G1148" s="73"/>
      <c r="H1148" s="34" t="s">
        <v>15</v>
      </c>
      <c r="I1148" s="34" t="s">
        <v>16</v>
      </c>
      <c r="J1148" s="34">
        <v>2.0</v>
      </c>
      <c r="K1148" s="34" t="s">
        <v>16</v>
      </c>
      <c r="L1148" s="34">
        <v>7.0</v>
      </c>
      <c r="M1148" s="34" t="s">
        <v>15</v>
      </c>
      <c r="N1148" s="73"/>
      <c r="O1148" s="34" t="s">
        <v>15</v>
      </c>
      <c r="P1148" s="73"/>
      <c r="Q1148" s="34" t="s">
        <v>16</v>
      </c>
      <c r="R1148" s="34"/>
    </row>
    <row r="1149">
      <c r="A1149" s="30">
        <v>1132.0</v>
      </c>
      <c r="B1149" s="30">
        <v>7166185.0</v>
      </c>
      <c r="C1149" s="135">
        <v>43158.0</v>
      </c>
      <c r="D1149" s="30">
        <v>1740.0</v>
      </c>
      <c r="E1149" s="28"/>
      <c r="F1149" s="116" t="s">
        <v>15</v>
      </c>
      <c r="G1149" s="73"/>
      <c r="H1149" s="34" t="s">
        <v>15</v>
      </c>
      <c r="I1149" s="34" t="s">
        <v>15</v>
      </c>
      <c r="J1149" s="73"/>
      <c r="K1149" s="34" t="s">
        <v>15</v>
      </c>
      <c r="L1149" s="73"/>
      <c r="M1149" s="34" t="s">
        <v>15</v>
      </c>
      <c r="N1149" s="73"/>
      <c r="O1149" s="34" t="s">
        <v>16</v>
      </c>
      <c r="P1149" s="34">
        <v>2.0</v>
      </c>
      <c r="Q1149" s="34" t="s">
        <v>15</v>
      </c>
      <c r="R1149" s="34"/>
    </row>
    <row r="1150">
      <c r="A1150" s="30">
        <v>1133.0</v>
      </c>
      <c r="B1150" s="30">
        <v>7170700.0</v>
      </c>
      <c r="C1150" s="135">
        <v>43147.0</v>
      </c>
      <c r="D1150" s="30">
        <v>2325.0</v>
      </c>
      <c r="E1150" s="28"/>
      <c r="F1150" s="116" t="s">
        <v>15</v>
      </c>
      <c r="G1150" s="73"/>
      <c r="H1150" s="34" t="s">
        <v>15</v>
      </c>
      <c r="I1150" s="34" t="s">
        <v>15</v>
      </c>
      <c r="J1150" s="73"/>
      <c r="K1150" s="34" t="s">
        <v>15</v>
      </c>
      <c r="L1150" s="73"/>
      <c r="M1150" s="34" t="s">
        <v>15</v>
      </c>
      <c r="N1150" s="73"/>
      <c r="O1150" s="34" t="s">
        <v>15</v>
      </c>
      <c r="P1150" s="34"/>
      <c r="Q1150" s="34" t="s">
        <v>15</v>
      </c>
      <c r="R1150" s="34"/>
    </row>
    <row r="1151">
      <c r="A1151" s="30">
        <v>1134.0</v>
      </c>
      <c r="B1151" s="30">
        <v>7172200.0</v>
      </c>
      <c r="C1151" s="135">
        <v>43144.0</v>
      </c>
      <c r="D1151" s="30" t="s">
        <v>1330</v>
      </c>
      <c r="E1151" s="28"/>
      <c r="F1151" s="116" t="s">
        <v>15</v>
      </c>
      <c r="G1151" s="73"/>
      <c r="H1151" s="34" t="s">
        <v>15</v>
      </c>
      <c r="I1151" s="34" t="s">
        <v>16</v>
      </c>
      <c r="J1151" s="34">
        <v>1.0</v>
      </c>
      <c r="K1151" s="34" t="s">
        <v>15</v>
      </c>
      <c r="L1151" s="73"/>
      <c r="M1151" s="34" t="s">
        <v>15</v>
      </c>
      <c r="N1151" s="73"/>
      <c r="O1151" s="34" t="s">
        <v>15</v>
      </c>
      <c r="P1151" s="73"/>
      <c r="Q1151" s="34" t="s">
        <v>15</v>
      </c>
      <c r="R1151" s="34"/>
    </row>
    <row r="1152">
      <c r="A1152" s="30">
        <v>1135.0</v>
      </c>
      <c r="B1152" s="30">
        <v>7173224.0</v>
      </c>
      <c r="C1152" s="135">
        <v>43161.0</v>
      </c>
      <c r="D1152" s="30">
        <v>1810.0</v>
      </c>
      <c r="E1152" s="28"/>
      <c r="F1152" s="116" t="s">
        <v>16</v>
      </c>
      <c r="G1152" s="34">
        <v>3.0</v>
      </c>
      <c r="H1152" s="34" t="s">
        <v>16</v>
      </c>
      <c r="I1152" s="34" t="s">
        <v>16</v>
      </c>
      <c r="J1152" s="34">
        <v>2.0</v>
      </c>
      <c r="K1152" s="34" t="s">
        <v>16</v>
      </c>
      <c r="L1152" s="34">
        <v>4.0</v>
      </c>
      <c r="M1152" s="34" t="s">
        <v>15</v>
      </c>
      <c r="N1152" s="73"/>
      <c r="O1152" s="34" t="s">
        <v>15</v>
      </c>
      <c r="P1152" s="73"/>
      <c r="Q1152" s="34" t="s">
        <v>15</v>
      </c>
      <c r="R1152" s="34"/>
    </row>
    <row r="1153">
      <c r="A1153" s="30">
        <v>1136.0</v>
      </c>
      <c r="B1153" s="30">
        <v>7173095.0</v>
      </c>
      <c r="C1153" s="135">
        <v>43154.0</v>
      </c>
      <c r="D1153" s="30">
        <v>2770.0</v>
      </c>
      <c r="E1153" s="28"/>
      <c r="F1153" s="116" t="s">
        <v>86</v>
      </c>
      <c r="G1153" s="73"/>
      <c r="H1153" s="34" t="s">
        <v>16</v>
      </c>
      <c r="I1153" s="34" t="s">
        <v>16</v>
      </c>
      <c r="J1153" s="34">
        <v>1.0</v>
      </c>
      <c r="K1153" s="34" t="s">
        <v>16</v>
      </c>
      <c r="L1153" s="34">
        <v>2.0</v>
      </c>
      <c r="M1153" s="34" t="s">
        <v>15</v>
      </c>
      <c r="N1153" s="73"/>
      <c r="O1153" s="34" t="s">
        <v>16</v>
      </c>
      <c r="P1153" s="34">
        <v>1.0</v>
      </c>
      <c r="Q1153" s="34" t="s">
        <v>16</v>
      </c>
      <c r="R1153" s="34"/>
    </row>
    <row r="1154">
      <c r="A1154" s="30">
        <v>1137.0</v>
      </c>
      <c r="B1154" s="30">
        <v>7173618.0</v>
      </c>
      <c r="C1154" s="135">
        <v>43160.0</v>
      </c>
      <c r="D1154" s="30">
        <v>2440.0</v>
      </c>
      <c r="E1154" s="28"/>
      <c r="F1154" s="116" t="s">
        <v>86</v>
      </c>
      <c r="G1154" s="73"/>
      <c r="H1154" s="34" t="s">
        <v>16</v>
      </c>
      <c r="I1154" s="34" t="s">
        <v>15</v>
      </c>
      <c r="J1154" s="73"/>
      <c r="K1154" s="34" t="s">
        <v>16</v>
      </c>
      <c r="L1154" s="34">
        <v>4.0</v>
      </c>
      <c r="M1154" s="34" t="s">
        <v>15</v>
      </c>
      <c r="N1154" s="73"/>
      <c r="O1154" s="34" t="s">
        <v>16</v>
      </c>
      <c r="P1154" s="34">
        <v>2.0</v>
      </c>
      <c r="Q1154" s="34" t="s">
        <v>15</v>
      </c>
      <c r="R1154" s="34"/>
    </row>
    <row r="1155">
      <c r="A1155" s="30">
        <v>1138.0</v>
      </c>
      <c r="B1155" s="30">
        <v>7175017.0</v>
      </c>
      <c r="C1155" s="135">
        <v>43203.0</v>
      </c>
      <c r="D1155" s="30">
        <v>2003.0</v>
      </c>
      <c r="E1155" s="28"/>
      <c r="F1155" s="116" t="s">
        <v>16</v>
      </c>
      <c r="G1155" s="34">
        <v>8.0</v>
      </c>
      <c r="H1155" s="34" t="s">
        <v>16</v>
      </c>
      <c r="I1155" s="34" t="s">
        <v>16</v>
      </c>
      <c r="J1155" s="34">
        <v>14.0</v>
      </c>
      <c r="K1155" s="34" t="s">
        <v>16</v>
      </c>
      <c r="L1155" s="34">
        <v>17.0</v>
      </c>
      <c r="M1155" s="34" t="s">
        <v>15</v>
      </c>
      <c r="N1155" s="73"/>
      <c r="O1155" s="34" t="s">
        <v>16</v>
      </c>
      <c r="P1155" s="34">
        <v>2.0</v>
      </c>
      <c r="Q1155" s="34" t="s">
        <v>16</v>
      </c>
      <c r="R1155" s="34"/>
    </row>
    <row r="1156">
      <c r="A1156" s="30">
        <v>1139.0</v>
      </c>
      <c r="B1156" s="30">
        <v>7175713.0</v>
      </c>
      <c r="C1156" s="135">
        <v>43184.0</v>
      </c>
      <c r="D1156" s="30">
        <v>2375.0</v>
      </c>
      <c r="E1156" s="28"/>
      <c r="F1156" s="116" t="s">
        <v>15</v>
      </c>
      <c r="G1156" s="73"/>
      <c r="H1156" s="34" t="s">
        <v>16</v>
      </c>
      <c r="I1156" s="34" t="s">
        <v>16</v>
      </c>
      <c r="J1156" s="34">
        <v>5.0</v>
      </c>
      <c r="K1156" s="34" t="s">
        <v>16</v>
      </c>
      <c r="L1156" s="34">
        <v>5.0</v>
      </c>
      <c r="M1156" s="34" t="s">
        <v>15</v>
      </c>
      <c r="N1156" s="73"/>
      <c r="O1156" s="34" t="s">
        <v>16</v>
      </c>
      <c r="P1156" s="34">
        <v>5.0</v>
      </c>
      <c r="Q1156" s="34" t="s">
        <v>16</v>
      </c>
      <c r="R1156" s="34"/>
    </row>
    <row r="1157">
      <c r="A1157" s="30">
        <v>1140.0</v>
      </c>
      <c r="B1157" s="30">
        <v>7174857.0</v>
      </c>
      <c r="C1157" s="135">
        <v>43197.0</v>
      </c>
      <c r="D1157" s="30">
        <v>2590.0</v>
      </c>
      <c r="E1157" s="28"/>
      <c r="F1157" s="116" t="s">
        <v>15</v>
      </c>
      <c r="G1157" s="73"/>
      <c r="H1157" s="34" t="s">
        <v>16</v>
      </c>
      <c r="I1157" s="34" t="s">
        <v>15</v>
      </c>
      <c r="J1157" s="73"/>
      <c r="K1157" s="34" t="s">
        <v>15</v>
      </c>
      <c r="L1157" s="73"/>
      <c r="M1157" s="34" t="s">
        <v>15</v>
      </c>
      <c r="N1157" s="73"/>
      <c r="O1157" s="34" t="s">
        <v>16</v>
      </c>
      <c r="P1157" s="34">
        <v>1.0</v>
      </c>
      <c r="Q1157" s="34" t="s">
        <v>16</v>
      </c>
      <c r="R1157" s="34"/>
    </row>
    <row r="1158">
      <c r="A1158" s="30">
        <v>1141.0</v>
      </c>
      <c r="B1158" s="30">
        <v>7176043.0</v>
      </c>
      <c r="C1158" s="135">
        <v>43181.0</v>
      </c>
      <c r="D1158" s="30">
        <v>1716.0</v>
      </c>
      <c r="E1158" s="28"/>
      <c r="F1158" s="116" t="s">
        <v>16</v>
      </c>
      <c r="G1158" s="34">
        <v>1.0</v>
      </c>
      <c r="H1158" s="34" t="s">
        <v>15</v>
      </c>
      <c r="I1158" s="34" t="s">
        <v>15</v>
      </c>
      <c r="J1158" s="73"/>
      <c r="K1158" s="34" t="s">
        <v>16</v>
      </c>
      <c r="L1158" s="34">
        <v>3.0</v>
      </c>
      <c r="M1158" s="34" t="s">
        <v>15</v>
      </c>
      <c r="N1158" s="73"/>
      <c r="O1158" s="34" t="s">
        <v>16</v>
      </c>
      <c r="P1158" s="34">
        <v>7.0</v>
      </c>
      <c r="Q1158" s="34" t="s">
        <v>15</v>
      </c>
      <c r="R1158" s="34"/>
    </row>
    <row r="1159">
      <c r="A1159" s="30">
        <v>1142.0</v>
      </c>
      <c r="B1159" s="30">
        <v>7176377.0</v>
      </c>
      <c r="C1159" s="135">
        <v>43181.0</v>
      </c>
      <c r="D1159" s="30">
        <v>2098.0</v>
      </c>
      <c r="E1159" s="28"/>
      <c r="F1159" s="116" t="s">
        <v>15</v>
      </c>
      <c r="G1159" s="73"/>
      <c r="H1159" s="34" t="s">
        <v>16</v>
      </c>
      <c r="I1159" s="34" t="s">
        <v>16</v>
      </c>
      <c r="J1159" s="34">
        <v>3.0</v>
      </c>
      <c r="K1159" s="34" t="s">
        <v>16</v>
      </c>
      <c r="L1159" s="34">
        <v>4.0</v>
      </c>
      <c r="M1159" s="34" t="s">
        <v>15</v>
      </c>
      <c r="N1159" s="73"/>
      <c r="O1159" s="34" t="s">
        <v>16</v>
      </c>
      <c r="P1159" s="34">
        <v>9.0</v>
      </c>
      <c r="Q1159" s="34" t="s">
        <v>16</v>
      </c>
      <c r="R1159" s="34"/>
    </row>
    <row r="1160">
      <c r="A1160" s="30">
        <v>1143.0</v>
      </c>
      <c r="B1160" s="30">
        <v>7176161.0</v>
      </c>
      <c r="C1160" s="135">
        <v>43168.0</v>
      </c>
      <c r="D1160" s="30">
        <v>1910.0</v>
      </c>
      <c r="E1160" s="28"/>
      <c r="F1160" s="116" t="s">
        <v>86</v>
      </c>
      <c r="G1160" s="73"/>
      <c r="H1160" s="34" t="s">
        <v>16</v>
      </c>
      <c r="I1160" s="34" t="s">
        <v>15</v>
      </c>
      <c r="J1160" s="73"/>
      <c r="K1160" s="34" t="s">
        <v>16</v>
      </c>
      <c r="L1160" s="34">
        <v>1.0</v>
      </c>
      <c r="M1160" s="34" t="s">
        <v>15</v>
      </c>
      <c r="N1160" s="73"/>
      <c r="O1160" s="34" t="s">
        <v>16</v>
      </c>
      <c r="P1160" s="34">
        <v>3.0</v>
      </c>
      <c r="Q1160" s="34" t="s">
        <v>15</v>
      </c>
      <c r="R1160" s="34"/>
    </row>
    <row r="1161">
      <c r="A1161" s="30">
        <v>1144.0</v>
      </c>
      <c r="B1161" s="30">
        <v>7176378.0</v>
      </c>
      <c r="C1161" s="135">
        <v>43166.0</v>
      </c>
      <c r="D1161" s="30">
        <v>1986.0</v>
      </c>
      <c r="E1161" s="28"/>
      <c r="F1161" s="116" t="s">
        <v>16</v>
      </c>
      <c r="G1161" s="34">
        <v>2.0</v>
      </c>
      <c r="H1161" s="34" t="s">
        <v>15</v>
      </c>
      <c r="I1161" s="34" t="s">
        <v>15</v>
      </c>
      <c r="J1161" s="73"/>
      <c r="K1161" s="34" t="s">
        <v>15</v>
      </c>
      <c r="L1161" s="73"/>
      <c r="M1161" s="34" t="s">
        <v>15</v>
      </c>
      <c r="N1161" s="73"/>
      <c r="O1161" s="34" t="s">
        <v>15</v>
      </c>
      <c r="P1161" s="73"/>
      <c r="Q1161" s="34" t="s">
        <v>15</v>
      </c>
      <c r="R1161" s="34"/>
    </row>
    <row r="1162">
      <c r="A1162" s="30">
        <v>1145.0</v>
      </c>
      <c r="B1162" s="30">
        <v>7180813.0</v>
      </c>
      <c r="C1162" s="135">
        <v>43354.0</v>
      </c>
      <c r="D1162" s="30">
        <v>1755.0</v>
      </c>
      <c r="E1162" s="28"/>
      <c r="F1162" s="116" t="s">
        <v>15</v>
      </c>
      <c r="G1162" s="73"/>
      <c r="H1162" s="34" t="s">
        <v>16</v>
      </c>
      <c r="I1162" s="34" t="s">
        <v>15</v>
      </c>
      <c r="J1162" s="73"/>
      <c r="K1162" s="34" t="s">
        <v>15</v>
      </c>
      <c r="L1162" s="73"/>
      <c r="M1162" s="34" t="s">
        <v>15</v>
      </c>
      <c r="N1162" s="73"/>
      <c r="O1162" s="34" t="s">
        <v>16</v>
      </c>
      <c r="P1162" s="34">
        <v>3.0</v>
      </c>
      <c r="Q1162" s="34" t="s">
        <v>15</v>
      </c>
      <c r="R1162" s="34"/>
    </row>
    <row r="1163">
      <c r="A1163" s="30">
        <v>1146.0</v>
      </c>
      <c r="B1163" s="30">
        <v>7182194.0</v>
      </c>
      <c r="C1163" s="135">
        <v>43188.0</v>
      </c>
      <c r="D1163" s="30">
        <v>1802.0</v>
      </c>
      <c r="E1163" s="28"/>
      <c r="F1163" s="116" t="s">
        <v>86</v>
      </c>
      <c r="G1163" s="73"/>
      <c r="H1163" s="34" t="s">
        <v>16</v>
      </c>
      <c r="I1163" s="34" t="s">
        <v>15</v>
      </c>
      <c r="J1163" s="73"/>
      <c r="K1163" s="34" t="s">
        <v>16</v>
      </c>
      <c r="L1163" s="34">
        <v>8.0</v>
      </c>
      <c r="M1163" s="34" t="s">
        <v>15</v>
      </c>
      <c r="N1163" s="73"/>
      <c r="O1163" s="34" t="s">
        <v>16</v>
      </c>
      <c r="P1163" s="34">
        <v>3.0</v>
      </c>
      <c r="Q1163" s="34" t="s">
        <v>15</v>
      </c>
      <c r="R1163" s="34"/>
    </row>
    <row r="1164">
      <c r="A1164" s="30">
        <v>1147.0</v>
      </c>
      <c r="B1164" s="30">
        <v>7185447.0</v>
      </c>
      <c r="C1164" s="135">
        <v>43170.0</v>
      </c>
      <c r="D1164" s="30">
        <v>2790.0</v>
      </c>
      <c r="E1164" s="28"/>
      <c r="F1164" s="116" t="s">
        <v>15</v>
      </c>
      <c r="G1164" s="73"/>
      <c r="H1164" s="34" t="s">
        <v>16</v>
      </c>
      <c r="I1164" s="34" t="s">
        <v>15</v>
      </c>
      <c r="J1164" s="73"/>
      <c r="K1164" s="34" t="s">
        <v>15</v>
      </c>
      <c r="L1164" s="73"/>
      <c r="M1164" s="34" t="s">
        <v>15</v>
      </c>
      <c r="N1164" s="73"/>
      <c r="O1164" s="34" t="s">
        <v>16</v>
      </c>
      <c r="P1164" s="34">
        <v>1.0</v>
      </c>
      <c r="Q1164" s="34" t="s">
        <v>16</v>
      </c>
      <c r="R1164" s="34"/>
    </row>
    <row r="1165">
      <c r="A1165" s="30">
        <v>1148.0</v>
      </c>
      <c r="B1165" s="30">
        <v>7186965.0</v>
      </c>
      <c r="C1165" s="135">
        <v>43200.0</v>
      </c>
      <c r="D1165" s="30">
        <v>1945.0</v>
      </c>
      <c r="E1165" s="28"/>
      <c r="F1165" s="116" t="s">
        <v>16</v>
      </c>
      <c r="G1165" s="34">
        <v>1.0</v>
      </c>
      <c r="H1165" s="34" t="s">
        <v>16</v>
      </c>
      <c r="I1165" s="34" t="s">
        <v>15</v>
      </c>
      <c r="J1165" s="73"/>
      <c r="K1165" s="34" t="s">
        <v>16</v>
      </c>
      <c r="L1165" s="34">
        <v>1.0</v>
      </c>
      <c r="M1165" s="34" t="s">
        <v>15</v>
      </c>
      <c r="N1165" s="73"/>
      <c r="O1165" s="34" t="s">
        <v>15</v>
      </c>
      <c r="P1165" s="73"/>
      <c r="Q1165" s="34" t="s">
        <v>15</v>
      </c>
      <c r="R1165" s="34"/>
    </row>
    <row r="1166">
      <c r="A1166" s="30">
        <v>1149.0</v>
      </c>
      <c r="B1166" s="30">
        <v>7187241.0</v>
      </c>
      <c r="C1166" s="142"/>
      <c r="D1166" s="28"/>
      <c r="E1166" s="72">
        <v>43214.0</v>
      </c>
      <c r="F1166" s="116" t="s">
        <v>16</v>
      </c>
      <c r="G1166" s="34">
        <v>6.0</v>
      </c>
      <c r="H1166" s="34" t="s">
        <v>16</v>
      </c>
      <c r="I1166" s="34" t="s">
        <v>16</v>
      </c>
      <c r="J1166" s="34">
        <v>45.0</v>
      </c>
      <c r="K1166" s="34" t="s">
        <v>16</v>
      </c>
      <c r="L1166" s="34">
        <v>3.0</v>
      </c>
      <c r="M1166" s="34" t="s">
        <v>15</v>
      </c>
      <c r="N1166" s="73"/>
      <c r="O1166" s="34" t="s">
        <v>16</v>
      </c>
      <c r="P1166" s="34">
        <v>15.0</v>
      </c>
      <c r="Q1166" s="34" t="s">
        <v>16</v>
      </c>
      <c r="R1166" s="34"/>
    </row>
    <row r="1167">
      <c r="A1167" s="30">
        <v>1150.0</v>
      </c>
      <c r="B1167" s="30">
        <v>7187818.0</v>
      </c>
      <c r="C1167" s="135">
        <v>43183.0</v>
      </c>
      <c r="D1167" s="30">
        <v>1910.0</v>
      </c>
      <c r="E1167" s="28"/>
      <c r="F1167" s="116" t="s">
        <v>15</v>
      </c>
      <c r="G1167" s="73"/>
      <c r="H1167" s="34" t="s">
        <v>16</v>
      </c>
      <c r="I1167" s="34" t="s">
        <v>15</v>
      </c>
      <c r="J1167" s="73"/>
      <c r="K1167" s="34" t="s">
        <v>15</v>
      </c>
      <c r="L1167" s="73"/>
      <c r="M1167" s="34" t="s">
        <v>15</v>
      </c>
      <c r="N1167" s="73"/>
      <c r="O1167" s="34" t="s">
        <v>16</v>
      </c>
      <c r="P1167" s="34">
        <v>1.0</v>
      </c>
      <c r="Q1167" s="34" t="s">
        <v>15</v>
      </c>
      <c r="R1167" s="34"/>
    </row>
    <row r="1168">
      <c r="A1168" s="30">
        <v>1151.0</v>
      </c>
      <c r="B1168" s="30">
        <v>7188942.0</v>
      </c>
      <c r="C1168" s="135">
        <v>43196.0</v>
      </c>
      <c r="D1168" s="30">
        <v>1724.0</v>
      </c>
      <c r="E1168" s="28"/>
      <c r="F1168" s="116" t="s">
        <v>16</v>
      </c>
      <c r="G1168" s="34">
        <v>2.0</v>
      </c>
      <c r="H1168" s="34" t="s">
        <v>15</v>
      </c>
      <c r="I1168" s="34" t="s">
        <v>15</v>
      </c>
      <c r="J1168" s="73"/>
      <c r="K1168" s="34" t="s">
        <v>15</v>
      </c>
      <c r="L1168" s="73"/>
      <c r="M1168" s="34" t="s">
        <v>15</v>
      </c>
      <c r="N1168" s="73"/>
      <c r="O1168" s="34" t="s">
        <v>15</v>
      </c>
      <c r="P1168" s="73"/>
      <c r="Q1168" s="34" t="s">
        <v>15</v>
      </c>
      <c r="R1168" s="34"/>
    </row>
    <row r="1169">
      <c r="A1169" s="30">
        <v>1152.0</v>
      </c>
      <c r="B1169" s="30">
        <v>7189333.0</v>
      </c>
      <c r="C1169" s="135">
        <v>43204.0</v>
      </c>
      <c r="D1169" s="30">
        <v>1874.0</v>
      </c>
      <c r="E1169" s="28"/>
      <c r="F1169" s="116" t="s">
        <v>16</v>
      </c>
      <c r="G1169" s="34">
        <v>1.0</v>
      </c>
      <c r="H1169" s="34" t="s">
        <v>16</v>
      </c>
      <c r="I1169" s="34" t="s">
        <v>15</v>
      </c>
      <c r="J1169" s="73"/>
      <c r="K1169" s="34" t="s">
        <v>16</v>
      </c>
      <c r="L1169" s="34">
        <v>1.0</v>
      </c>
      <c r="M1169" s="34" t="s">
        <v>15</v>
      </c>
      <c r="N1169" s="73"/>
      <c r="O1169" s="34" t="s">
        <v>16</v>
      </c>
      <c r="P1169" s="34">
        <v>26.0</v>
      </c>
      <c r="Q1169" s="34" t="s">
        <v>15</v>
      </c>
      <c r="R1169" s="34"/>
    </row>
    <row r="1170">
      <c r="A1170" s="30">
        <v>1153.0</v>
      </c>
      <c r="B1170" s="30">
        <v>7163826.0</v>
      </c>
      <c r="C1170" s="135">
        <v>43194.0</v>
      </c>
      <c r="D1170" s="30">
        <v>1800.0</v>
      </c>
      <c r="E1170" s="28"/>
      <c r="F1170" s="116" t="s">
        <v>86</v>
      </c>
      <c r="G1170" s="73"/>
      <c r="H1170" s="34" t="s">
        <v>16</v>
      </c>
      <c r="I1170" s="34" t="s">
        <v>16</v>
      </c>
      <c r="J1170" s="34">
        <v>1.0</v>
      </c>
      <c r="K1170" s="34" t="s">
        <v>16</v>
      </c>
      <c r="L1170" s="34" t="s">
        <v>86</v>
      </c>
      <c r="M1170" s="34" t="s">
        <v>15</v>
      </c>
      <c r="N1170" s="73"/>
      <c r="O1170" s="34" t="s">
        <v>16</v>
      </c>
      <c r="P1170" s="34">
        <v>4.0</v>
      </c>
      <c r="Q1170" s="34" t="s">
        <v>15</v>
      </c>
      <c r="R1170" s="34"/>
    </row>
    <row r="1171">
      <c r="A1171" s="30">
        <v>1154.0</v>
      </c>
      <c r="B1171" s="30">
        <v>7174120.0</v>
      </c>
      <c r="C1171" s="135">
        <v>43185.0</v>
      </c>
      <c r="D1171" s="30">
        <v>1886.0</v>
      </c>
      <c r="E1171" s="28"/>
      <c r="F1171" s="116" t="s">
        <v>16</v>
      </c>
      <c r="G1171" s="34">
        <v>2.0</v>
      </c>
      <c r="H1171" s="34" t="s">
        <v>16</v>
      </c>
      <c r="I1171" s="34" t="s">
        <v>15</v>
      </c>
      <c r="J1171" s="73"/>
      <c r="K1171" s="34" t="s">
        <v>15</v>
      </c>
      <c r="L1171" s="73"/>
      <c r="M1171" s="34" t="s">
        <v>15</v>
      </c>
      <c r="N1171" s="73"/>
      <c r="O1171" s="34" t="s">
        <v>16</v>
      </c>
      <c r="P1171" s="34">
        <v>2.0</v>
      </c>
      <c r="Q1171" s="34" t="s">
        <v>16</v>
      </c>
      <c r="R1171" s="34"/>
    </row>
    <row r="1172">
      <c r="A1172" s="30">
        <v>1155.0</v>
      </c>
      <c r="B1172" s="30">
        <v>7191576.0</v>
      </c>
      <c r="C1172" s="135">
        <v>43194.0</v>
      </c>
      <c r="D1172" s="30">
        <v>1838.0</v>
      </c>
      <c r="E1172" s="28"/>
      <c r="F1172" s="116" t="s">
        <v>16</v>
      </c>
      <c r="G1172" s="34">
        <v>1.0</v>
      </c>
      <c r="H1172" s="34" t="s">
        <v>16</v>
      </c>
      <c r="I1172" s="34" t="s">
        <v>15</v>
      </c>
      <c r="J1172" s="73"/>
      <c r="K1172" s="34" t="s">
        <v>15</v>
      </c>
      <c r="L1172" s="73"/>
      <c r="M1172" s="34" t="s">
        <v>15</v>
      </c>
      <c r="N1172" s="73"/>
      <c r="O1172" s="34" t="s">
        <v>16</v>
      </c>
      <c r="P1172" s="34">
        <v>1.0</v>
      </c>
      <c r="Q1172" s="34" t="s">
        <v>15</v>
      </c>
      <c r="R1172" s="34"/>
    </row>
    <row r="1173">
      <c r="A1173" s="30">
        <v>1156.0</v>
      </c>
      <c r="B1173" s="30">
        <v>7192497.0</v>
      </c>
      <c r="C1173" s="135">
        <v>43184.0</v>
      </c>
      <c r="D1173" s="30">
        <v>2495.0</v>
      </c>
      <c r="E1173" s="28"/>
      <c r="F1173" s="116" t="s">
        <v>15</v>
      </c>
      <c r="G1173" s="73"/>
      <c r="H1173" s="34" t="s">
        <v>16</v>
      </c>
      <c r="I1173" s="34" t="s">
        <v>15</v>
      </c>
      <c r="J1173" s="73"/>
      <c r="K1173" s="34" t="s">
        <v>15</v>
      </c>
      <c r="L1173" s="73"/>
      <c r="M1173" s="34" t="s">
        <v>15</v>
      </c>
      <c r="N1173" s="73"/>
      <c r="O1173" s="34" t="s">
        <v>16</v>
      </c>
      <c r="P1173" s="34">
        <v>10.0</v>
      </c>
      <c r="Q1173" s="34" t="s">
        <v>15</v>
      </c>
      <c r="R1173" s="34"/>
    </row>
    <row r="1174">
      <c r="A1174" s="30">
        <v>1157.0</v>
      </c>
      <c r="B1174" s="30">
        <v>7193542.0</v>
      </c>
      <c r="C1174" s="135">
        <v>43279.0</v>
      </c>
      <c r="D1174" s="30">
        <v>2108.0</v>
      </c>
      <c r="E1174" s="28"/>
      <c r="F1174" s="116" t="s">
        <v>15</v>
      </c>
      <c r="G1174" s="73"/>
      <c r="H1174" s="34" t="s">
        <v>16</v>
      </c>
      <c r="I1174" s="34" t="s">
        <v>16</v>
      </c>
      <c r="J1174" s="34">
        <v>52.0</v>
      </c>
      <c r="K1174" s="34" t="s">
        <v>16</v>
      </c>
      <c r="L1174" s="34">
        <v>15.0</v>
      </c>
      <c r="M1174" s="34" t="s">
        <v>15</v>
      </c>
      <c r="N1174" s="73"/>
      <c r="O1174" s="34" t="s">
        <v>15</v>
      </c>
      <c r="P1174" s="73"/>
      <c r="Q1174" s="34" t="s">
        <v>16</v>
      </c>
      <c r="R1174" s="34"/>
    </row>
    <row r="1175">
      <c r="A1175" s="30">
        <v>1158.0</v>
      </c>
      <c r="B1175" s="30">
        <v>7194358.0</v>
      </c>
      <c r="C1175" s="142"/>
      <c r="D1175" s="28"/>
      <c r="E1175" s="144">
        <v>43178.0</v>
      </c>
      <c r="F1175" s="116" t="s">
        <v>15</v>
      </c>
      <c r="G1175" s="73"/>
      <c r="H1175" s="34" t="s">
        <v>16</v>
      </c>
      <c r="I1175" s="34" t="s">
        <v>15</v>
      </c>
      <c r="J1175" s="73"/>
      <c r="K1175" s="34" t="s">
        <v>16</v>
      </c>
      <c r="L1175" s="34">
        <v>4.0</v>
      </c>
      <c r="M1175" s="34" t="s">
        <v>15</v>
      </c>
      <c r="N1175" s="73"/>
      <c r="O1175" s="34" t="s">
        <v>15</v>
      </c>
      <c r="P1175" s="73"/>
      <c r="Q1175" s="34" t="s">
        <v>16</v>
      </c>
      <c r="R1175" s="34"/>
    </row>
    <row r="1176">
      <c r="A1176" s="30">
        <v>1159.0</v>
      </c>
      <c r="B1176" s="30">
        <v>7194715.0</v>
      </c>
      <c r="C1176" s="142"/>
      <c r="D1176" s="28"/>
      <c r="E1176" s="72">
        <v>43190.0</v>
      </c>
      <c r="F1176" s="116" t="s">
        <v>15</v>
      </c>
      <c r="G1176" s="73"/>
      <c r="H1176" s="34" t="s">
        <v>16</v>
      </c>
      <c r="I1176" s="34" t="s">
        <v>16</v>
      </c>
      <c r="J1176" s="34">
        <v>15.0</v>
      </c>
      <c r="K1176" s="34" t="s">
        <v>15</v>
      </c>
      <c r="L1176" s="73"/>
      <c r="M1176" s="34" t="s">
        <v>15</v>
      </c>
      <c r="N1176" s="73"/>
      <c r="O1176" s="34" t="s">
        <v>15</v>
      </c>
      <c r="P1176" s="73"/>
      <c r="Q1176" s="34" t="s">
        <v>15</v>
      </c>
      <c r="R1176" s="34"/>
    </row>
    <row r="1177">
      <c r="A1177" s="30">
        <v>1160.0</v>
      </c>
      <c r="B1177" s="30">
        <v>7193955.0</v>
      </c>
      <c r="C1177" s="135">
        <v>43206.0</v>
      </c>
      <c r="D1177" s="30">
        <v>1758.0</v>
      </c>
      <c r="E1177" s="28"/>
      <c r="F1177" s="116" t="s">
        <v>16</v>
      </c>
      <c r="G1177" s="34">
        <v>5.0</v>
      </c>
      <c r="H1177" s="34" t="s">
        <v>16</v>
      </c>
      <c r="I1177" s="34" t="s">
        <v>16</v>
      </c>
      <c r="J1177" s="34">
        <v>8.0</v>
      </c>
      <c r="K1177" s="34" t="s">
        <v>16</v>
      </c>
      <c r="L1177" s="34">
        <v>8.0</v>
      </c>
      <c r="M1177" s="34" t="s">
        <v>15</v>
      </c>
      <c r="N1177" s="73"/>
      <c r="O1177" s="34" t="s">
        <v>16</v>
      </c>
      <c r="P1177" s="34">
        <v>3.0</v>
      </c>
      <c r="Q1177" s="34" t="s">
        <v>15</v>
      </c>
      <c r="R1177" s="34"/>
    </row>
    <row r="1178">
      <c r="A1178" s="30">
        <v>1161.0</v>
      </c>
      <c r="B1178" s="30">
        <v>7193952.0</v>
      </c>
      <c r="C1178" s="135">
        <v>43206.0</v>
      </c>
      <c r="D1178" s="30">
        <v>2350.0</v>
      </c>
      <c r="E1178" s="28"/>
      <c r="F1178" s="116" t="s">
        <v>16</v>
      </c>
      <c r="G1178" s="34">
        <v>5.0</v>
      </c>
      <c r="H1178" s="34" t="s">
        <v>16</v>
      </c>
      <c r="I1178" s="34" t="s">
        <v>15</v>
      </c>
      <c r="J1178" s="73"/>
      <c r="K1178" s="34" t="s">
        <v>15</v>
      </c>
      <c r="L1178" s="73"/>
      <c r="M1178" s="34" t="s">
        <v>15</v>
      </c>
      <c r="N1178" s="73"/>
      <c r="O1178" s="34" t="s">
        <v>16</v>
      </c>
      <c r="P1178" s="34">
        <v>2.0</v>
      </c>
      <c r="Q1178" s="34" t="s">
        <v>16</v>
      </c>
      <c r="R1178" s="34"/>
    </row>
    <row r="1179">
      <c r="A1179" s="30">
        <v>1162.0</v>
      </c>
      <c r="B1179" s="30">
        <v>7195345.0</v>
      </c>
      <c r="C1179" s="135">
        <v>43258.0</v>
      </c>
      <c r="D1179" s="30">
        <v>1966.0</v>
      </c>
      <c r="E1179" s="28"/>
      <c r="F1179" s="116" t="s">
        <v>16</v>
      </c>
      <c r="G1179" s="34">
        <v>3.0</v>
      </c>
      <c r="H1179" s="34" t="s">
        <v>16</v>
      </c>
      <c r="I1179" s="34" t="s">
        <v>16</v>
      </c>
      <c r="J1179" s="34">
        <v>18.0</v>
      </c>
      <c r="K1179" s="34" t="s">
        <v>16</v>
      </c>
      <c r="L1179" s="34">
        <v>22.0</v>
      </c>
      <c r="M1179" s="34" t="s">
        <v>15</v>
      </c>
      <c r="N1179" s="73"/>
      <c r="O1179" s="34" t="s">
        <v>15</v>
      </c>
      <c r="P1179" s="73"/>
      <c r="Q1179" s="34" t="s">
        <v>16</v>
      </c>
      <c r="R1179" s="34"/>
    </row>
    <row r="1180">
      <c r="A1180" s="30">
        <v>1163.0</v>
      </c>
      <c r="B1180" s="30">
        <v>7197668.0</v>
      </c>
      <c r="C1180" s="135">
        <v>43226.0</v>
      </c>
      <c r="D1180" s="30" t="s">
        <v>86</v>
      </c>
      <c r="E1180" s="28"/>
      <c r="F1180" s="116" t="s">
        <v>15</v>
      </c>
      <c r="G1180" s="73"/>
      <c r="H1180" s="34" t="s">
        <v>16</v>
      </c>
      <c r="I1180" s="34" t="s">
        <v>16</v>
      </c>
      <c r="J1180" s="34">
        <v>5.0</v>
      </c>
      <c r="K1180" s="34" t="s">
        <v>16</v>
      </c>
      <c r="L1180" s="34">
        <v>4.0</v>
      </c>
      <c r="M1180" s="34" t="s">
        <v>15</v>
      </c>
      <c r="N1180" s="73"/>
      <c r="O1180" s="34" t="s">
        <v>16</v>
      </c>
      <c r="P1180" s="34">
        <v>4.0</v>
      </c>
      <c r="Q1180" s="34" t="s">
        <v>15</v>
      </c>
      <c r="R1180" s="34"/>
    </row>
    <row r="1181">
      <c r="A1181" s="30">
        <v>1164.0</v>
      </c>
      <c r="B1181" s="30">
        <v>7194955.0</v>
      </c>
      <c r="C1181" s="135">
        <v>43236.0</v>
      </c>
      <c r="D1181" s="30">
        <v>2095.0</v>
      </c>
      <c r="E1181" s="28"/>
      <c r="F1181" s="116" t="s">
        <v>15</v>
      </c>
      <c r="G1181" s="73"/>
      <c r="H1181" s="34" t="s">
        <v>16</v>
      </c>
      <c r="I1181" s="34" t="s">
        <v>16</v>
      </c>
      <c r="J1181" s="34">
        <v>8.0</v>
      </c>
      <c r="K1181" s="34" t="s">
        <v>16</v>
      </c>
      <c r="L1181" s="34">
        <v>2.0</v>
      </c>
      <c r="M1181" s="34" t="s">
        <v>15</v>
      </c>
      <c r="N1181" s="73"/>
      <c r="O1181" s="34" t="s">
        <v>16</v>
      </c>
      <c r="P1181" s="34">
        <v>1.0</v>
      </c>
      <c r="Q1181" s="34" t="s">
        <v>15</v>
      </c>
      <c r="R1181" s="34"/>
    </row>
    <row r="1182">
      <c r="A1182" s="30">
        <v>1165.0</v>
      </c>
      <c r="B1182" s="30">
        <v>7199100.0</v>
      </c>
      <c r="C1182" s="135">
        <v>43242.0</v>
      </c>
      <c r="D1182" s="30">
        <v>1920.0</v>
      </c>
      <c r="E1182" s="28"/>
      <c r="F1182" s="116" t="s">
        <v>15</v>
      </c>
      <c r="G1182" s="73"/>
      <c r="H1182" s="34" t="s">
        <v>16</v>
      </c>
      <c r="I1182" s="34" t="s">
        <v>16</v>
      </c>
      <c r="J1182" s="34">
        <v>6.0</v>
      </c>
      <c r="K1182" s="34" t="s">
        <v>16</v>
      </c>
      <c r="L1182" s="34">
        <v>5.0</v>
      </c>
      <c r="M1182" s="34" t="s">
        <v>15</v>
      </c>
      <c r="N1182" s="73"/>
      <c r="O1182" s="34" t="s">
        <v>15</v>
      </c>
      <c r="P1182" s="73"/>
      <c r="Q1182" s="34" t="s">
        <v>16</v>
      </c>
      <c r="R1182" s="34"/>
    </row>
    <row r="1183">
      <c r="A1183" s="59">
        <v>1166.0</v>
      </c>
      <c r="B1183" s="30">
        <v>7174857.0</v>
      </c>
      <c r="C1183" s="135">
        <v>43197.0</v>
      </c>
      <c r="D1183" s="30">
        <v>2590.0</v>
      </c>
      <c r="E1183" s="28"/>
      <c r="F1183" s="116" t="s">
        <v>86</v>
      </c>
      <c r="G1183" s="73"/>
      <c r="H1183" s="34" t="s">
        <v>16</v>
      </c>
      <c r="I1183" s="34" t="s">
        <v>15</v>
      </c>
      <c r="J1183" s="73"/>
      <c r="K1183" s="34" t="s">
        <v>15</v>
      </c>
      <c r="L1183" s="73"/>
      <c r="M1183" s="34" t="s">
        <v>15</v>
      </c>
      <c r="N1183" s="73"/>
      <c r="O1183" s="34" t="s">
        <v>16</v>
      </c>
      <c r="P1183" s="34">
        <v>1.0</v>
      </c>
      <c r="Q1183" s="34" t="s">
        <v>16</v>
      </c>
      <c r="R1183" s="34"/>
    </row>
    <row r="1184">
      <c r="A1184" s="59">
        <v>1167.0</v>
      </c>
      <c r="B1184" s="59">
        <v>7200748.0</v>
      </c>
      <c r="C1184" s="135">
        <v>43198.0</v>
      </c>
      <c r="D1184" s="59">
        <v>2825.0</v>
      </c>
      <c r="E1184" s="140"/>
      <c r="F1184" s="105" t="s">
        <v>86</v>
      </c>
      <c r="G1184" s="141"/>
      <c r="H1184" s="33" t="s">
        <v>16</v>
      </c>
      <c r="I1184" s="33" t="s">
        <v>16</v>
      </c>
      <c r="J1184" s="141"/>
      <c r="K1184" s="33" t="s">
        <v>16</v>
      </c>
      <c r="L1184" s="33">
        <v>4.0</v>
      </c>
      <c r="M1184" s="33" t="s">
        <v>15</v>
      </c>
      <c r="N1184" s="141"/>
      <c r="O1184" s="33" t="s">
        <v>15</v>
      </c>
      <c r="P1184" s="141"/>
      <c r="Q1184" s="33" t="s">
        <v>15</v>
      </c>
      <c r="R1184" s="33"/>
    </row>
    <row r="1185">
      <c r="A1185" s="59">
        <v>1168.0</v>
      </c>
      <c r="B1185" s="59">
        <v>7199527.0</v>
      </c>
      <c r="C1185" s="135">
        <v>43216.0</v>
      </c>
      <c r="D1185" s="59">
        <v>1762.0</v>
      </c>
      <c r="E1185" s="140"/>
      <c r="F1185" s="105" t="s">
        <v>86</v>
      </c>
      <c r="G1185" s="141"/>
      <c r="H1185" s="33" t="s">
        <v>16</v>
      </c>
      <c r="I1185" s="33" t="s">
        <v>15</v>
      </c>
      <c r="J1185" s="141"/>
      <c r="K1185" s="33" t="s">
        <v>16</v>
      </c>
      <c r="L1185" s="33">
        <v>4.0</v>
      </c>
      <c r="M1185" s="33" t="s">
        <v>15</v>
      </c>
      <c r="N1185" s="141"/>
      <c r="O1185" s="33" t="s">
        <v>16</v>
      </c>
      <c r="P1185" s="141"/>
      <c r="Q1185" s="33" t="s">
        <v>15</v>
      </c>
      <c r="R1185" s="33"/>
    </row>
    <row r="1186">
      <c r="A1186" s="59">
        <v>1169.0</v>
      </c>
      <c r="B1186" s="59">
        <v>7201601.0</v>
      </c>
      <c r="C1186" s="135">
        <v>43203.0</v>
      </c>
      <c r="D1186" s="59">
        <v>2385.0</v>
      </c>
      <c r="E1186" s="140"/>
      <c r="F1186" s="105" t="s">
        <v>86</v>
      </c>
      <c r="G1186" s="141"/>
      <c r="H1186" s="33" t="s">
        <v>15</v>
      </c>
      <c r="I1186" s="33" t="s">
        <v>15</v>
      </c>
      <c r="J1186" s="141"/>
      <c r="K1186" s="33" t="s">
        <v>15</v>
      </c>
      <c r="L1186" s="141"/>
      <c r="M1186" s="33" t="s">
        <v>15</v>
      </c>
      <c r="N1186" s="141"/>
      <c r="O1186" s="33" t="s">
        <v>15</v>
      </c>
      <c r="P1186" s="141"/>
      <c r="Q1186" s="33" t="s">
        <v>15</v>
      </c>
      <c r="R1186" s="33"/>
    </row>
    <row r="1187">
      <c r="A1187" s="30">
        <v>1170.0</v>
      </c>
      <c r="B1187" s="59">
        <v>7203534.0</v>
      </c>
      <c r="C1187" s="135">
        <v>43198.0</v>
      </c>
      <c r="D1187" s="59">
        <v>1910.0</v>
      </c>
      <c r="E1187" s="140"/>
      <c r="F1187" s="105" t="s">
        <v>16</v>
      </c>
      <c r="G1187" s="141"/>
      <c r="H1187" s="33" t="s">
        <v>15</v>
      </c>
      <c r="I1187" s="33" t="s">
        <v>15</v>
      </c>
      <c r="J1187" s="141"/>
      <c r="K1187" s="33" t="s">
        <v>15</v>
      </c>
      <c r="L1187" s="141"/>
      <c r="M1187" s="33" t="s">
        <v>15</v>
      </c>
      <c r="N1187" s="141"/>
      <c r="O1187" s="33" t="s">
        <v>15</v>
      </c>
      <c r="P1187" s="141"/>
      <c r="Q1187" s="33" t="s">
        <v>15</v>
      </c>
      <c r="R1187" s="33"/>
    </row>
    <row r="1188">
      <c r="A1188" s="59">
        <v>1171.0</v>
      </c>
      <c r="B1188" s="30">
        <v>7202159.0</v>
      </c>
      <c r="C1188" s="135">
        <v>43198.0</v>
      </c>
      <c r="D1188" s="30">
        <v>2450.0</v>
      </c>
      <c r="E1188" s="28"/>
      <c r="F1188" s="116" t="s">
        <v>86</v>
      </c>
      <c r="G1188" s="73"/>
      <c r="H1188" s="34" t="s">
        <v>16</v>
      </c>
      <c r="I1188" s="34" t="s">
        <v>15</v>
      </c>
      <c r="J1188" s="73"/>
      <c r="K1188" s="34" t="s">
        <v>16</v>
      </c>
      <c r="L1188" s="34">
        <v>2.0</v>
      </c>
      <c r="M1188" s="34" t="s">
        <v>15</v>
      </c>
      <c r="N1188" s="73"/>
      <c r="O1188" s="34" t="s">
        <v>16</v>
      </c>
      <c r="P1188" s="34">
        <v>3.0</v>
      </c>
      <c r="Q1188" s="34" t="s">
        <v>15</v>
      </c>
      <c r="R1188" s="34"/>
    </row>
    <row r="1189">
      <c r="A1189" s="30">
        <v>1172.0</v>
      </c>
      <c r="B1189" s="59">
        <v>7203191.0</v>
      </c>
      <c r="C1189" s="135">
        <v>43214.0</v>
      </c>
      <c r="D1189" s="59">
        <v>1790.0</v>
      </c>
      <c r="E1189" s="140"/>
      <c r="F1189" s="105" t="s">
        <v>16</v>
      </c>
      <c r="G1189" s="141"/>
      <c r="H1189" s="33" t="s">
        <v>16</v>
      </c>
      <c r="I1189" s="33" t="s">
        <v>15</v>
      </c>
      <c r="J1189" s="141"/>
      <c r="K1189" s="33" t="s">
        <v>15</v>
      </c>
      <c r="L1189" s="141"/>
      <c r="M1189" s="33" t="s">
        <v>15</v>
      </c>
      <c r="N1189" s="141"/>
      <c r="O1189" s="33" t="s">
        <v>16</v>
      </c>
      <c r="P1189" s="33">
        <v>4.0</v>
      </c>
      <c r="Q1189" s="33" t="s">
        <v>15</v>
      </c>
      <c r="R1189" s="33"/>
    </row>
    <row r="1190">
      <c r="A1190" s="30">
        <v>1173.0</v>
      </c>
      <c r="B1190" s="30">
        <v>7201460.0</v>
      </c>
      <c r="C1190" s="135">
        <v>43218.0</v>
      </c>
      <c r="D1190" s="30">
        <v>2265.0</v>
      </c>
      <c r="E1190" s="28"/>
      <c r="F1190" s="116" t="s">
        <v>86</v>
      </c>
      <c r="G1190" s="73"/>
      <c r="H1190" s="34" t="s">
        <v>16</v>
      </c>
      <c r="I1190" s="34" t="s">
        <v>16</v>
      </c>
      <c r="J1190" s="34">
        <v>6.0</v>
      </c>
      <c r="K1190" s="34" t="s">
        <v>16</v>
      </c>
      <c r="L1190" s="34">
        <v>8.0</v>
      </c>
      <c r="M1190" s="34" t="s">
        <v>15</v>
      </c>
      <c r="N1190" s="73"/>
      <c r="O1190" s="34" t="s">
        <v>16</v>
      </c>
      <c r="P1190" s="34">
        <v>3.0</v>
      </c>
      <c r="Q1190" s="34" t="s">
        <v>15</v>
      </c>
      <c r="R1190" s="34"/>
    </row>
    <row r="1191">
      <c r="A1191" s="59">
        <v>1174.0</v>
      </c>
      <c r="B1191" s="30">
        <v>7203866.0</v>
      </c>
      <c r="C1191" s="135">
        <v>43202.0</v>
      </c>
      <c r="D1191" s="30">
        <v>1786.0</v>
      </c>
      <c r="E1191" s="28"/>
      <c r="F1191" s="116" t="s">
        <v>16</v>
      </c>
      <c r="G1191" s="73"/>
      <c r="H1191" s="34" t="s">
        <v>16</v>
      </c>
      <c r="I1191" s="34" t="s">
        <v>15</v>
      </c>
      <c r="J1191" s="73"/>
      <c r="K1191" s="34" t="s">
        <v>15</v>
      </c>
      <c r="L1191" s="73"/>
      <c r="M1191" s="34" t="s">
        <v>15</v>
      </c>
      <c r="N1191" s="73"/>
      <c r="O1191" s="34" t="s">
        <v>16</v>
      </c>
      <c r="P1191" s="34">
        <v>6.0</v>
      </c>
      <c r="Q1191" s="34" t="s">
        <v>15</v>
      </c>
      <c r="R1191" s="34"/>
    </row>
    <row r="1192">
      <c r="A1192" s="30">
        <v>1175.0</v>
      </c>
      <c r="B1192" s="59">
        <v>7205099.0</v>
      </c>
      <c r="C1192" s="135">
        <v>43202.0</v>
      </c>
      <c r="D1192" s="59">
        <v>1945.0</v>
      </c>
      <c r="E1192" s="140"/>
      <c r="F1192" s="105" t="s">
        <v>86</v>
      </c>
      <c r="G1192" s="141"/>
      <c r="H1192" s="33" t="s">
        <v>15</v>
      </c>
      <c r="I1192" s="33" t="s">
        <v>15</v>
      </c>
      <c r="J1192" s="141"/>
      <c r="K1192" s="33" t="s">
        <v>15</v>
      </c>
      <c r="L1192" s="141"/>
      <c r="M1192" s="33" t="s">
        <v>15</v>
      </c>
      <c r="N1192" s="141"/>
      <c r="O1192" s="33" t="s">
        <v>16</v>
      </c>
      <c r="P1192" s="33">
        <v>3.0</v>
      </c>
      <c r="Q1192" s="33" t="s">
        <v>15</v>
      </c>
      <c r="R1192" s="33"/>
    </row>
    <row r="1193">
      <c r="A1193" s="30">
        <v>1176.0</v>
      </c>
      <c r="B1193" s="30">
        <v>7206745.0</v>
      </c>
      <c r="C1193" s="135">
        <v>43225.0</v>
      </c>
      <c r="D1193" s="30">
        <v>1752.0</v>
      </c>
      <c r="E1193" s="28"/>
      <c r="F1193" s="116" t="s">
        <v>16</v>
      </c>
      <c r="G1193" s="73"/>
      <c r="H1193" s="34" t="s">
        <v>15</v>
      </c>
      <c r="I1193" s="34" t="s">
        <v>15</v>
      </c>
      <c r="J1193" s="73"/>
      <c r="K1193" s="34" t="s">
        <v>16</v>
      </c>
      <c r="L1193" s="34">
        <v>1.0</v>
      </c>
      <c r="M1193" s="34" t="s">
        <v>15</v>
      </c>
      <c r="N1193" s="73"/>
      <c r="O1193" s="34" t="s">
        <v>16</v>
      </c>
      <c r="P1193" s="34" t="s">
        <v>86</v>
      </c>
      <c r="Q1193" s="34" t="s">
        <v>15</v>
      </c>
      <c r="R1193" s="34"/>
    </row>
    <row r="1194">
      <c r="A1194" s="30">
        <v>1177.0</v>
      </c>
      <c r="B1194" s="60">
        <v>7187241.0</v>
      </c>
      <c r="C1194" s="142"/>
      <c r="D1194" s="30">
        <v>1370.0</v>
      </c>
      <c r="E1194" s="72">
        <v>43214.0</v>
      </c>
      <c r="F1194" s="116" t="s">
        <v>86</v>
      </c>
      <c r="G1194" s="73"/>
      <c r="H1194" s="34" t="s">
        <v>16</v>
      </c>
      <c r="I1194" s="34" t="s">
        <v>16</v>
      </c>
      <c r="J1194" s="34">
        <v>1.0</v>
      </c>
      <c r="K1194" s="34" t="s">
        <v>15</v>
      </c>
      <c r="L1194" s="73"/>
      <c r="M1194" s="34" t="s">
        <v>15</v>
      </c>
      <c r="N1194" s="73"/>
      <c r="O1194" s="34" t="s">
        <v>15</v>
      </c>
      <c r="P1194" s="73"/>
      <c r="Q1194" s="34" t="s">
        <v>16</v>
      </c>
      <c r="R1194" s="34"/>
    </row>
    <row r="1195">
      <c r="A1195" s="30">
        <v>1178.0</v>
      </c>
      <c r="B1195" s="60">
        <v>7206609.0</v>
      </c>
      <c r="C1195" s="135">
        <v>43217.0</v>
      </c>
      <c r="D1195" s="30">
        <v>1748.0</v>
      </c>
      <c r="E1195" s="28"/>
      <c r="F1195" s="116" t="s">
        <v>86</v>
      </c>
      <c r="G1195" s="73"/>
      <c r="H1195" s="34" t="s">
        <v>15</v>
      </c>
      <c r="I1195" s="34" t="s">
        <v>15</v>
      </c>
      <c r="J1195" s="73"/>
      <c r="K1195" s="34" t="s">
        <v>15</v>
      </c>
      <c r="L1195" s="73"/>
      <c r="M1195" s="34" t="s">
        <v>15</v>
      </c>
      <c r="N1195" s="73"/>
      <c r="O1195" s="34" t="s">
        <v>16</v>
      </c>
      <c r="P1195" s="34">
        <v>3.0</v>
      </c>
      <c r="Q1195" s="34" t="s">
        <v>15</v>
      </c>
      <c r="R1195" s="34"/>
    </row>
    <row r="1196">
      <c r="A1196" s="30">
        <v>1179.0</v>
      </c>
      <c r="B1196" s="60">
        <v>7193851.0</v>
      </c>
      <c r="C1196" s="135">
        <v>43216.0</v>
      </c>
      <c r="D1196" s="30">
        <v>2572.0</v>
      </c>
      <c r="E1196" s="28"/>
      <c r="F1196" s="116" t="s">
        <v>86</v>
      </c>
      <c r="G1196" s="73"/>
      <c r="H1196" s="34" t="s">
        <v>15</v>
      </c>
      <c r="I1196" s="34" t="s">
        <v>16</v>
      </c>
      <c r="J1196" s="34">
        <v>2.0</v>
      </c>
      <c r="K1196" s="34" t="s">
        <v>16</v>
      </c>
      <c r="L1196" s="34">
        <v>2.0</v>
      </c>
      <c r="M1196" s="34" t="s">
        <v>15</v>
      </c>
      <c r="N1196" s="73"/>
      <c r="O1196" s="34" t="s">
        <v>16</v>
      </c>
      <c r="P1196" s="34">
        <v>1.0</v>
      </c>
      <c r="Q1196" s="34" t="s">
        <v>16</v>
      </c>
      <c r="R1196" s="34"/>
    </row>
    <row r="1197" ht="15.0" customHeight="1">
      <c r="A1197" s="30">
        <v>1180.0</v>
      </c>
      <c r="B1197" s="60">
        <v>7210203.0</v>
      </c>
      <c r="C1197" s="135">
        <v>43268.0</v>
      </c>
      <c r="D1197" s="30">
        <v>1758.0</v>
      </c>
      <c r="E1197" s="28"/>
      <c r="F1197" s="116" t="s">
        <v>86</v>
      </c>
      <c r="G1197" s="73"/>
      <c r="H1197" s="34" t="s">
        <v>15</v>
      </c>
      <c r="I1197" s="34" t="s">
        <v>16</v>
      </c>
      <c r="J1197" s="34">
        <v>22.0</v>
      </c>
      <c r="K1197" s="34" t="s">
        <v>16</v>
      </c>
      <c r="L1197" s="34">
        <v>8.0</v>
      </c>
      <c r="M1197" s="34" t="s">
        <v>15</v>
      </c>
      <c r="N1197" s="73"/>
      <c r="O1197" s="34" t="s">
        <v>15</v>
      </c>
      <c r="P1197" s="73"/>
      <c r="Q1197" s="34" t="s">
        <v>16</v>
      </c>
      <c r="R1197" s="34"/>
    </row>
    <row r="1198">
      <c r="A1198" s="30">
        <v>1181.0</v>
      </c>
      <c r="B1198" s="60">
        <v>7209638.0</v>
      </c>
      <c r="C1198" s="135">
        <v>43216.0</v>
      </c>
      <c r="D1198" s="30">
        <v>1970.0</v>
      </c>
      <c r="E1198" s="28"/>
      <c r="F1198" s="116" t="s">
        <v>86</v>
      </c>
      <c r="G1198" s="73"/>
      <c r="H1198" s="34" t="s">
        <v>15</v>
      </c>
      <c r="I1198" s="34" t="s">
        <v>15</v>
      </c>
      <c r="J1198" s="73"/>
      <c r="K1198" s="34" t="s">
        <v>15</v>
      </c>
      <c r="L1198" s="73"/>
      <c r="M1198" s="34" t="s">
        <v>15</v>
      </c>
      <c r="N1198" s="73"/>
      <c r="O1198" s="34" t="s">
        <v>15</v>
      </c>
      <c r="P1198" s="73"/>
      <c r="Q1198" s="34" t="s">
        <v>15</v>
      </c>
      <c r="R1198" s="34"/>
    </row>
    <row r="1199">
      <c r="A1199" s="30">
        <v>1182.0</v>
      </c>
      <c r="B1199" s="60">
        <v>7209781.0</v>
      </c>
      <c r="C1199" s="135">
        <v>43211.0</v>
      </c>
      <c r="D1199" s="30">
        <v>1900.0</v>
      </c>
      <c r="E1199" s="28"/>
      <c r="F1199" s="116" t="s">
        <v>86</v>
      </c>
      <c r="G1199" s="73"/>
      <c r="H1199" s="34" t="s">
        <v>15</v>
      </c>
      <c r="I1199" s="34" t="s">
        <v>15</v>
      </c>
      <c r="J1199" s="73"/>
      <c r="K1199" s="34" t="s">
        <v>15</v>
      </c>
      <c r="L1199" s="73"/>
      <c r="M1199" s="34" t="s">
        <v>15</v>
      </c>
      <c r="N1199" s="73"/>
      <c r="O1199" s="34" t="s">
        <v>15</v>
      </c>
      <c r="P1199" s="73"/>
      <c r="Q1199" s="34" t="s">
        <v>15</v>
      </c>
      <c r="R1199" s="34"/>
    </row>
    <row r="1200">
      <c r="A1200" s="30">
        <v>1183.0</v>
      </c>
      <c r="B1200" s="60">
        <v>7212499.0</v>
      </c>
      <c r="C1200" s="135">
        <v>43241.0</v>
      </c>
      <c r="D1200" s="30">
        <v>1728.0</v>
      </c>
      <c r="E1200" s="28"/>
      <c r="F1200" s="116" t="s">
        <v>86</v>
      </c>
      <c r="G1200" s="73"/>
      <c r="H1200" s="34" t="s">
        <v>15</v>
      </c>
      <c r="I1200" s="34" t="s">
        <v>15</v>
      </c>
      <c r="J1200" s="73"/>
      <c r="K1200" s="34" t="s">
        <v>16</v>
      </c>
      <c r="L1200" s="34">
        <v>6.0</v>
      </c>
      <c r="M1200" s="34" t="s">
        <v>15</v>
      </c>
      <c r="N1200" s="73"/>
      <c r="O1200" s="34" t="s">
        <v>16</v>
      </c>
      <c r="P1200" s="34">
        <v>1.0</v>
      </c>
      <c r="Q1200" s="34" t="s">
        <v>16</v>
      </c>
      <c r="R1200" s="34"/>
    </row>
    <row r="1201">
      <c r="A1201" s="30">
        <v>1184.0</v>
      </c>
      <c r="B1201" s="60">
        <v>7212664.0</v>
      </c>
      <c r="C1201" s="135">
        <v>43248.0</v>
      </c>
      <c r="D1201" s="30">
        <v>1985.0</v>
      </c>
      <c r="E1201" s="28"/>
      <c r="F1201" s="116" t="s">
        <v>16</v>
      </c>
      <c r="G1201" s="73"/>
      <c r="H1201" s="34" t="s">
        <v>16</v>
      </c>
      <c r="I1201" s="34" t="s">
        <v>16</v>
      </c>
      <c r="J1201" s="34">
        <v>4.0</v>
      </c>
      <c r="K1201" s="34" t="s">
        <v>16</v>
      </c>
      <c r="L1201" s="34">
        <v>1.0</v>
      </c>
      <c r="M1201" s="34" t="s">
        <v>15</v>
      </c>
      <c r="N1201" s="73"/>
      <c r="O1201" s="34" t="s">
        <v>16</v>
      </c>
      <c r="P1201" s="34">
        <v>29.0</v>
      </c>
      <c r="Q1201" s="34" t="s">
        <v>15</v>
      </c>
      <c r="R1201" s="34"/>
    </row>
    <row r="1202">
      <c r="A1202" s="30">
        <v>1185.0</v>
      </c>
      <c r="B1202" s="60">
        <v>7213380.0</v>
      </c>
      <c r="C1202" s="135">
        <v>43216.0</v>
      </c>
      <c r="D1202" s="30">
        <v>1960.0</v>
      </c>
      <c r="E1202" s="28"/>
      <c r="F1202" s="116" t="s">
        <v>16</v>
      </c>
      <c r="G1202" s="73"/>
      <c r="H1202" s="34" t="s">
        <v>15</v>
      </c>
      <c r="I1202" s="34" t="s">
        <v>15</v>
      </c>
      <c r="J1202" s="73"/>
      <c r="K1202" s="34" t="s">
        <v>15</v>
      </c>
      <c r="L1202" s="73"/>
      <c r="M1202" s="34" t="s">
        <v>15</v>
      </c>
      <c r="N1202" s="73"/>
      <c r="O1202" s="34" t="s">
        <v>15</v>
      </c>
      <c r="P1202" s="73"/>
      <c r="Q1202" s="34" t="s">
        <v>15</v>
      </c>
      <c r="R1202" s="34"/>
    </row>
    <row r="1203">
      <c r="A1203" s="59">
        <v>1186.0</v>
      </c>
      <c r="B1203" s="60">
        <v>7216631.0</v>
      </c>
      <c r="C1203" s="135">
        <v>43261.0</v>
      </c>
      <c r="D1203" s="30">
        <v>1786.0</v>
      </c>
      <c r="E1203" s="28"/>
      <c r="F1203" s="116" t="s">
        <v>86</v>
      </c>
      <c r="G1203" s="73"/>
      <c r="H1203" s="34" t="s">
        <v>16</v>
      </c>
      <c r="I1203" s="34" t="s">
        <v>15</v>
      </c>
      <c r="J1203" s="73"/>
      <c r="K1203" s="34" t="s">
        <v>16</v>
      </c>
      <c r="L1203" s="34">
        <v>9.0</v>
      </c>
      <c r="M1203" s="34" t="s">
        <v>15</v>
      </c>
      <c r="N1203" s="73"/>
      <c r="O1203" s="34" t="s">
        <v>15</v>
      </c>
      <c r="P1203" s="73"/>
      <c r="Q1203" s="34" t="s">
        <v>16</v>
      </c>
      <c r="R1203" s="34"/>
    </row>
    <row r="1204">
      <c r="A1204" s="30">
        <v>1187.0</v>
      </c>
      <c r="B1204" s="60">
        <v>7207392.0</v>
      </c>
      <c r="C1204" s="135">
        <v>43236.0</v>
      </c>
      <c r="D1204" s="30">
        <v>2098.0</v>
      </c>
      <c r="E1204" s="28"/>
      <c r="F1204" s="116" t="s">
        <v>16</v>
      </c>
      <c r="G1204" s="73"/>
      <c r="H1204" s="34" t="s">
        <v>16</v>
      </c>
      <c r="I1204" s="34" t="s">
        <v>16</v>
      </c>
      <c r="J1204" s="34">
        <v>1.0</v>
      </c>
      <c r="K1204" s="34" t="s">
        <v>15</v>
      </c>
      <c r="L1204" s="73"/>
      <c r="M1204" s="34" t="s">
        <v>15</v>
      </c>
      <c r="N1204" s="73"/>
      <c r="O1204" s="34" t="s">
        <v>16</v>
      </c>
      <c r="P1204" s="34">
        <v>3.0</v>
      </c>
      <c r="Q1204" s="34" t="s">
        <v>15</v>
      </c>
      <c r="R1204" s="34"/>
    </row>
    <row r="1205">
      <c r="A1205" s="30">
        <v>1188.0</v>
      </c>
      <c r="B1205" s="60">
        <v>7217488.0</v>
      </c>
      <c r="C1205" s="135">
        <v>43238.0</v>
      </c>
      <c r="D1205" s="30">
        <v>2015.0</v>
      </c>
      <c r="E1205" s="28"/>
      <c r="F1205" s="116" t="s">
        <v>15</v>
      </c>
      <c r="G1205" s="73"/>
      <c r="H1205" s="34" t="s">
        <v>15</v>
      </c>
      <c r="I1205" s="34" t="s">
        <v>15</v>
      </c>
      <c r="J1205" s="73"/>
      <c r="K1205" s="34" t="s">
        <v>15</v>
      </c>
      <c r="L1205" s="73"/>
      <c r="M1205" s="34" t="s">
        <v>15</v>
      </c>
      <c r="N1205" s="73"/>
      <c r="O1205" s="34" t="s">
        <v>15</v>
      </c>
      <c r="P1205" s="73"/>
      <c r="Q1205" s="34" t="s">
        <v>15</v>
      </c>
      <c r="R1205" s="34"/>
    </row>
    <row r="1206">
      <c r="A1206" s="30">
        <v>1189.0</v>
      </c>
      <c r="B1206" s="60">
        <v>7216629.0</v>
      </c>
      <c r="C1206" s="135">
        <v>43242.0</v>
      </c>
      <c r="D1206" s="30">
        <v>1974.0</v>
      </c>
      <c r="E1206" s="28"/>
      <c r="F1206" s="116" t="s">
        <v>16</v>
      </c>
      <c r="G1206" s="73"/>
      <c r="H1206" s="34" t="s">
        <v>16</v>
      </c>
      <c r="I1206" s="34" t="s">
        <v>15</v>
      </c>
      <c r="J1206" s="73"/>
      <c r="K1206" s="34" t="s">
        <v>15</v>
      </c>
      <c r="L1206" s="73"/>
      <c r="M1206" s="34" t="s">
        <v>15</v>
      </c>
      <c r="N1206" s="73"/>
      <c r="O1206" s="34" t="s">
        <v>16</v>
      </c>
      <c r="P1206" s="34">
        <v>1.0</v>
      </c>
      <c r="Q1206" s="34" t="s">
        <v>15</v>
      </c>
      <c r="R1206" s="34"/>
    </row>
    <row r="1207">
      <c r="A1207" s="30">
        <v>1190.0</v>
      </c>
      <c r="B1207" s="60">
        <v>7219009.0</v>
      </c>
      <c r="C1207" s="135">
        <v>43250.0</v>
      </c>
      <c r="D1207" s="30">
        <v>3380.0</v>
      </c>
      <c r="E1207" s="28"/>
      <c r="F1207" s="116" t="s">
        <v>15</v>
      </c>
      <c r="G1207" s="73"/>
      <c r="H1207" s="34" t="s">
        <v>16</v>
      </c>
      <c r="I1207" s="34" t="s">
        <v>15</v>
      </c>
      <c r="J1207" s="73"/>
      <c r="K1207" s="34" t="s">
        <v>15</v>
      </c>
      <c r="L1207" s="73"/>
      <c r="M1207" s="34" t="s">
        <v>15</v>
      </c>
      <c r="N1207" s="73"/>
      <c r="O1207" s="34" t="s">
        <v>16</v>
      </c>
      <c r="P1207" s="34">
        <v>1.0</v>
      </c>
      <c r="Q1207" s="34" t="s">
        <v>15</v>
      </c>
      <c r="R1207" s="34"/>
    </row>
    <row r="1208">
      <c r="A1208" s="30">
        <v>1191.0</v>
      </c>
      <c r="B1208" s="60">
        <v>7211739.0</v>
      </c>
      <c r="C1208" s="135">
        <v>43239.0</v>
      </c>
      <c r="D1208" s="30">
        <v>1812.0</v>
      </c>
      <c r="E1208" s="28"/>
      <c r="F1208" s="116" t="s">
        <v>16</v>
      </c>
      <c r="G1208" s="73"/>
      <c r="H1208" s="34" t="s">
        <v>16</v>
      </c>
      <c r="I1208" s="34" t="s">
        <v>15</v>
      </c>
      <c r="J1208" s="73"/>
      <c r="K1208" s="34" t="s">
        <v>15</v>
      </c>
      <c r="L1208" s="73"/>
      <c r="M1208" s="34" t="s">
        <v>15</v>
      </c>
      <c r="N1208" s="73"/>
      <c r="O1208" s="34" t="s">
        <v>16</v>
      </c>
      <c r="P1208" s="34">
        <v>5.0</v>
      </c>
      <c r="Q1208" s="34" t="s">
        <v>15</v>
      </c>
      <c r="R1208" s="34"/>
    </row>
    <row r="1209">
      <c r="A1209" s="30">
        <v>1192.0</v>
      </c>
      <c r="B1209" s="60">
        <v>7220435.0</v>
      </c>
      <c r="C1209" s="135">
        <v>43238.0</v>
      </c>
      <c r="D1209" s="30">
        <v>2300.0</v>
      </c>
      <c r="E1209" s="28"/>
      <c r="F1209" s="116" t="s">
        <v>15</v>
      </c>
      <c r="G1209" s="73"/>
      <c r="H1209" s="34" t="s">
        <v>16</v>
      </c>
      <c r="I1209" s="34" t="s">
        <v>16</v>
      </c>
      <c r="J1209" s="34">
        <v>3.0</v>
      </c>
      <c r="K1209" s="34" t="s">
        <v>15</v>
      </c>
      <c r="L1209" s="73"/>
      <c r="M1209" s="34" t="s">
        <v>15</v>
      </c>
      <c r="N1209" s="73"/>
      <c r="O1209" s="34" t="s">
        <v>16</v>
      </c>
      <c r="P1209" s="34">
        <v>3.0</v>
      </c>
      <c r="Q1209" s="34" t="s">
        <v>15</v>
      </c>
      <c r="R1209" s="34"/>
    </row>
    <row r="1210">
      <c r="A1210" s="30">
        <v>1193.0</v>
      </c>
      <c r="B1210" s="60">
        <v>7223847.0</v>
      </c>
      <c r="C1210" s="135">
        <v>43376.0</v>
      </c>
      <c r="D1210" s="30">
        <v>2990.0</v>
      </c>
      <c r="E1210" s="28"/>
      <c r="F1210" s="116" t="s">
        <v>86</v>
      </c>
      <c r="G1210" s="73"/>
      <c r="H1210" s="34" t="s">
        <v>16</v>
      </c>
      <c r="I1210" s="34" t="s">
        <v>16</v>
      </c>
      <c r="J1210" s="34">
        <v>4.0</v>
      </c>
      <c r="K1210" s="34" t="s">
        <v>16</v>
      </c>
      <c r="L1210" s="34">
        <v>42.0</v>
      </c>
      <c r="M1210" s="34" t="s">
        <v>15</v>
      </c>
      <c r="N1210" s="73"/>
      <c r="O1210" s="34" t="s">
        <v>15</v>
      </c>
      <c r="P1210" s="73"/>
      <c r="Q1210" s="34" t="s">
        <v>15</v>
      </c>
      <c r="R1210" s="34"/>
    </row>
    <row r="1211">
      <c r="A1211" s="30">
        <v>1194.0</v>
      </c>
      <c r="B1211" s="60">
        <v>7224715.0</v>
      </c>
      <c r="C1211" s="135">
        <v>43264.0</v>
      </c>
      <c r="D1211" s="30">
        <v>1752.0</v>
      </c>
      <c r="E1211" s="28"/>
      <c r="F1211" s="116" t="s">
        <v>16</v>
      </c>
      <c r="G1211" s="34" t="s">
        <v>1968</v>
      </c>
      <c r="H1211" s="34" t="s">
        <v>16</v>
      </c>
      <c r="I1211" s="34" t="s">
        <v>15</v>
      </c>
      <c r="J1211" s="73"/>
      <c r="K1211" s="34" t="s">
        <v>15</v>
      </c>
      <c r="L1211" s="73"/>
      <c r="M1211" s="34" t="s">
        <v>15</v>
      </c>
      <c r="N1211" s="73"/>
      <c r="O1211" s="34" t="s">
        <v>16</v>
      </c>
      <c r="P1211" s="34">
        <v>1.0</v>
      </c>
      <c r="Q1211" s="34" t="s">
        <v>15</v>
      </c>
      <c r="R1211" s="34"/>
    </row>
    <row r="1212">
      <c r="A1212" s="30">
        <v>1195.0</v>
      </c>
      <c r="B1212" s="60">
        <v>7230952.0</v>
      </c>
      <c r="C1212" s="145">
        <v>43245.0</v>
      </c>
      <c r="D1212" s="30">
        <v>2435.0</v>
      </c>
      <c r="E1212" s="28"/>
      <c r="F1212" s="116" t="s">
        <v>86</v>
      </c>
      <c r="G1212" s="73"/>
      <c r="H1212" s="34" t="s">
        <v>16</v>
      </c>
      <c r="I1212" s="34" t="s">
        <v>16</v>
      </c>
      <c r="J1212" s="34">
        <v>8.0</v>
      </c>
      <c r="K1212" s="34" t="s">
        <v>16</v>
      </c>
      <c r="L1212" s="34">
        <v>3.0</v>
      </c>
      <c r="M1212" s="34" t="s">
        <v>15</v>
      </c>
      <c r="N1212" s="73"/>
      <c r="O1212" s="34" t="s">
        <v>16</v>
      </c>
      <c r="P1212" s="34">
        <v>2.0</v>
      </c>
      <c r="Q1212" s="34" t="s">
        <v>16</v>
      </c>
      <c r="R1212" s="34"/>
    </row>
    <row r="1213">
      <c r="A1213" s="30">
        <v>1196.0</v>
      </c>
      <c r="B1213" s="60">
        <v>7228660.0</v>
      </c>
      <c r="C1213" s="145">
        <v>43245.0</v>
      </c>
      <c r="D1213" s="30">
        <v>2016.0</v>
      </c>
      <c r="E1213" s="28"/>
      <c r="F1213" s="116" t="s">
        <v>16</v>
      </c>
      <c r="G1213" s="34" t="s">
        <v>1971</v>
      </c>
      <c r="H1213" s="34" t="s">
        <v>15</v>
      </c>
      <c r="I1213" s="34" t="s">
        <v>15</v>
      </c>
      <c r="J1213" s="73"/>
      <c r="K1213" s="34" t="s">
        <v>15</v>
      </c>
      <c r="L1213" s="73"/>
      <c r="M1213" s="34" t="s">
        <v>15</v>
      </c>
      <c r="N1213" s="73"/>
      <c r="O1213" s="34" t="s">
        <v>15</v>
      </c>
      <c r="P1213" s="73"/>
      <c r="Q1213" s="34" t="s">
        <v>15</v>
      </c>
      <c r="R1213" s="34"/>
    </row>
    <row r="1214">
      <c r="A1214" s="30">
        <v>1197.0</v>
      </c>
      <c r="B1214" s="60">
        <v>7230261.0</v>
      </c>
      <c r="C1214" s="145">
        <v>43248.0</v>
      </c>
      <c r="D1214" s="30">
        <v>1768.0</v>
      </c>
      <c r="E1214" s="28"/>
      <c r="F1214" s="116" t="s">
        <v>86</v>
      </c>
      <c r="G1214" s="73"/>
      <c r="H1214" s="34" t="s">
        <v>15</v>
      </c>
      <c r="I1214" s="34" t="s">
        <v>15</v>
      </c>
      <c r="J1214" s="73"/>
      <c r="K1214" s="34" t="s">
        <v>15</v>
      </c>
      <c r="L1214" s="73"/>
      <c r="M1214" s="34" t="s">
        <v>15</v>
      </c>
      <c r="N1214" s="73"/>
      <c r="O1214" s="34" t="s">
        <v>15</v>
      </c>
      <c r="P1214" s="73"/>
      <c r="Q1214" s="34" t="s">
        <v>15</v>
      </c>
      <c r="R1214" s="34"/>
    </row>
    <row r="1215">
      <c r="A1215" s="30">
        <v>1198.0</v>
      </c>
      <c r="B1215" s="60">
        <v>7233689.0</v>
      </c>
      <c r="C1215" s="145">
        <v>43257.0</v>
      </c>
      <c r="D1215" s="30">
        <v>2538.0</v>
      </c>
      <c r="E1215" s="28"/>
      <c r="F1215" s="116" t="s">
        <v>86</v>
      </c>
      <c r="G1215" s="73"/>
      <c r="H1215" s="34" t="s">
        <v>16</v>
      </c>
      <c r="I1215" s="34" t="s">
        <v>16</v>
      </c>
      <c r="J1215" s="34">
        <v>20.0</v>
      </c>
      <c r="K1215" s="34" t="s">
        <v>16</v>
      </c>
      <c r="L1215" s="34">
        <v>2.0</v>
      </c>
      <c r="M1215" s="34" t="s">
        <v>15</v>
      </c>
      <c r="N1215" s="73"/>
      <c r="O1215" s="34" t="s">
        <v>15</v>
      </c>
      <c r="P1215" s="73"/>
      <c r="Q1215" s="34" t="s">
        <v>15</v>
      </c>
      <c r="R1215" s="34"/>
    </row>
    <row r="1216">
      <c r="A1216" s="30">
        <v>1199.0</v>
      </c>
      <c r="B1216" s="30">
        <v>7234567.0</v>
      </c>
      <c r="C1216" s="142"/>
      <c r="D1216" s="28"/>
      <c r="E1216" s="72">
        <v>43243.0</v>
      </c>
      <c r="F1216" s="116" t="s">
        <v>15</v>
      </c>
      <c r="G1216" s="73"/>
      <c r="H1216" s="34" t="s">
        <v>16</v>
      </c>
      <c r="I1216" s="34" t="s">
        <v>16</v>
      </c>
      <c r="J1216" s="34">
        <v>4.0</v>
      </c>
      <c r="K1216" s="34" t="s">
        <v>15</v>
      </c>
      <c r="L1216" s="73"/>
      <c r="M1216" s="34" t="s">
        <v>15</v>
      </c>
      <c r="N1216" s="73"/>
      <c r="O1216" s="34" t="s">
        <v>15</v>
      </c>
      <c r="P1216" s="73"/>
      <c r="Q1216" s="34" t="s">
        <v>15</v>
      </c>
      <c r="R1216" s="34"/>
    </row>
    <row r="1217">
      <c r="A1217" s="30">
        <v>1200.0</v>
      </c>
      <c r="B1217" s="30">
        <v>7231038.0</v>
      </c>
      <c r="C1217" s="135">
        <v>43267.0</v>
      </c>
      <c r="D1217" s="30">
        <v>1778.0</v>
      </c>
      <c r="E1217" s="28"/>
      <c r="F1217" s="116" t="s">
        <v>16</v>
      </c>
      <c r="G1217" s="34" t="s">
        <v>1967</v>
      </c>
      <c r="H1217" s="34" t="s">
        <v>15</v>
      </c>
      <c r="I1217" s="34" t="s">
        <v>15</v>
      </c>
      <c r="J1217" s="73"/>
      <c r="K1217" s="34" t="s">
        <v>15</v>
      </c>
      <c r="L1217" s="73"/>
      <c r="M1217" s="34" t="s">
        <v>15</v>
      </c>
      <c r="N1217" s="73"/>
      <c r="O1217" s="34" t="s">
        <v>15</v>
      </c>
      <c r="P1217" s="73"/>
      <c r="Q1217" s="34" t="s">
        <v>15</v>
      </c>
      <c r="R1217" s="34"/>
    </row>
    <row r="1218">
      <c r="A1218" s="30">
        <v>1201.0</v>
      </c>
      <c r="B1218" s="30">
        <v>7233823.0</v>
      </c>
      <c r="C1218" s="135">
        <v>43263.0</v>
      </c>
      <c r="D1218" s="30">
        <v>2040.0</v>
      </c>
      <c r="E1218" s="28"/>
      <c r="F1218" s="116" t="s">
        <v>15</v>
      </c>
      <c r="G1218" s="73"/>
      <c r="H1218" s="34" t="s">
        <v>15</v>
      </c>
      <c r="I1218" s="34" t="s">
        <v>15</v>
      </c>
      <c r="J1218" s="73"/>
      <c r="K1218" s="34" t="s">
        <v>15</v>
      </c>
      <c r="L1218" s="73"/>
      <c r="M1218" s="34" t="s">
        <v>15</v>
      </c>
      <c r="N1218" s="73"/>
      <c r="O1218" s="34" t="s">
        <v>15</v>
      </c>
      <c r="P1218" s="73"/>
      <c r="Q1218" s="34" t="s">
        <v>15</v>
      </c>
      <c r="R1218" s="34"/>
    </row>
    <row r="1219">
      <c r="A1219" s="30">
        <v>1202.0</v>
      </c>
      <c r="B1219" s="30">
        <v>7233824.0</v>
      </c>
      <c r="C1219" s="135">
        <v>43263.0</v>
      </c>
      <c r="D1219" s="30">
        <v>2050.0</v>
      </c>
      <c r="E1219" s="28"/>
      <c r="F1219" s="116" t="s">
        <v>15</v>
      </c>
      <c r="G1219" s="73"/>
      <c r="H1219" s="34" t="s">
        <v>15</v>
      </c>
      <c r="I1219" s="34" t="s">
        <v>15</v>
      </c>
      <c r="J1219" s="73"/>
      <c r="K1219" s="34" t="s">
        <v>15</v>
      </c>
      <c r="L1219" s="73"/>
      <c r="M1219" s="34" t="s">
        <v>15</v>
      </c>
      <c r="N1219" s="73"/>
      <c r="O1219" s="34" t="s">
        <v>15</v>
      </c>
      <c r="P1219" s="73"/>
      <c r="Q1219" s="34" t="s">
        <v>15</v>
      </c>
      <c r="R1219" s="34"/>
    </row>
    <row r="1220">
      <c r="A1220" s="30">
        <v>1203.0</v>
      </c>
      <c r="B1220" s="30">
        <v>7236686.0</v>
      </c>
      <c r="C1220" s="135">
        <v>43261.0</v>
      </c>
      <c r="D1220" s="30">
        <v>2105.0</v>
      </c>
      <c r="E1220" s="28"/>
      <c r="F1220" s="116" t="s">
        <v>15</v>
      </c>
      <c r="G1220" s="73"/>
      <c r="H1220" s="34" t="s">
        <v>16</v>
      </c>
      <c r="I1220" s="34" t="s">
        <v>15</v>
      </c>
      <c r="J1220" s="73"/>
      <c r="K1220" s="34" t="s">
        <v>15</v>
      </c>
      <c r="L1220" s="73"/>
      <c r="M1220" s="34" t="s">
        <v>15</v>
      </c>
      <c r="N1220" s="73"/>
      <c r="O1220" s="34" t="s">
        <v>16</v>
      </c>
      <c r="P1220" s="34">
        <v>1.0</v>
      </c>
      <c r="Q1220" s="34" t="s">
        <v>15</v>
      </c>
      <c r="R1220" s="34"/>
    </row>
    <row r="1221">
      <c r="A1221" s="30">
        <v>1204.0</v>
      </c>
      <c r="B1221" s="30">
        <v>7231103.0</v>
      </c>
      <c r="C1221" s="135">
        <v>43254.0</v>
      </c>
      <c r="D1221" s="30">
        <v>1866.0</v>
      </c>
      <c r="E1221" s="28"/>
      <c r="F1221" s="116" t="s">
        <v>15</v>
      </c>
      <c r="G1221" s="73"/>
      <c r="H1221" s="34" t="s">
        <v>16</v>
      </c>
      <c r="I1221" s="34" t="s">
        <v>15</v>
      </c>
      <c r="J1221" s="73"/>
      <c r="K1221" s="34" t="s">
        <v>15</v>
      </c>
      <c r="L1221" s="73"/>
      <c r="M1221" s="34" t="s">
        <v>15</v>
      </c>
      <c r="N1221" s="73"/>
      <c r="O1221" s="34" t="s">
        <v>16</v>
      </c>
      <c r="P1221" s="34">
        <v>4.0</v>
      </c>
      <c r="Q1221" s="34" t="s">
        <v>15</v>
      </c>
      <c r="R1221" s="34"/>
    </row>
    <row r="1222">
      <c r="A1222" s="30">
        <v>1205.0</v>
      </c>
      <c r="B1222" s="30">
        <v>7232175.0</v>
      </c>
      <c r="C1222" s="135">
        <v>43258.0</v>
      </c>
      <c r="D1222" s="30">
        <v>1775.0</v>
      </c>
      <c r="E1222" s="28"/>
      <c r="F1222" s="116" t="s">
        <v>15</v>
      </c>
      <c r="G1222" s="73"/>
      <c r="H1222" s="34" t="s">
        <v>16</v>
      </c>
      <c r="I1222" s="34" t="s">
        <v>16</v>
      </c>
      <c r="J1222" s="34">
        <v>2.0</v>
      </c>
      <c r="K1222" s="34" t="s">
        <v>16</v>
      </c>
      <c r="L1222" s="34">
        <v>2.0</v>
      </c>
      <c r="M1222" s="34" t="s">
        <v>15</v>
      </c>
      <c r="N1222" s="73"/>
      <c r="O1222" s="34" t="s">
        <v>16</v>
      </c>
      <c r="P1222" s="34">
        <v>1.0</v>
      </c>
      <c r="Q1222" s="34" t="s">
        <v>15</v>
      </c>
      <c r="R1222" s="34"/>
    </row>
    <row r="1223">
      <c r="A1223" s="30">
        <v>1206.0</v>
      </c>
      <c r="B1223" s="30">
        <v>7238292.0</v>
      </c>
      <c r="C1223" s="135">
        <v>43263.0</v>
      </c>
      <c r="D1223" s="30">
        <v>1854.0</v>
      </c>
      <c r="E1223" s="28"/>
      <c r="F1223" s="116" t="s">
        <v>15</v>
      </c>
      <c r="G1223" s="73"/>
      <c r="H1223" s="34" t="s">
        <v>16</v>
      </c>
      <c r="I1223" s="34" t="s">
        <v>16</v>
      </c>
      <c r="J1223" s="34">
        <v>1.0</v>
      </c>
      <c r="K1223" s="34" t="s">
        <v>15</v>
      </c>
      <c r="L1223" s="73"/>
      <c r="M1223" s="34" t="s">
        <v>15</v>
      </c>
      <c r="N1223" s="73"/>
      <c r="O1223" s="34" t="s">
        <v>15</v>
      </c>
      <c r="P1223" s="73"/>
      <c r="Q1223" s="34" t="s">
        <v>15</v>
      </c>
      <c r="R1223" s="34"/>
    </row>
    <row r="1224">
      <c r="A1224" s="30">
        <v>1207.0</v>
      </c>
      <c r="B1224" s="30">
        <v>7238266.0</v>
      </c>
      <c r="C1224" s="135">
        <v>43260.0</v>
      </c>
      <c r="D1224" s="30">
        <v>1918.0</v>
      </c>
      <c r="E1224" s="28"/>
      <c r="F1224" s="116" t="s">
        <v>15</v>
      </c>
      <c r="G1224" s="73"/>
      <c r="H1224" s="34" t="s">
        <v>15</v>
      </c>
      <c r="I1224" s="34" t="s">
        <v>15</v>
      </c>
      <c r="J1224" s="73"/>
      <c r="K1224" s="34" t="s">
        <v>15</v>
      </c>
      <c r="L1224" s="73"/>
      <c r="M1224" s="34" t="s">
        <v>15</v>
      </c>
      <c r="N1224" s="73"/>
      <c r="O1224" s="34" t="s">
        <v>15</v>
      </c>
      <c r="P1224" s="73"/>
      <c r="Q1224" s="34" t="s">
        <v>15</v>
      </c>
      <c r="R1224" s="34"/>
    </row>
    <row r="1225">
      <c r="A1225" s="30">
        <v>1208.0</v>
      </c>
      <c r="B1225" s="30">
        <v>7240449.0</v>
      </c>
      <c r="C1225" s="135">
        <v>43259.0</v>
      </c>
      <c r="D1225" s="30">
        <v>2035.0</v>
      </c>
      <c r="E1225" s="28"/>
      <c r="F1225" s="116" t="s">
        <v>15</v>
      </c>
      <c r="G1225" s="73"/>
      <c r="H1225" s="34" t="s">
        <v>15</v>
      </c>
      <c r="I1225" s="34" t="s">
        <v>15</v>
      </c>
      <c r="J1225" s="73"/>
      <c r="K1225" s="34" t="s">
        <v>15</v>
      </c>
      <c r="L1225" s="73"/>
      <c r="M1225" s="34" t="s">
        <v>15</v>
      </c>
      <c r="N1225" s="73"/>
      <c r="O1225" s="34" t="s">
        <v>15</v>
      </c>
      <c r="P1225" s="73"/>
      <c r="Q1225" s="34" t="s">
        <v>15</v>
      </c>
      <c r="R1225" s="34"/>
    </row>
    <row r="1226">
      <c r="A1226" s="30">
        <v>1209.0</v>
      </c>
      <c r="B1226" s="30">
        <v>7239990.0</v>
      </c>
      <c r="C1226" s="135">
        <v>43257.0</v>
      </c>
      <c r="D1226" s="30">
        <v>2235.0</v>
      </c>
      <c r="E1226" s="28"/>
      <c r="F1226" s="116" t="s">
        <v>16</v>
      </c>
      <c r="G1226" s="34" t="s">
        <v>1935</v>
      </c>
      <c r="H1226" s="34" t="s">
        <v>15</v>
      </c>
      <c r="I1226" s="34" t="s">
        <v>15</v>
      </c>
      <c r="J1226" s="73"/>
      <c r="K1226" s="34" t="s">
        <v>15</v>
      </c>
      <c r="L1226" s="73"/>
      <c r="M1226" s="34" t="s">
        <v>15</v>
      </c>
      <c r="N1226" s="73"/>
      <c r="O1226" s="34" t="s">
        <v>15</v>
      </c>
      <c r="P1226" s="73"/>
      <c r="Q1226" s="34" t="s">
        <v>15</v>
      </c>
      <c r="R1226" s="34"/>
    </row>
    <row r="1227">
      <c r="A1227" s="30">
        <v>1210.0</v>
      </c>
      <c r="B1227" s="30">
        <v>7240379.0</v>
      </c>
      <c r="C1227" s="135">
        <v>43260.0</v>
      </c>
      <c r="D1227" s="30">
        <v>2470.0</v>
      </c>
      <c r="E1227" s="28"/>
      <c r="F1227" s="116" t="s">
        <v>15</v>
      </c>
      <c r="G1227" s="73"/>
      <c r="H1227" s="34" t="s">
        <v>16</v>
      </c>
      <c r="I1227" s="34" t="s">
        <v>16</v>
      </c>
      <c r="J1227" s="34">
        <v>4.0</v>
      </c>
      <c r="K1227" s="34" t="s">
        <v>16</v>
      </c>
      <c r="L1227" s="34">
        <v>2.0</v>
      </c>
      <c r="M1227" s="34" t="s">
        <v>15</v>
      </c>
      <c r="N1227" s="73"/>
      <c r="O1227" s="34" t="s">
        <v>16</v>
      </c>
      <c r="P1227" s="34">
        <v>2.0</v>
      </c>
      <c r="Q1227" s="34" t="s">
        <v>15</v>
      </c>
      <c r="R1227" s="34"/>
    </row>
    <row r="1228">
      <c r="A1228" s="30">
        <v>1211.0</v>
      </c>
      <c r="B1228" s="30">
        <v>7242085.0</v>
      </c>
      <c r="C1228" s="142"/>
      <c r="D1228" s="28"/>
      <c r="E1228" s="72">
        <v>43253.0</v>
      </c>
      <c r="F1228" s="116" t="s">
        <v>15</v>
      </c>
      <c r="G1228" s="73"/>
      <c r="H1228" s="34" t="s">
        <v>15</v>
      </c>
      <c r="I1228" s="34" t="s">
        <v>16</v>
      </c>
      <c r="J1228" s="34">
        <v>2.0</v>
      </c>
      <c r="K1228" s="34" t="s">
        <v>15</v>
      </c>
      <c r="L1228" s="73"/>
      <c r="M1228" s="34" t="s">
        <v>15</v>
      </c>
      <c r="N1228" s="73"/>
      <c r="O1228" s="34" t="s">
        <v>16</v>
      </c>
      <c r="P1228" s="34">
        <v>1.0</v>
      </c>
      <c r="Q1228" s="34" t="s">
        <v>15</v>
      </c>
      <c r="R1228" s="34"/>
    </row>
    <row r="1229">
      <c r="A1229" s="30">
        <v>1212.0</v>
      </c>
      <c r="B1229" s="30">
        <v>7242681.0</v>
      </c>
      <c r="C1229" s="135">
        <v>43264.0</v>
      </c>
      <c r="D1229" s="30">
        <v>2224.0</v>
      </c>
      <c r="E1229" s="28"/>
      <c r="F1229" s="116" t="s">
        <v>86</v>
      </c>
      <c r="G1229" s="73"/>
      <c r="H1229" s="34" t="s">
        <v>15</v>
      </c>
      <c r="I1229" s="34" t="s">
        <v>15</v>
      </c>
      <c r="J1229" s="73"/>
      <c r="K1229" s="34" t="s">
        <v>15</v>
      </c>
      <c r="L1229" s="73"/>
      <c r="M1229" s="34" t="s">
        <v>15</v>
      </c>
      <c r="N1229" s="73"/>
      <c r="O1229" s="34" t="s">
        <v>15</v>
      </c>
      <c r="P1229" s="73"/>
      <c r="Q1229" s="34" t="s">
        <v>15</v>
      </c>
      <c r="R1229" s="34" t="s">
        <v>15</v>
      </c>
    </row>
    <row r="1230">
      <c r="A1230" s="30">
        <v>1213.0</v>
      </c>
      <c r="B1230" s="30">
        <v>7274940.0</v>
      </c>
      <c r="C1230" s="135">
        <v>43299.0</v>
      </c>
      <c r="D1230" s="30">
        <v>1935.0</v>
      </c>
      <c r="E1230" s="28"/>
      <c r="F1230" s="116" t="s">
        <v>86</v>
      </c>
      <c r="G1230" s="73"/>
      <c r="H1230" s="34" t="s">
        <v>16</v>
      </c>
      <c r="I1230" s="34" t="s">
        <v>16</v>
      </c>
      <c r="J1230" s="34">
        <v>4.0</v>
      </c>
      <c r="K1230" s="34" t="s">
        <v>16</v>
      </c>
      <c r="L1230" s="34">
        <v>16.0</v>
      </c>
      <c r="M1230" s="34" t="s">
        <v>15</v>
      </c>
      <c r="N1230" s="73"/>
      <c r="O1230" s="34" t="s">
        <v>15</v>
      </c>
      <c r="P1230" s="73"/>
      <c r="Q1230" s="34" t="s">
        <v>15</v>
      </c>
      <c r="R1230" s="34" t="s">
        <v>15</v>
      </c>
    </row>
    <row r="1231">
      <c r="A1231" s="30">
        <v>1214.0</v>
      </c>
      <c r="B1231" s="30">
        <v>7244865.0</v>
      </c>
      <c r="C1231" s="135">
        <v>43284.0</v>
      </c>
      <c r="D1231" s="30">
        <v>1794.0</v>
      </c>
      <c r="E1231" s="28"/>
      <c r="F1231" s="116" t="s">
        <v>86</v>
      </c>
      <c r="G1231" s="73"/>
      <c r="H1231" s="34" t="s">
        <v>15</v>
      </c>
      <c r="I1231" s="34" t="s">
        <v>15</v>
      </c>
      <c r="J1231" s="73"/>
      <c r="K1231" s="34" t="s">
        <v>15</v>
      </c>
      <c r="L1231" s="73"/>
      <c r="M1231" s="34" t="s">
        <v>15</v>
      </c>
      <c r="N1231" s="73"/>
      <c r="O1231" s="34" t="s">
        <v>15</v>
      </c>
      <c r="P1231" s="73"/>
      <c r="Q1231" s="34" t="s">
        <v>15</v>
      </c>
      <c r="R1231" s="34" t="s">
        <v>15</v>
      </c>
    </row>
    <row r="1232">
      <c r="A1232" s="30">
        <v>1215.0</v>
      </c>
      <c r="B1232" s="30">
        <v>7245547.0</v>
      </c>
      <c r="C1232" s="135">
        <v>43280.0</v>
      </c>
      <c r="D1232" s="30">
        <v>1816.0</v>
      </c>
      <c r="E1232" s="28"/>
      <c r="F1232" s="116" t="s">
        <v>86</v>
      </c>
      <c r="G1232" s="73"/>
      <c r="H1232" s="34" t="s">
        <v>16</v>
      </c>
      <c r="I1232" s="34" t="s">
        <v>15</v>
      </c>
      <c r="J1232" s="73"/>
      <c r="K1232" s="34" t="s">
        <v>16</v>
      </c>
      <c r="L1232" s="34">
        <v>2.0</v>
      </c>
      <c r="M1232" s="34" t="s">
        <v>15</v>
      </c>
      <c r="N1232" s="73"/>
      <c r="O1232" s="34" t="s">
        <v>16</v>
      </c>
      <c r="P1232" s="34">
        <v>2.0</v>
      </c>
      <c r="Q1232" s="34" t="s">
        <v>15</v>
      </c>
      <c r="R1232" s="34" t="s">
        <v>16</v>
      </c>
    </row>
    <row r="1233">
      <c r="A1233" s="30">
        <v>1216.0</v>
      </c>
      <c r="B1233" s="30">
        <v>7245448.0</v>
      </c>
      <c r="C1233" s="135">
        <v>43333.0</v>
      </c>
      <c r="D1233" s="30">
        <v>1805.0</v>
      </c>
      <c r="E1233" s="28"/>
      <c r="F1233" s="116" t="s">
        <v>16</v>
      </c>
      <c r="G1233" s="34" t="s">
        <v>646</v>
      </c>
      <c r="H1233" s="34" t="s">
        <v>16</v>
      </c>
      <c r="I1233" s="34" t="s">
        <v>16</v>
      </c>
      <c r="J1233" s="34">
        <v>11.0</v>
      </c>
      <c r="K1233" s="34" t="s">
        <v>16</v>
      </c>
      <c r="L1233" s="34">
        <v>31.0</v>
      </c>
      <c r="M1233" s="34" t="s">
        <v>15</v>
      </c>
      <c r="N1233" s="73"/>
      <c r="O1233" s="34" t="s">
        <v>15</v>
      </c>
      <c r="P1233" s="73"/>
      <c r="Q1233" s="34" t="s">
        <v>16</v>
      </c>
      <c r="R1233" s="34" t="s">
        <v>15</v>
      </c>
    </row>
    <row r="1234">
      <c r="A1234" s="30">
        <v>1217.0</v>
      </c>
      <c r="B1234" s="30">
        <v>7246134.0</v>
      </c>
      <c r="C1234" s="135">
        <v>43430.0</v>
      </c>
      <c r="D1234" s="30">
        <v>2655.0</v>
      </c>
      <c r="E1234" s="28"/>
      <c r="F1234" s="116" t="s">
        <v>86</v>
      </c>
      <c r="G1234" s="73"/>
      <c r="H1234" s="34" t="s">
        <v>16</v>
      </c>
      <c r="I1234" s="34" t="s">
        <v>16</v>
      </c>
      <c r="J1234" s="34">
        <v>22.0</v>
      </c>
      <c r="K1234" s="34" t="s">
        <v>16</v>
      </c>
      <c r="L1234" s="73"/>
      <c r="M1234" s="34" t="s">
        <v>15</v>
      </c>
      <c r="N1234" s="73"/>
      <c r="O1234" s="34" t="s">
        <v>15</v>
      </c>
      <c r="P1234" s="73"/>
      <c r="Q1234" s="34" t="s">
        <v>16</v>
      </c>
      <c r="R1234" s="34" t="s">
        <v>15</v>
      </c>
    </row>
    <row r="1235">
      <c r="A1235" s="30">
        <v>1218.0</v>
      </c>
      <c r="B1235" s="30">
        <v>7259898.0</v>
      </c>
      <c r="C1235" s="135">
        <v>43299.0</v>
      </c>
      <c r="D1235" s="30">
        <v>2385.0</v>
      </c>
      <c r="E1235" s="28"/>
      <c r="F1235" s="116" t="s">
        <v>16</v>
      </c>
      <c r="G1235" s="34" t="s">
        <v>1967</v>
      </c>
      <c r="H1235" s="34" t="s">
        <v>16</v>
      </c>
      <c r="I1235" s="34" t="s">
        <v>16</v>
      </c>
      <c r="J1235" s="34">
        <v>5.0</v>
      </c>
      <c r="K1235" s="34" t="s">
        <v>16</v>
      </c>
      <c r="L1235" s="34">
        <v>2.0</v>
      </c>
      <c r="M1235" s="34" t="s">
        <v>15</v>
      </c>
      <c r="N1235" s="73"/>
      <c r="O1235" s="34" t="s">
        <v>16</v>
      </c>
      <c r="P1235" s="34">
        <v>1.0</v>
      </c>
      <c r="Q1235" s="34" t="s">
        <v>15</v>
      </c>
      <c r="R1235" s="34" t="s">
        <v>15</v>
      </c>
    </row>
    <row r="1236">
      <c r="A1236" s="59">
        <v>1219.0</v>
      </c>
      <c r="B1236" s="30">
        <v>7262202.0</v>
      </c>
      <c r="C1236" s="135">
        <v>43296.0</v>
      </c>
      <c r="D1236" s="30">
        <v>2895.0</v>
      </c>
      <c r="E1236" s="28"/>
      <c r="F1236" s="116" t="s">
        <v>86</v>
      </c>
      <c r="G1236" s="73"/>
      <c r="H1236" s="34" t="s">
        <v>16</v>
      </c>
      <c r="I1236" s="34" t="s">
        <v>15</v>
      </c>
      <c r="J1236" s="73"/>
      <c r="K1236" s="34" t="s">
        <v>16</v>
      </c>
      <c r="L1236" s="34">
        <v>3.0</v>
      </c>
      <c r="M1236" s="34" t="s">
        <v>15</v>
      </c>
      <c r="N1236" s="73"/>
      <c r="O1236" s="34" t="s">
        <v>16</v>
      </c>
      <c r="P1236" s="34">
        <v>1.0</v>
      </c>
      <c r="Q1236" s="34" t="s">
        <v>16</v>
      </c>
      <c r="R1236" s="34" t="s">
        <v>16</v>
      </c>
    </row>
    <row r="1237">
      <c r="A1237" s="59">
        <v>1220.0</v>
      </c>
      <c r="B1237" s="30">
        <v>7262132.0</v>
      </c>
      <c r="C1237" s="135">
        <v>43301.0</v>
      </c>
      <c r="D1237" s="30">
        <v>1952.0</v>
      </c>
      <c r="E1237" s="28"/>
      <c r="F1237" s="116" t="s">
        <v>86</v>
      </c>
      <c r="G1237" s="73"/>
      <c r="H1237" s="34" t="s">
        <v>15</v>
      </c>
      <c r="I1237" s="34" t="s">
        <v>15</v>
      </c>
      <c r="J1237" s="73"/>
      <c r="K1237" s="34" t="s">
        <v>15</v>
      </c>
      <c r="L1237" s="73"/>
      <c r="M1237" s="34" t="s">
        <v>15</v>
      </c>
      <c r="N1237" s="73"/>
      <c r="O1237" s="34" t="s">
        <v>15</v>
      </c>
      <c r="P1237" s="73"/>
      <c r="Q1237" s="34" t="s">
        <v>15</v>
      </c>
      <c r="R1237" s="34" t="s">
        <v>15</v>
      </c>
    </row>
    <row r="1238">
      <c r="A1238" s="59">
        <v>1221.0</v>
      </c>
      <c r="B1238" s="61">
        <v>7246463.0</v>
      </c>
      <c r="C1238" s="135">
        <v>43269.0</v>
      </c>
      <c r="D1238" s="30">
        <v>2500.0</v>
      </c>
      <c r="E1238" s="28"/>
      <c r="F1238" s="116" t="s">
        <v>86</v>
      </c>
      <c r="G1238" s="73"/>
      <c r="H1238" s="34" t="s">
        <v>15</v>
      </c>
      <c r="I1238" s="34" t="s">
        <v>15</v>
      </c>
      <c r="J1238" s="73"/>
      <c r="K1238" s="34" t="s">
        <v>15</v>
      </c>
      <c r="L1238" s="73"/>
      <c r="M1238" s="34" t="s">
        <v>15</v>
      </c>
      <c r="N1238" s="73"/>
      <c r="O1238" s="34" t="s">
        <v>15</v>
      </c>
      <c r="P1238" s="73"/>
      <c r="Q1238" s="34" t="s">
        <v>15</v>
      </c>
      <c r="R1238" s="34" t="s">
        <v>16</v>
      </c>
    </row>
    <row r="1239">
      <c r="A1239" s="59">
        <v>1222.0</v>
      </c>
      <c r="B1239" s="60">
        <v>7250634.0</v>
      </c>
      <c r="C1239" s="135">
        <v>43321.0</v>
      </c>
      <c r="D1239" s="30">
        <v>2920.0</v>
      </c>
      <c r="E1239" s="28"/>
      <c r="F1239" s="116" t="s">
        <v>86</v>
      </c>
      <c r="G1239" s="73"/>
      <c r="H1239" s="34" t="s">
        <v>16</v>
      </c>
      <c r="I1239" s="34" t="s">
        <v>16</v>
      </c>
      <c r="J1239" s="34">
        <v>7.0</v>
      </c>
      <c r="K1239" s="34" t="s">
        <v>16</v>
      </c>
      <c r="L1239" s="34">
        <v>3.0</v>
      </c>
      <c r="M1239" s="34" t="s">
        <v>15</v>
      </c>
      <c r="N1239" s="73"/>
      <c r="O1239" s="34" t="s">
        <v>15</v>
      </c>
      <c r="P1239" s="73"/>
      <c r="Q1239" s="34" t="s">
        <v>16</v>
      </c>
      <c r="R1239" s="34" t="s">
        <v>15</v>
      </c>
    </row>
    <row r="1240">
      <c r="A1240" s="59">
        <v>1223.0</v>
      </c>
      <c r="B1240" s="30">
        <v>7251124.0</v>
      </c>
      <c r="C1240" s="135">
        <v>43318.0</v>
      </c>
      <c r="D1240" s="30">
        <v>1710.0</v>
      </c>
      <c r="E1240" s="28"/>
      <c r="F1240" s="116" t="s">
        <v>86</v>
      </c>
      <c r="G1240" s="73"/>
      <c r="H1240" s="34" t="s">
        <v>16</v>
      </c>
      <c r="I1240" s="34" t="s">
        <v>15</v>
      </c>
      <c r="J1240" s="73"/>
      <c r="K1240" s="34" t="s">
        <v>15</v>
      </c>
      <c r="L1240" s="73"/>
      <c r="M1240" s="34" t="s">
        <v>15</v>
      </c>
      <c r="N1240" s="73"/>
      <c r="O1240" s="34" t="s">
        <v>16</v>
      </c>
      <c r="P1240" s="34">
        <v>2.0</v>
      </c>
      <c r="Q1240" s="34" t="s">
        <v>15</v>
      </c>
      <c r="R1240" s="34" t="s">
        <v>15</v>
      </c>
    </row>
    <row r="1241">
      <c r="A1241" s="59">
        <v>1224.0</v>
      </c>
      <c r="B1241" s="61">
        <v>7252992.0</v>
      </c>
      <c r="C1241" s="135">
        <v>43358.0</v>
      </c>
      <c r="D1241" s="30">
        <v>1960.0</v>
      </c>
      <c r="E1241" s="28"/>
      <c r="F1241" s="116" t="s">
        <v>16</v>
      </c>
      <c r="G1241" s="34" t="s">
        <v>1967</v>
      </c>
      <c r="H1241" s="34" t="s">
        <v>16</v>
      </c>
      <c r="I1241" s="34" t="s">
        <v>16</v>
      </c>
      <c r="J1241" s="34">
        <v>3.0</v>
      </c>
      <c r="K1241" s="34" t="s">
        <v>16</v>
      </c>
      <c r="L1241" s="34">
        <v>7.0</v>
      </c>
      <c r="M1241" s="34" t="s">
        <v>15</v>
      </c>
      <c r="N1241" s="73"/>
      <c r="O1241" s="34" t="s">
        <v>15</v>
      </c>
      <c r="P1241" s="73"/>
      <c r="Q1241" s="34" t="s">
        <v>16</v>
      </c>
      <c r="R1241" s="34" t="s">
        <v>15</v>
      </c>
    </row>
    <row r="1242">
      <c r="A1242" s="59">
        <v>1225.0</v>
      </c>
      <c r="B1242" s="30">
        <v>7253547.0</v>
      </c>
      <c r="C1242" s="135">
        <v>43294.0</v>
      </c>
      <c r="D1242" s="30">
        <v>1905.0</v>
      </c>
      <c r="E1242" s="28"/>
      <c r="F1242" s="116" t="s">
        <v>86</v>
      </c>
      <c r="G1242" s="73"/>
      <c r="H1242" s="34" t="s">
        <v>15</v>
      </c>
      <c r="I1242" s="34" t="s">
        <v>15</v>
      </c>
      <c r="J1242" s="73"/>
      <c r="K1242" s="34" t="s">
        <v>15</v>
      </c>
      <c r="L1242" s="73"/>
      <c r="M1242" s="34" t="s">
        <v>15</v>
      </c>
      <c r="N1242" s="73"/>
      <c r="O1242" s="34" t="s">
        <v>15</v>
      </c>
      <c r="P1242" s="73"/>
      <c r="Q1242" s="34" t="s">
        <v>15</v>
      </c>
      <c r="R1242" s="34" t="s">
        <v>15</v>
      </c>
    </row>
    <row r="1243">
      <c r="A1243" s="59">
        <v>1226.0</v>
      </c>
      <c r="B1243" s="60">
        <v>7254058.0</v>
      </c>
      <c r="C1243" s="135">
        <v>43294.0</v>
      </c>
      <c r="D1243" s="30">
        <v>2040.0</v>
      </c>
      <c r="E1243" s="28"/>
      <c r="F1243" s="116" t="s">
        <v>86</v>
      </c>
      <c r="G1243" s="73"/>
      <c r="H1243" s="34" t="s">
        <v>16</v>
      </c>
      <c r="I1243" s="34" t="s">
        <v>15</v>
      </c>
      <c r="J1243" s="73"/>
      <c r="K1243" s="34" t="s">
        <v>15</v>
      </c>
      <c r="L1243" s="73"/>
      <c r="M1243" s="34" t="s">
        <v>15</v>
      </c>
      <c r="N1243" s="73"/>
      <c r="O1243" s="34" t="s">
        <v>15</v>
      </c>
      <c r="P1243" s="73"/>
      <c r="Q1243" s="34" t="s">
        <v>16</v>
      </c>
      <c r="R1243" s="34" t="s">
        <v>16</v>
      </c>
    </row>
    <row r="1244">
      <c r="A1244" s="59">
        <v>1227.0</v>
      </c>
      <c r="B1244" s="60">
        <v>7255965.0</v>
      </c>
      <c r="C1244" s="135">
        <v>43310.0</v>
      </c>
      <c r="D1244" s="30">
        <v>2555.0</v>
      </c>
      <c r="E1244" s="28"/>
      <c r="F1244" s="116" t="s">
        <v>86</v>
      </c>
      <c r="G1244" s="73"/>
      <c r="H1244" s="34" t="s">
        <v>15</v>
      </c>
      <c r="I1244" s="34" t="s">
        <v>15</v>
      </c>
      <c r="J1244" s="73"/>
      <c r="K1244" s="34" t="s">
        <v>15</v>
      </c>
      <c r="L1244" s="73"/>
      <c r="M1244" s="34" t="s">
        <v>15</v>
      </c>
      <c r="N1244" s="73"/>
      <c r="O1244" s="34" t="s">
        <v>15</v>
      </c>
      <c r="P1244" s="73"/>
      <c r="Q1244" s="34" t="s">
        <v>15</v>
      </c>
      <c r="R1244" s="34" t="s">
        <v>15</v>
      </c>
    </row>
    <row r="1245">
      <c r="A1245" s="59">
        <v>1228.0</v>
      </c>
      <c r="B1245" s="60">
        <v>7255301.0</v>
      </c>
      <c r="C1245" s="135">
        <v>43284.0</v>
      </c>
      <c r="D1245" s="30">
        <v>2224.0</v>
      </c>
      <c r="E1245" s="28"/>
      <c r="F1245" s="116" t="s">
        <v>86</v>
      </c>
      <c r="G1245" s="73"/>
      <c r="H1245" s="34" t="s">
        <v>15</v>
      </c>
      <c r="I1245" s="34" t="s">
        <v>15</v>
      </c>
      <c r="J1245" s="73"/>
      <c r="K1245" s="34" t="s">
        <v>15</v>
      </c>
      <c r="L1245" s="73"/>
      <c r="M1245" s="34" t="s">
        <v>15</v>
      </c>
      <c r="N1245" s="73"/>
      <c r="O1245" s="34" t="s">
        <v>15</v>
      </c>
      <c r="P1245" s="73"/>
      <c r="Q1245" s="34" t="s">
        <v>15</v>
      </c>
      <c r="R1245" s="34" t="s">
        <v>15</v>
      </c>
    </row>
    <row r="1246">
      <c r="A1246" s="59">
        <v>1229.0</v>
      </c>
      <c r="B1246" s="60">
        <v>7257560.0</v>
      </c>
      <c r="C1246" s="135">
        <v>43311.0</v>
      </c>
      <c r="D1246" s="30">
        <v>2035.0</v>
      </c>
      <c r="E1246" s="28"/>
      <c r="F1246" s="116" t="s">
        <v>16</v>
      </c>
      <c r="G1246" s="34" t="s">
        <v>1935</v>
      </c>
      <c r="H1246" s="34" t="s">
        <v>16</v>
      </c>
      <c r="I1246" s="34" t="s">
        <v>15</v>
      </c>
      <c r="J1246" s="73"/>
      <c r="K1246" s="34" t="s">
        <v>15</v>
      </c>
      <c r="L1246" s="73"/>
      <c r="M1246" s="34" t="s">
        <v>15</v>
      </c>
      <c r="N1246" s="73"/>
      <c r="O1246" s="34" t="s">
        <v>15</v>
      </c>
      <c r="P1246" s="73"/>
      <c r="Q1246" s="34" t="s">
        <v>15</v>
      </c>
      <c r="R1246" s="34" t="s">
        <v>16</v>
      </c>
    </row>
    <row r="1247">
      <c r="A1247" s="30">
        <v>1230.0</v>
      </c>
      <c r="B1247" s="30">
        <v>7259871.0</v>
      </c>
      <c r="C1247" s="135">
        <v>43296.0</v>
      </c>
      <c r="D1247" s="30">
        <v>1990.0</v>
      </c>
      <c r="E1247" s="28"/>
      <c r="F1247" s="116" t="s">
        <v>86</v>
      </c>
      <c r="G1247" s="73"/>
      <c r="H1247" s="34" t="s">
        <v>16</v>
      </c>
      <c r="I1247" s="34" t="s">
        <v>16</v>
      </c>
      <c r="J1247" s="34">
        <v>2.0</v>
      </c>
      <c r="K1247" s="34" t="s">
        <v>16</v>
      </c>
      <c r="L1247" s="34">
        <v>2.0</v>
      </c>
      <c r="M1247" s="34" t="s">
        <v>15</v>
      </c>
      <c r="N1247" s="73"/>
      <c r="O1247" s="34" t="s">
        <v>16</v>
      </c>
      <c r="P1247" s="34">
        <v>2.0</v>
      </c>
      <c r="Q1247" s="34" t="s">
        <v>15</v>
      </c>
      <c r="R1247" s="34" t="s">
        <v>15</v>
      </c>
    </row>
    <row r="1248">
      <c r="A1248" s="30">
        <v>1231.0</v>
      </c>
      <c r="B1248" s="60">
        <v>7262932.0</v>
      </c>
      <c r="C1248" s="135">
        <v>43307.0</v>
      </c>
      <c r="D1248" s="30">
        <v>1875.0</v>
      </c>
      <c r="E1248" s="28"/>
      <c r="F1248" s="116" t="s">
        <v>16</v>
      </c>
      <c r="G1248" s="34" t="s">
        <v>1935</v>
      </c>
      <c r="H1248" s="34" t="s">
        <v>15</v>
      </c>
      <c r="I1248" s="34" t="s">
        <v>15</v>
      </c>
      <c r="J1248" s="73"/>
      <c r="K1248" s="34" t="s">
        <v>15</v>
      </c>
      <c r="L1248" s="73"/>
      <c r="M1248" s="34" t="s">
        <v>15</v>
      </c>
      <c r="N1248" s="73"/>
      <c r="O1248" s="34" t="s">
        <v>15</v>
      </c>
      <c r="P1248" s="73"/>
      <c r="Q1248" s="34" t="s">
        <v>15</v>
      </c>
      <c r="R1248" s="34" t="s">
        <v>15</v>
      </c>
    </row>
    <row r="1249">
      <c r="A1249" s="30">
        <v>1232.0</v>
      </c>
      <c r="B1249" s="60">
        <v>7260749.0</v>
      </c>
      <c r="C1249" s="135">
        <v>43327.0</v>
      </c>
      <c r="D1249" s="30">
        <v>1850.0</v>
      </c>
      <c r="E1249" s="28"/>
      <c r="F1249" s="116" t="s">
        <v>16</v>
      </c>
      <c r="G1249" s="34" t="s">
        <v>1935</v>
      </c>
      <c r="H1249" s="34" t="s">
        <v>16</v>
      </c>
      <c r="I1249" s="34" t="s">
        <v>16</v>
      </c>
      <c r="J1249" s="34">
        <v>1.0</v>
      </c>
      <c r="K1249" s="34" t="s">
        <v>15</v>
      </c>
      <c r="L1249" s="73"/>
      <c r="M1249" s="34" t="s">
        <v>15</v>
      </c>
      <c r="N1249" s="73"/>
      <c r="O1249" s="34" t="s">
        <v>16</v>
      </c>
      <c r="P1249" s="34">
        <v>2.0</v>
      </c>
      <c r="Q1249" s="34" t="s">
        <v>16</v>
      </c>
      <c r="R1249" s="34" t="s">
        <v>15</v>
      </c>
    </row>
    <row r="1250">
      <c r="A1250" s="30">
        <v>1233.0</v>
      </c>
      <c r="B1250" s="60">
        <v>7265365.0</v>
      </c>
      <c r="C1250" s="135">
        <v>43303.0</v>
      </c>
      <c r="D1250" s="30">
        <v>1918.0</v>
      </c>
      <c r="E1250" s="28"/>
      <c r="F1250" s="116" t="s">
        <v>86</v>
      </c>
      <c r="G1250" s="73"/>
      <c r="H1250" s="34" t="s">
        <v>16</v>
      </c>
      <c r="I1250" s="34" t="s">
        <v>15</v>
      </c>
      <c r="J1250" s="73"/>
      <c r="K1250" s="34" t="s">
        <v>15</v>
      </c>
      <c r="L1250" s="73"/>
      <c r="M1250" s="34" t="s">
        <v>15</v>
      </c>
      <c r="N1250" s="73"/>
      <c r="O1250" s="34" t="s">
        <v>15</v>
      </c>
      <c r="P1250" s="73"/>
      <c r="Q1250" s="34" t="s">
        <v>15</v>
      </c>
      <c r="R1250" s="34" t="s">
        <v>16</v>
      </c>
    </row>
    <row r="1251">
      <c r="A1251" s="30">
        <v>1234.0</v>
      </c>
      <c r="B1251" s="60">
        <v>7266608.0</v>
      </c>
      <c r="C1251" s="135">
        <v>43309.0</v>
      </c>
      <c r="D1251" s="30">
        <v>2040.0</v>
      </c>
      <c r="E1251" s="28"/>
      <c r="F1251" s="116" t="s">
        <v>86</v>
      </c>
      <c r="G1251" s="73"/>
      <c r="H1251" s="34" t="s">
        <v>16</v>
      </c>
      <c r="I1251" s="34" t="s">
        <v>15</v>
      </c>
      <c r="J1251" s="73"/>
      <c r="K1251" s="34" t="s">
        <v>15</v>
      </c>
      <c r="L1251" s="73"/>
      <c r="M1251" s="34" t="s">
        <v>15</v>
      </c>
      <c r="N1251" s="73"/>
      <c r="O1251" s="34" t="s">
        <v>15</v>
      </c>
      <c r="P1251" s="73"/>
      <c r="Q1251" s="34" t="s">
        <v>15</v>
      </c>
      <c r="R1251" s="34" t="s">
        <v>16</v>
      </c>
    </row>
    <row r="1252">
      <c r="A1252" s="30">
        <v>1235.0</v>
      </c>
      <c r="B1252" s="60">
        <v>7266749.0</v>
      </c>
      <c r="C1252" s="142"/>
      <c r="D1252" s="28"/>
      <c r="E1252" s="72">
        <v>43297.0</v>
      </c>
      <c r="F1252" s="116" t="s">
        <v>86</v>
      </c>
      <c r="G1252" s="73"/>
      <c r="H1252" s="34" t="s">
        <v>16</v>
      </c>
      <c r="I1252" s="34" t="s">
        <v>16</v>
      </c>
      <c r="J1252" s="34">
        <v>2.0</v>
      </c>
      <c r="K1252" s="34" t="s">
        <v>15</v>
      </c>
      <c r="L1252" s="73"/>
      <c r="M1252" s="34" t="s">
        <v>15</v>
      </c>
      <c r="N1252" s="73"/>
      <c r="O1252" s="34" t="s">
        <v>15</v>
      </c>
      <c r="P1252" s="73"/>
      <c r="Q1252" s="34" t="s">
        <v>15</v>
      </c>
      <c r="R1252" s="34" t="s">
        <v>15</v>
      </c>
    </row>
    <row r="1253">
      <c r="A1253" s="30">
        <v>1236.0</v>
      </c>
      <c r="B1253" s="60">
        <v>7267702.0</v>
      </c>
      <c r="C1253" s="135">
        <v>43410.0</v>
      </c>
      <c r="D1253" s="30">
        <v>3370.0</v>
      </c>
      <c r="E1253" s="28"/>
      <c r="F1253" s="116" t="s">
        <v>16</v>
      </c>
      <c r="G1253" s="34" t="s">
        <v>1935</v>
      </c>
      <c r="H1253" s="34" t="s">
        <v>16</v>
      </c>
      <c r="I1253" s="34" t="s">
        <v>16</v>
      </c>
      <c r="J1253" s="34">
        <v>6.0</v>
      </c>
      <c r="K1253" s="34" t="s">
        <v>16</v>
      </c>
      <c r="L1253" s="34">
        <v>16.0</v>
      </c>
      <c r="M1253" s="34" t="s">
        <v>15</v>
      </c>
      <c r="N1253" s="34"/>
      <c r="O1253" s="34" t="s">
        <v>16</v>
      </c>
      <c r="P1253" s="34">
        <v>11.0</v>
      </c>
      <c r="Q1253" s="34" t="s">
        <v>16</v>
      </c>
      <c r="R1253" s="34" t="s">
        <v>15</v>
      </c>
    </row>
    <row r="1254">
      <c r="A1254" s="30">
        <v>1237.0</v>
      </c>
      <c r="B1254" s="60">
        <v>7267658.0</v>
      </c>
      <c r="C1254" s="135">
        <v>43364.0</v>
      </c>
      <c r="D1254" s="30">
        <v>2435.0</v>
      </c>
      <c r="E1254" s="28"/>
      <c r="F1254" s="116" t="s">
        <v>86</v>
      </c>
      <c r="G1254" s="73"/>
      <c r="H1254" s="34" t="s">
        <v>16</v>
      </c>
      <c r="I1254" s="34" t="s">
        <v>16</v>
      </c>
      <c r="J1254" s="34">
        <v>4.0</v>
      </c>
      <c r="K1254" s="34" t="s">
        <v>16</v>
      </c>
      <c r="L1254" s="34">
        <v>8.0</v>
      </c>
      <c r="M1254" s="34" t="s">
        <v>15</v>
      </c>
      <c r="N1254" s="73"/>
      <c r="O1254" s="34" t="s">
        <v>16</v>
      </c>
      <c r="P1254" s="34">
        <v>5.0</v>
      </c>
      <c r="Q1254" s="34" t="s">
        <v>16</v>
      </c>
      <c r="R1254" s="34" t="s">
        <v>15</v>
      </c>
    </row>
    <row r="1255">
      <c r="A1255" s="30">
        <v>1238.0</v>
      </c>
      <c r="B1255" s="60">
        <v>7293668.0</v>
      </c>
      <c r="C1255" s="135">
        <v>43308.0</v>
      </c>
      <c r="D1255" s="30">
        <v>2260.0</v>
      </c>
      <c r="E1255" s="28"/>
      <c r="F1255" s="116" t="s">
        <v>16</v>
      </c>
      <c r="G1255" s="34" t="s">
        <v>1967</v>
      </c>
      <c r="H1255" s="34" t="s">
        <v>16</v>
      </c>
      <c r="I1255" s="34" t="s">
        <v>15</v>
      </c>
      <c r="J1255" s="73"/>
      <c r="K1255" s="34" t="s">
        <v>16</v>
      </c>
      <c r="L1255" s="34">
        <v>2.0</v>
      </c>
      <c r="M1255" s="34" t="s">
        <v>15</v>
      </c>
      <c r="N1255" s="73"/>
      <c r="O1255" s="34" t="s">
        <v>16</v>
      </c>
      <c r="P1255" s="34">
        <v>3.0</v>
      </c>
      <c r="Q1255" s="34" t="s">
        <v>15</v>
      </c>
      <c r="R1255" s="34" t="s">
        <v>16</v>
      </c>
    </row>
    <row r="1256">
      <c r="A1256" s="30">
        <v>1239.0</v>
      </c>
      <c r="B1256" s="60">
        <v>7269792.0</v>
      </c>
      <c r="C1256" s="135">
        <v>43315.0</v>
      </c>
      <c r="D1256" s="30">
        <v>2340.0</v>
      </c>
      <c r="E1256" s="28"/>
      <c r="F1256" s="116" t="s">
        <v>86</v>
      </c>
      <c r="G1256" s="73"/>
      <c r="H1256" s="34" t="s">
        <v>16</v>
      </c>
      <c r="I1256" s="34" t="s">
        <v>15</v>
      </c>
      <c r="J1256" s="73"/>
      <c r="K1256" s="34" t="s">
        <v>16</v>
      </c>
      <c r="L1256" s="34">
        <v>3.0</v>
      </c>
      <c r="M1256" s="34" t="s">
        <v>15</v>
      </c>
      <c r="N1256" s="73"/>
      <c r="O1256" s="34" t="s">
        <v>15</v>
      </c>
      <c r="P1256" s="73"/>
      <c r="Q1256" s="34" t="s">
        <v>15</v>
      </c>
      <c r="R1256" s="34" t="s">
        <v>15</v>
      </c>
    </row>
    <row r="1257">
      <c r="A1257" s="30">
        <v>1240.0</v>
      </c>
      <c r="B1257" s="60">
        <v>7270303.0</v>
      </c>
      <c r="C1257" s="135">
        <v>43330.0</v>
      </c>
      <c r="D1257" s="30">
        <v>1905.0</v>
      </c>
      <c r="E1257" s="28"/>
      <c r="F1257" s="116" t="s">
        <v>86</v>
      </c>
      <c r="G1257" s="73"/>
      <c r="H1257" s="34" t="s">
        <v>16</v>
      </c>
      <c r="I1257" s="34" t="s">
        <v>16</v>
      </c>
      <c r="J1257" s="34">
        <v>2.0</v>
      </c>
      <c r="K1257" s="34" t="s">
        <v>16</v>
      </c>
      <c r="L1257" s="34">
        <v>2.0</v>
      </c>
      <c r="M1257" s="34" t="s">
        <v>15</v>
      </c>
      <c r="N1257" s="73"/>
      <c r="O1257" s="34" t="s">
        <v>15</v>
      </c>
      <c r="P1257" s="73"/>
      <c r="Q1257" s="34" t="s">
        <v>15</v>
      </c>
      <c r="R1257" s="34" t="s">
        <v>15</v>
      </c>
    </row>
    <row r="1258">
      <c r="A1258" s="30">
        <v>1241.0</v>
      </c>
      <c r="B1258" s="60">
        <v>7270480.0</v>
      </c>
      <c r="C1258" s="135">
        <v>43317.0</v>
      </c>
      <c r="D1258" s="30">
        <v>2380.0</v>
      </c>
      <c r="E1258" s="28"/>
      <c r="F1258" s="116" t="s">
        <v>86</v>
      </c>
      <c r="G1258" s="73"/>
      <c r="H1258" s="34" t="s">
        <v>16</v>
      </c>
      <c r="I1258" s="34" t="s">
        <v>15</v>
      </c>
      <c r="J1258" s="73"/>
      <c r="K1258" s="34" t="s">
        <v>15</v>
      </c>
      <c r="L1258" s="73"/>
      <c r="M1258" s="34" t="s">
        <v>15</v>
      </c>
      <c r="N1258" s="73"/>
      <c r="O1258" s="34" t="s">
        <v>16</v>
      </c>
      <c r="P1258" s="34">
        <v>2.0</v>
      </c>
      <c r="Q1258" s="34" t="s">
        <v>15</v>
      </c>
      <c r="R1258" s="34" t="s">
        <v>15</v>
      </c>
    </row>
    <row r="1259">
      <c r="A1259" s="30">
        <v>1242.0</v>
      </c>
      <c r="B1259" s="60">
        <v>7270836.0</v>
      </c>
      <c r="C1259" s="135">
        <v>43322.0</v>
      </c>
      <c r="D1259" s="30">
        <v>2215.0</v>
      </c>
      <c r="E1259" s="28"/>
      <c r="F1259" s="116" t="s">
        <v>86</v>
      </c>
      <c r="G1259" s="73"/>
      <c r="H1259" s="34" t="s">
        <v>16</v>
      </c>
      <c r="I1259" s="34" t="s">
        <v>16</v>
      </c>
      <c r="J1259" s="34">
        <v>4.0</v>
      </c>
      <c r="K1259" s="34" t="s">
        <v>16</v>
      </c>
      <c r="L1259" s="34">
        <v>8.0</v>
      </c>
      <c r="M1259" s="34" t="s">
        <v>15</v>
      </c>
      <c r="N1259" s="73"/>
      <c r="O1259" s="34" t="s">
        <v>15</v>
      </c>
      <c r="P1259" s="73"/>
      <c r="Q1259" s="34" t="s">
        <v>15</v>
      </c>
      <c r="R1259" s="34" t="s">
        <v>15</v>
      </c>
    </row>
    <row r="1260">
      <c r="A1260" s="30">
        <v>1243.0</v>
      </c>
      <c r="B1260" s="60">
        <v>7270991.0</v>
      </c>
      <c r="C1260" s="135">
        <v>43324.0</v>
      </c>
      <c r="D1260" s="30">
        <v>2080.0</v>
      </c>
      <c r="E1260" s="28"/>
      <c r="F1260" s="116" t="s">
        <v>86</v>
      </c>
      <c r="G1260" s="73"/>
      <c r="H1260" s="34" t="s">
        <v>16</v>
      </c>
      <c r="I1260" s="34" t="s">
        <v>15</v>
      </c>
      <c r="J1260" s="73"/>
      <c r="K1260" s="34" t="s">
        <v>16</v>
      </c>
      <c r="L1260" s="34">
        <v>6.0</v>
      </c>
      <c r="M1260" s="34" t="s">
        <v>15</v>
      </c>
      <c r="N1260" s="73"/>
      <c r="O1260" s="34" t="s">
        <v>15</v>
      </c>
      <c r="P1260" s="73"/>
      <c r="Q1260" s="34" t="s">
        <v>15</v>
      </c>
      <c r="R1260" s="34" t="s">
        <v>15</v>
      </c>
    </row>
    <row r="1261">
      <c r="A1261" s="30">
        <v>1244.0</v>
      </c>
      <c r="B1261" s="60">
        <v>7272173.0</v>
      </c>
      <c r="C1261" s="135">
        <v>43331.0</v>
      </c>
      <c r="D1261" s="30">
        <v>1985.0</v>
      </c>
      <c r="E1261" s="28"/>
      <c r="F1261" s="116" t="s">
        <v>16</v>
      </c>
      <c r="G1261" s="34" t="s">
        <v>1967</v>
      </c>
      <c r="H1261" s="34" t="s">
        <v>15</v>
      </c>
      <c r="I1261" s="34" t="s">
        <v>15</v>
      </c>
      <c r="J1261" s="73"/>
      <c r="K1261" s="34" t="s">
        <v>15</v>
      </c>
      <c r="L1261" s="73"/>
      <c r="M1261" s="34" t="s">
        <v>15</v>
      </c>
      <c r="N1261" s="73"/>
      <c r="O1261" s="34" t="s">
        <v>15</v>
      </c>
      <c r="P1261" s="73"/>
      <c r="Q1261" s="34" t="s">
        <v>15</v>
      </c>
      <c r="R1261" s="34" t="s">
        <v>15</v>
      </c>
    </row>
    <row r="1262">
      <c r="A1262" s="30">
        <v>1245.0</v>
      </c>
      <c r="B1262" s="60">
        <v>7272531.0</v>
      </c>
      <c r="C1262" s="135">
        <v>43323.0</v>
      </c>
      <c r="D1262" s="30">
        <v>2105.0</v>
      </c>
      <c r="E1262" s="28"/>
      <c r="F1262" s="116" t="s">
        <v>86</v>
      </c>
      <c r="G1262" s="73"/>
      <c r="H1262" s="34" t="s">
        <v>16</v>
      </c>
      <c r="I1262" s="34" t="s">
        <v>15</v>
      </c>
      <c r="J1262" s="73"/>
      <c r="K1262" s="34" t="s">
        <v>15</v>
      </c>
      <c r="L1262" s="73"/>
      <c r="M1262" s="34" t="s">
        <v>15</v>
      </c>
      <c r="N1262" s="73"/>
      <c r="O1262" s="34" t="s">
        <v>16</v>
      </c>
      <c r="P1262" s="34">
        <v>3.0</v>
      </c>
      <c r="Q1262" s="34" t="s">
        <v>15</v>
      </c>
      <c r="R1262" s="34" t="s">
        <v>15</v>
      </c>
    </row>
    <row r="1263">
      <c r="A1263" s="59">
        <v>1246.0</v>
      </c>
      <c r="B1263" s="60">
        <v>7273195.0</v>
      </c>
      <c r="C1263" s="135">
        <v>43332.0</v>
      </c>
      <c r="D1263" s="30">
        <v>1995.0</v>
      </c>
      <c r="E1263" s="28"/>
      <c r="F1263" s="116" t="s">
        <v>86</v>
      </c>
      <c r="G1263" s="73"/>
      <c r="H1263" s="34" t="s">
        <v>15</v>
      </c>
      <c r="I1263" s="34" t="s">
        <v>15</v>
      </c>
      <c r="J1263" s="73"/>
      <c r="K1263" s="34" t="s">
        <v>15</v>
      </c>
      <c r="L1263" s="73"/>
      <c r="M1263" s="34" t="s">
        <v>15</v>
      </c>
      <c r="N1263" s="73"/>
      <c r="O1263" s="34" t="s">
        <v>15</v>
      </c>
      <c r="P1263" s="73"/>
      <c r="Q1263" s="34" t="s">
        <v>15</v>
      </c>
      <c r="R1263" s="34" t="s">
        <v>15</v>
      </c>
    </row>
    <row r="1264">
      <c r="A1264" s="30">
        <v>1247.0</v>
      </c>
      <c r="B1264" s="59">
        <v>7278426.0</v>
      </c>
      <c r="C1264" s="135">
        <v>43336.0</v>
      </c>
      <c r="D1264" s="59">
        <v>1770.0</v>
      </c>
      <c r="E1264" s="140"/>
      <c r="F1264" s="105" t="s">
        <v>86</v>
      </c>
      <c r="G1264" s="141"/>
      <c r="H1264" s="33" t="s">
        <v>16</v>
      </c>
      <c r="I1264" s="33" t="s">
        <v>15</v>
      </c>
      <c r="J1264" s="141"/>
      <c r="K1264" s="33" t="s">
        <v>15</v>
      </c>
      <c r="L1264" s="141"/>
      <c r="M1264" s="33" t="s">
        <v>15</v>
      </c>
      <c r="N1264" s="141"/>
      <c r="O1264" s="33" t="s">
        <v>15</v>
      </c>
      <c r="P1264" s="141"/>
      <c r="Q1264" s="33" t="s">
        <v>15</v>
      </c>
      <c r="R1264" s="33" t="s">
        <v>16</v>
      </c>
    </row>
    <row r="1265">
      <c r="A1265" s="30">
        <v>1248.0</v>
      </c>
      <c r="B1265" s="60">
        <v>7278433.0</v>
      </c>
      <c r="C1265" s="135">
        <v>43336.0</v>
      </c>
      <c r="D1265" s="30">
        <v>1835.0</v>
      </c>
      <c r="E1265" s="28"/>
      <c r="F1265" s="116" t="s">
        <v>86</v>
      </c>
      <c r="G1265" s="73"/>
      <c r="H1265" s="34" t="s">
        <v>16</v>
      </c>
      <c r="I1265" s="34" t="s">
        <v>15</v>
      </c>
      <c r="J1265" s="73"/>
      <c r="K1265" s="34" t="s">
        <v>15</v>
      </c>
      <c r="L1265" s="73"/>
      <c r="M1265" s="34" t="s">
        <v>15</v>
      </c>
      <c r="N1265" s="73"/>
      <c r="O1265" s="34" t="s">
        <v>16</v>
      </c>
      <c r="P1265" s="34">
        <v>1.0</v>
      </c>
      <c r="Q1265" s="34" t="s">
        <v>15</v>
      </c>
      <c r="R1265" s="34" t="s">
        <v>15</v>
      </c>
    </row>
    <row r="1266">
      <c r="A1266" s="30">
        <v>1249.0</v>
      </c>
      <c r="B1266" s="60">
        <v>7278484.0</v>
      </c>
      <c r="C1266" s="135">
        <v>43326.0</v>
      </c>
      <c r="D1266" s="30">
        <v>3000.0</v>
      </c>
      <c r="E1266" s="28"/>
      <c r="F1266" s="116" t="s">
        <v>86</v>
      </c>
      <c r="G1266" s="73"/>
      <c r="H1266" s="34" t="s">
        <v>16</v>
      </c>
      <c r="I1266" s="34" t="s">
        <v>15</v>
      </c>
      <c r="J1266" s="73"/>
      <c r="K1266" s="34" t="s">
        <v>15</v>
      </c>
      <c r="L1266" s="73"/>
      <c r="M1266" s="34" t="s">
        <v>15</v>
      </c>
      <c r="N1266" s="73"/>
      <c r="O1266" s="34" t="s">
        <v>16</v>
      </c>
      <c r="P1266" s="34">
        <v>2.0</v>
      </c>
      <c r="Q1266" s="34" t="s">
        <v>15</v>
      </c>
      <c r="R1266" s="34" t="s">
        <v>16</v>
      </c>
    </row>
    <row r="1267">
      <c r="A1267" s="30">
        <v>1250.0</v>
      </c>
      <c r="B1267" s="60">
        <v>7280471.0</v>
      </c>
      <c r="C1267" s="135">
        <v>43355.0</v>
      </c>
      <c r="D1267" s="30">
        <v>1825.0</v>
      </c>
      <c r="E1267" s="28"/>
      <c r="F1267" s="116" t="s">
        <v>86</v>
      </c>
      <c r="G1267" s="73"/>
      <c r="H1267" s="34" t="s">
        <v>15</v>
      </c>
      <c r="I1267" s="34" t="s">
        <v>15</v>
      </c>
      <c r="J1267" s="73"/>
      <c r="K1267" s="34" t="s">
        <v>15</v>
      </c>
      <c r="L1267" s="73"/>
      <c r="M1267" s="34" t="s">
        <v>15</v>
      </c>
      <c r="N1267" s="73"/>
      <c r="O1267" s="34" t="s">
        <v>15</v>
      </c>
      <c r="P1267" s="73"/>
      <c r="Q1267" s="34" t="s">
        <v>15</v>
      </c>
      <c r="R1267" s="34" t="s">
        <v>15</v>
      </c>
    </row>
    <row r="1268">
      <c r="A1268" s="30">
        <v>1251.0</v>
      </c>
      <c r="B1268" s="60">
        <v>7282631.0</v>
      </c>
      <c r="C1268" s="135">
        <v>43336.0</v>
      </c>
      <c r="D1268" s="30">
        <v>1905.0</v>
      </c>
      <c r="E1268" s="28"/>
      <c r="F1268" s="116" t="s">
        <v>86</v>
      </c>
      <c r="G1268" s="73"/>
      <c r="H1268" s="34" t="s">
        <v>15</v>
      </c>
      <c r="I1268" s="34" t="s">
        <v>15</v>
      </c>
      <c r="J1268" s="73"/>
      <c r="K1268" s="34" t="s">
        <v>15</v>
      </c>
      <c r="L1268" s="73"/>
      <c r="M1268" s="34" t="s">
        <v>15</v>
      </c>
      <c r="N1268" s="73"/>
      <c r="O1268" s="34" t="s">
        <v>15</v>
      </c>
      <c r="P1268" s="73"/>
      <c r="Q1268" s="34" t="s">
        <v>15</v>
      </c>
      <c r="R1268" s="34" t="s">
        <v>15</v>
      </c>
    </row>
    <row r="1269">
      <c r="A1269" s="30">
        <v>1252.0</v>
      </c>
      <c r="B1269" s="60">
        <v>7282881.0</v>
      </c>
      <c r="C1269" s="135">
        <v>43347.0</v>
      </c>
      <c r="D1269" s="30">
        <v>1765.0</v>
      </c>
      <c r="E1269" s="28"/>
      <c r="F1269" s="116" t="s">
        <v>86</v>
      </c>
      <c r="G1269" s="73"/>
      <c r="H1269" s="34" t="s">
        <v>16</v>
      </c>
      <c r="I1269" s="34" t="s">
        <v>16</v>
      </c>
      <c r="J1269" s="34">
        <v>2.0</v>
      </c>
      <c r="K1269" s="34" t="s">
        <v>16</v>
      </c>
      <c r="L1269" s="34">
        <v>2.0</v>
      </c>
      <c r="M1269" s="34" t="s">
        <v>15</v>
      </c>
      <c r="N1269" s="73"/>
      <c r="O1269" s="34" t="s">
        <v>16</v>
      </c>
      <c r="P1269" s="34">
        <v>2.0</v>
      </c>
      <c r="Q1269" s="34" t="s">
        <v>15</v>
      </c>
      <c r="R1269" s="34" t="s">
        <v>15</v>
      </c>
    </row>
    <row r="1270">
      <c r="A1270" s="30">
        <v>1253.0</v>
      </c>
      <c r="B1270" s="60">
        <v>7285833.0</v>
      </c>
      <c r="C1270" s="135">
        <v>43339.0</v>
      </c>
      <c r="D1270" s="30">
        <v>2070.0</v>
      </c>
      <c r="E1270" s="28"/>
      <c r="F1270" s="116" t="s">
        <v>86</v>
      </c>
      <c r="G1270" s="73"/>
      <c r="H1270" s="34" t="s">
        <v>16</v>
      </c>
      <c r="I1270" s="34" t="s">
        <v>15</v>
      </c>
      <c r="J1270" s="73"/>
      <c r="K1270" s="34" t="s">
        <v>15</v>
      </c>
      <c r="L1270" s="73"/>
      <c r="M1270" s="34" t="s">
        <v>15</v>
      </c>
      <c r="N1270" s="73"/>
      <c r="O1270" s="34" t="s">
        <v>16</v>
      </c>
      <c r="P1270" s="34">
        <v>2.0</v>
      </c>
      <c r="Q1270" s="34" t="s">
        <v>15</v>
      </c>
      <c r="R1270" s="34" t="s">
        <v>15</v>
      </c>
    </row>
    <row r="1271">
      <c r="A1271" s="30">
        <v>1254.0</v>
      </c>
      <c r="B1271" s="60">
        <v>7288319.0</v>
      </c>
      <c r="C1271" s="135">
        <v>43347.0</v>
      </c>
      <c r="D1271" s="30">
        <v>1850.0</v>
      </c>
      <c r="E1271" s="28"/>
      <c r="F1271" s="116" t="s">
        <v>86</v>
      </c>
      <c r="G1271" s="73"/>
      <c r="H1271" s="34" t="s">
        <v>15</v>
      </c>
      <c r="I1271" s="34" t="s">
        <v>15</v>
      </c>
      <c r="J1271" s="73"/>
      <c r="K1271" s="34" t="s">
        <v>15</v>
      </c>
      <c r="L1271" s="73"/>
      <c r="M1271" s="34" t="s">
        <v>15</v>
      </c>
      <c r="N1271" s="73"/>
      <c r="O1271" s="34" t="s">
        <v>15</v>
      </c>
      <c r="P1271" s="73"/>
      <c r="Q1271" s="34" t="s">
        <v>15</v>
      </c>
      <c r="R1271" s="34" t="s">
        <v>16</v>
      </c>
    </row>
    <row r="1272">
      <c r="A1272" s="30">
        <v>1255.0</v>
      </c>
      <c r="B1272" s="60">
        <v>7289511.0</v>
      </c>
      <c r="C1272" s="135">
        <v>43347.0</v>
      </c>
      <c r="D1272" s="30">
        <v>1750.0</v>
      </c>
      <c r="E1272" s="28"/>
      <c r="F1272" s="116" t="s">
        <v>16</v>
      </c>
      <c r="G1272" s="34" t="s">
        <v>1932</v>
      </c>
      <c r="H1272" s="34" t="s">
        <v>15</v>
      </c>
      <c r="I1272" s="34" t="s">
        <v>15</v>
      </c>
      <c r="J1272" s="73"/>
      <c r="K1272" s="34" t="s">
        <v>15</v>
      </c>
      <c r="L1272" s="73"/>
      <c r="M1272" s="34" t="s">
        <v>15</v>
      </c>
      <c r="N1272" s="73"/>
      <c r="O1272" s="34" t="s">
        <v>15</v>
      </c>
      <c r="P1272" s="73"/>
      <c r="Q1272" s="34" t="s">
        <v>15</v>
      </c>
      <c r="R1272" s="34" t="s">
        <v>15</v>
      </c>
    </row>
    <row r="1273">
      <c r="A1273" s="30">
        <v>1256.0</v>
      </c>
      <c r="B1273" s="60">
        <v>7290386.0</v>
      </c>
      <c r="C1273" s="142"/>
      <c r="D1273" s="28"/>
      <c r="E1273" s="72">
        <v>43354.0</v>
      </c>
      <c r="F1273" s="116" t="s">
        <v>86</v>
      </c>
      <c r="G1273" s="73"/>
      <c r="H1273" s="34" t="s">
        <v>15</v>
      </c>
      <c r="I1273" s="34" t="s">
        <v>16</v>
      </c>
      <c r="J1273" s="34">
        <v>4.0</v>
      </c>
      <c r="K1273" s="34" t="s">
        <v>16</v>
      </c>
      <c r="L1273" s="34">
        <v>13.0</v>
      </c>
      <c r="M1273" s="34" t="s">
        <v>15</v>
      </c>
      <c r="N1273" s="73"/>
      <c r="O1273" s="34" t="s">
        <v>15</v>
      </c>
      <c r="P1273" s="73"/>
      <c r="Q1273" s="34" t="s">
        <v>16</v>
      </c>
      <c r="R1273" s="34" t="s">
        <v>15</v>
      </c>
    </row>
    <row r="1274">
      <c r="A1274" s="30">
        <v>1257.0</v>
      </c>
      <c r="B1274" s="60">
        <v>7290326.0</v>
      </c>
      <c r="C1274" s="135">
        <v>43354.0</v>
      </c>
      <c r="D1274" s="30">
        <v>2155.0</v>
      </c>
      <c r="E1274" s="28"/>
      <c r="F1274" s="116" t="s">
        <v>86</v>
      </c>
      <c r="G1274" s="73"/>
      <c r="H1274" s="34" t="s">
        <v>15</v>
      </c>
      <c r="I1274" s="34" t="s">
        <v>15</v>
      </c>
      <c r="J1274" s="73"/>
      <c r="K1274" s="34" t="s">
        <v>15</v>
      </c>
      <c r="L1274" s="73"/>
      <c r="M1274" s="34" t="s">
        <v>15</v>
      </c>
      <c r="N1274" s="73"/>
      <c r="O1274" s="34" t="s">
        <v>15</v>
      </c>
      <c r="P1274" s="73"/>
      <c r="Q1274" s="34" t="s">
        <v>15</v>
      </c>
      <c r="R1274" s="34" t="s">
        <v>15</v>
      </c>
    </row>
    <row r="1275">
      <c r="A1275" s="30">
        <v>1258.0</v>
      </c>
      <c r="B1275" s="60">
        <v>7291679.0</v>
      </c>
      <c r="C1275" s="142"/>
      <c r="D1275" s="28"/>
      <c r="E1275" s="72">
        <v>43351.0</v>
      </c>
      <c r="F1275" s="116" t="s">
        <v>86</v>
      </c>
      <c r="G1275" s="73"/>
      <c r="H1275" s="34" t="s">
        <v>16</v>
      </c>
      <c r="I1275" s="34" t="s">
        <v>16</v>
      </c>
      <c r="J1275" s="34">
        <v>12.0</v>
      </c>
      <c r="K1275" s="34" t="s">
        <v>15</v>
      </c>
      <c r="L1275" s="73"/>
      <c r="M1275" s="34" t="s">
        <v>15</v>
      </c>
      <c r="N1275" s="73"/>
      <c r="O1275" s="34" t="s">
        <v>15</v>
      </c>
      <c r="P1275" s="73"/>
      <c r="Q1275" s="34" t="s">
        <v>15</v>
      </c>
      <c r="R1275" s="34" t="s">
        <v>15</v>
      </c>
    </row>
    <row r="1276">
      <c r="A1276" s="30">
        <v>1259.0</v>
      </c>
      <c r="B1276" s="60">
        <v>7292953.0</v>
      </c>
      <c r="C1276" s="135">
        <v>43362.0</v>
      </c>
      <c r="D1276" s="30">
        <v>1825.0</v>
      </c>
      <c r="E1276" s="28"/>
      <c r="F1276" s="116" t="s">
        <v>86</v>
      </c>
      <c r="G1276" s="73"/>
      <c r="H1276" s="34" t="s">
        <v>15</v>
      </c>
      <c r="I1276" s="34" t="s">
        <v>15</v>
      </c>
      <c r="J1276" s="73"/>
      <c r="K1276" s="34" t="s">
        <v>16</v>
      </c>
      <c r="L1276" s="34">
        <v>6.0</v>
      </c>
      <c r="M1276" s="34" t="s">
        <v>15</v>
      </c>
      <c r="N1276" s="73"/>
      <c r="O1276" s="34" t="s">
        <v>16</v>
      </c>
      <c r="P1276" s="34">
        <v>2.0</v>
      </c>
      <c r="Q1276" s="34" t="s">
        <v>15</v>
      </c>
      <c r="R1276" s="34" t="s">
        <v>16</v>
      </c>
    </row>
    <row r="1277">
      <c r="A1277" s="30">
        <v>1260.0</v>
      </c>
      <c r="B1277" s="60">
        <v>7293326.0</v>
      </c>
      <c r="C1277" s="135">
        <v>43370.0</v>
      </c>
      <c r="D1277" s="30">
        <v>1930.0</v>
      </c>
      <c r="E1277" s="28"/>
      <c r="F1277" s="116" t="s">
        <v>86</v>
      </c>
      <c r="G1277" s="73"/>
      <c r="H1277" s="34" t="s">
        <v>16</v>
      </c>
      <c r="I1277" s="34" t="s">
        <v>15</v>
      </c>
      <c r="J1277" s="73"/>
      <c r="K1277" s="34" t="s">
        <v>16</v>
      </c>
      <c r="L1277" s="34">
        <v>7.0</v>
      </c>
      <c r="M1277" s="34" t="s">
        <v>15</v>
      </c>
      <c r="N1277" s="73"/>
      <c r="O1277" s="34" t="s">
        <v>15</v>
      </c>
      <c r="P1277" s="73"/>
      <c r="Q1277" s="34" t="s">
        <v>15</v>
      </c>
      <c r="R1277" s="34" t="s">
        <v>16</v>
      </c>
    </row>
    <row r="1278">
      <c r="A1278" s="30">
        <v>1261.0</v>
      </c>
      <c r="B1278" s="60">
        <v>7293174.0</v>
      </c>
      <c r="C1278" s="135">
        <v>43359.0</v>
      </c>
      <c r="D1278" s="30">
        <v>1730.0</v>
      </c>
      <c r="E1278" s="28"/>
      <c r="F1278" s="116" t="s">
        <v>86</v>
      </c>
      <c r="G1278" s="73"/>
      <c r="H1278" s="34" t="s">
        <v>15</v>
      </c>
      <c r="I1278" s="34" t="s">
        <v>15</v>
      </c>
      <c r="J1278" s="73"/>
      <c r="K1278" s="34" t="s">
        <v>15</v>
      </c>
      <c r="L1278" s="73"/>
      <c r="M1278" s="34" t="s">
        <v>15</v>
      </c>
      <c r="N1278" s="73"/>
      <c r="O1278" s="34" t="s">
        <v>15</v>
      </c>
      <c r="P1278" s="73"/>
      <c r="Q1278" s="34" t="s">
        <v>15</v>
      </c>
      <c r="R1278" s="34" t="s">
        <v>15</v>
      </c>
    </row>
    <row r="1279">
      <c r="A1279" s="30">
        <v>1262.0</v>
      </c>
      <c r="B1279" s="60">
        <v>7293845.0</v>
      </c>
      <c r="C1279" s="135">
        <v>43353.0</v>
      </c>
      <c r="D1279" s="30">
        <v>1850.0</v>
      </c>
      <c r="E1279" s="28"/>
      <c r="F1279" s="116" t="s">
        <v>86</v>
      </c>
      <c r="G1279" s="73"/>
      <c r="H1279" s="34" t="s">
        <v>15</v>
      </c>
      <c r="I1279" s="34" t="s">
        <v>15</v>
      </c>
      <c r="J1279" s="73"/>
      <c r="K1279" s="34" t="s">
        <v>15</v>
      </c>
      <c r="L1279" s="73"/>
      <c r="M1279" s="34" t="s">
        <v>15</v>
      </c>
      <c r="N1279" s="73"/>
      <c r="O1279" s="34" t="s">
        <v>16</v>
      </c>
      <c r="P1279" s="34">
        <v>1.0</v>
      </c>
      <c r="Q1279" s="34" t="s">
        <v>15</v>
      </c>
      <c r="R1279" s="34" t="s">
        <v>16</v>
      </c>
    </row>
    <row r="1280">
      <c r="A1280" s="30">
        <v>1263.0</v>
      </c>
      <c r="B1280" s="60">
        <v>7292668.0</v>
      </c>
      <c r="C1280" s="135">
        <v>43368.0</v>
      </c>
      <c r="D1280" s="30">
        <v>1880.0</v>
      </c>
      <c r="E1280" s="28"/>
      <c r="F1280" s="116" t="s">
        <v>86</v>
      </c>
      <c r="G1280" s="73"/>
      <c r="H1280" s="34" t="s">
        <v>15</v>
      </c>
      <c r="I1280" s="34" t="s">
        <v>15</v>
      </c>
      <c r="J1280" s="73"/>
      <c r="K1280" s="34" t="s">
        <v>15</v>
      </c>
      <c r="L1280" s="73"/>
      <c r="M1280" s="34" t="s">
        <v>15</v>
      </c>
      <c r="N1280" s="73"/>
      <c r="O1280" s="34" t="s">
        <v>15</v>
      </c>
      <c r="P1280" s="73"/>
      <c r="Q1280" s="34" t="s">
        <v>15</v>
      </c>
      <c r="R1280" s="34" t="s">
        <v>15</v>
      </c>
    </row>
    <row r="1281">
      <c r="A1281" s="30">
        <v>1264.0</v>
      </c>
      <c r="B1281" s="60">
        <v>7296700.0</v>
      </c>
      <c r="C1281" s="135">
        <v>43420.0</v>
      </c>
      <c r="D1281" s="30">
        <v>1930.0</v>
      </c>
      <c r="E1281" s="28"/>
      <c r="F1281" s="116" t="s">
        <v>86</v>
      </c>
      <c r="G1281" s="73"/>
      <c r="H1281" s="34" t="s">
        <v>16</v>
      </c>
      <c r="I1281" s="34" t="s">
        <v>16</v>
      </c>
      <c r="J1281" s="34">
        <v>23.0</v>
      </c>
      <c r="K1281" s="34" t="s">
        <v>16</v>
      </c>
      <c r="L1281" s="34">
        <v>15.0</v>
      </c>
      <c r="M1281" s="34" t="s">
        <v>15</v>
      </c>
      <c r="N1281" s="73"/>
      <c r="O1281" s="34" t="s">
        <v>16</v>
      </c>
      <c r="P1281" s="34">
        <v>2.0</v>
      </c>
      <c r="Q1281" s="34" t="s">
        <v>15</v>
      </c>
      <c r="R1281" s="34" t="s">
        <v>16</v>
      </c>
    </row>
    <row r="1282">
      <c r="A1282" s="30">
        <v>1265.0</v>
      </c>
      <c r="B1282" s="30">
        <v>7303612.0</v>
      </c>
      <c r="C1282" s="135">
        <v>43372.0</v>
      </c>
      <c r="D1282" s="30">
        <v>2380.0</v>
      </c>
      <c r="E1282" s="28"/>
      <c r="F1282" s="116" t="s">
        <v>15</v>
      </c>
      <c r="G1282" s="73"/>
      <c r="H1282" s="34" t="s">
        <v>16</v>
      </c>
      <c r="I1282" s="34" t="s">
        <v>15</v>
      </c>
      <c r="J1282" s="73"/>
      <c r="K1282" s="34" t="s">
        <v>16</v>
      </c>
      <c r="L1282" s="34">
        <v>2.0</v>
      </c>
      <c r="M1282" s="34" t="s">
        <v>15</v>
      </c>
      <c r="N1282" s="73"/>
      <c r="O1282" s="34" t="s">
        <v>16</v>
      </c>
      <c r="P1282" s="34">
        <v>1.0</v>
      </c>
      <c r="Q1282" s="34" t="s">
        <v>16</v>
      </c>
      <c r="R1282" s="34" t="s">
        <v>16</v>
      </c>
    </row>
    <row r="1283">
      <c r="A1283" s="30">
        <v>1266.0</v>
      </c>
      <c r="B1283" s="30">
        <v>7305285.0</v>
      </c>
      <c r="C1283" s="135">
        <v>43382.0</v>
      </c>
      <c r="D1283" s="30">
        <v>1740.0</v>
      </c>
      <c r="E1283" s="28"/>
      <c r="F1283" s="116" t="s">
        <v>86</v>
      </c>
      <c r="G1283" s="73"/>
      <c r="H1283" s="34" t="s">
        <v>15</v>
      </c>
      <c r="I1283" s="34" t="s">
        <v>15</v>
      </c>
      <c r="J1283" s="73"/>
      <c r="K1283" s="34" t="s">
        <v>15</v>
      </c>
      <c r="L1283" s="73"/>
      <c r="M1283" s="34" t="s">
        <v>15</v>
      </c>
      <c r="N1283" s="73"/>
      <c r="O1283" s="34" t="s">
        <v>15</v>
      </c>
      <c r="P1283" s="73"/>
      <c r="Q1283" s="34" t="s">
        <v>15</v>
      </c>
      <c r="R1283" s="34" t="s">
        <v>15</v>
      </c>
    </row>
    <row r="1284">
      <c r="A1284" s="30">
        <v>1267.0</v>
      </c>
      <c r="B1284" s="30">
        <v>7298885.0</v>
      </c>
      <c r="C1284" s="135">
        <v>43385.0</v>
      </c>
      <c r="D1284" s="30">
        <v>1700.0</v>
      </c>
      <c r="E1284" s="28"/>
      <c r="F1284" s="116" t="s">
        <v>86</v>
      </c>
      <c r="G1284" s="73"/>
      <c r="H1284" s="34" t="s">
        <v>16</v>
      </c>
      <c r="I1284" s="34" t="s">
        <v>16</v>
      </c>
      <c r="J1284" s="34">
        <v>15.0</v>
      </c>
      <c r="K1284" s="34" t="s">
        <v>15</v>
      </c>
      <c r="L1284" s="73"/>
      <c r="M1284" s="34" t="s">
        <v>15</v>
      </c>
      <c r="N1284" s="73"/>
      <c r="O1284" s="34" t="s">
        <v>16</v>
      </c>
      <c r="P1284" s="73"/>
      <c r="Q1284" s="34" t="s">
        <v>15</v>
      </c>
      <c r="R1284" s="34" t="s">
        <v>15</v>
      </c>
    </row>
    <row r="1285">
      <c r="A1285" s="30">
        <v>1268.0</v>
      </c>
      <c r="B1285" s="30">
        <v>7308256.0</v>
      </c>
      <c r="C1285" s="135">
        <v>43465.0</v>
      </c>
      <c r="D1285" s="30">
        <v>1790.0</v>
      </c>
      <c r="E1285" s="28"/>
      <c r="F1285" s="116" t="s">
        <v>16</v>
      </c>
      <c r="G1285" s="34" t="s">
        <v>86</v>
      </c>
      <c r="H1285" s="34" t="s">
        <v>16</v>
      </c>
      <c r="I1285" s="34" t="s">
        <v>16</v>
      </c>
      <c r="J1285" s="34" t="s">
        <v>86</v>
      </c>
      <c r="K1285" s="34" t="s">
        <v>16</v>
      </c>
      <c r="L1285" s="34" t="s">
        <v>86</v>
      </c>
      <c r="M1285" s="34" t="s">
        <v>15</v>
      </c>
      <c r="N1285" s="73"/>
      <c r="O1285" s="34" t="s">
        <v>16</v>
      </c>
      <c r="P1285" s="34" t="s">
        <v>86</v>
      </c>
      <c r="Q1285" s="34" t="s">
        <v>16</v>
      </c>
      <c r="R1285" s="34" t="s">
        <v>15</v>
      </c>
    </row>
    <row r="1286">
      <c r="A1286" s="30">
        <v>1269.0</v>
      </c>
      <c r="B1286" s="30">
        <v>7309705.0</v>
      </c>
      <c r="C1286" s="142"/>
      <c r="D1286" s="28"/>
      <c r="E1286" s="72">
        <v>43383.0</v>
      </c>
      <c r="F1286" s="116" t="s">
        <v>15</v>
      </c>
      <c r="G1286" s="73"/>
      <c r="H1286" s="34" t="s">
        <v>16</v>
      </c>
      <c r="I1286" s="34" t="s">
        <v>16</v>
      </c>
      <c r="J1286" s="34">
        <v>16.0</v>
      </c>
      <c r="K1286" s="34" t="s">
        <v>15</v>
      </c>
      <c r="L1286" s="73"/>
      <c r="M1286" s="34" t="s">
        <v>15</v>
      </c>
      <c r="N1286" s="73"/>
      <c r="O1286" s="34" t="s">
        <v>16</v>
      </c>
      <c r="P1286" s="34" t="s">
        <v>86</v>
      </c>
      <c r="Q1286" s="34" t="s">
        <v>15</v>
      </c>
      <c r="R1286" s="34" t="s">
        <v>15</v>
      </c>
    </row>
    <row r="1287">
      <c r="A1287" s="30">
        <v>1270.0</v>
      </c>
      <c r="B1287" s="30">
        <v>7310323.0</v>
      </c>
      <c r="C1287" s="142"/>
      <c r="D1287" s="28"/>
      <c r="E1287" s="72">
        <v>43370.0</v>
      </c>
      <c r="F1287" s="116" t="s">
        <v>15</v>
      </c>
      <c r="G1287" s="73"/>
      <c r="H1287" s="34" t="s">
        <v>16</v>
      </c>
      <c r="I1287" s="34" t="s">
        <v>16</v>
      </c>
      <c r="J1287" s="34">
        <v>1.0</v>
      </c>
      <c r="K1287" s="34" t="s">
        <v>15</v>
      </c>
      <c r="L1287" s="73"/>
      <c r="M1287" s="34" t="s">
        <v>15</v>
      </c>
      <c r="N1287" s="73"/>
      <c r="O1287" s="34" t="s">
        <v>15</v>
      </c>
      <c r="P1287" s="73"/>
      <c r="Q1287" s="34" t="s">
        <v>15</v>
      </c>
      <c r="R1287" s="34" t="s">
        <v>15</v>
      </c>
    </row>
    <row r="1288">
      <c r="A1288" s="30">
        <v>1271.0</v>
      </c>
      <c r="B1288" s="30">
        <v>7308445.0</v>
      </c>
      <c r="C1288" s="135">
        <v>43379.0</v>
      </c>
      <c r="D1288" s="30">
        <v>2305.0</v>
      </c>
      <c r="E1288" s="28"/>
      <c r="F1288" s="116" t="s">
        <v>15</v>
      </c>
      <c r="G1288" s="73"/>
      <c r="H1288" s="34" t="s">
        <v>15</v>
      </c>
      <c r="I1288" s="34" t="s">
        <v>15</v>
      </c>
      <c r="J1288" s="73"/>
      <c r="K1288" s="34" t="s">
        <v>15</v>
      </c>
      <c r="L1288" s="73"/>
      <c r="M1288" s="34" t="s">
        <v>15</v>
      </c>
      <c r="N1288" s="73"/>
      <c r="O1288" s="34" t="s">
        <v>16</v>
      </c>
      <c r="P1288" s="34">
        <v>1.0</v>
      </c>
      <c r="Q1288" s="34" t="s">
        <v>16</v>
      </c>
      <c r="R1288" s="34" t="s">
        <v>16</v>
      </c>
    </row>
    <row r="1289">
      <c r="A1289" s="30">
        <v>1272.0</v>
      </c>
      <c r="B1289" s="30">
        <v>7311056.0</v>
      </c>
      <c r="C1289" s="135">
        <v>43376.0</v>
      </c>
      <c r="D1289" s="30">
        <v>3005.0</v>
      </c>
      <c r="E1289" s="28"/>
      <c r="F1289" s="116" t="s">
        <v>15</v>
      </c>
      <c r="G1289" s="73"/>
      <c r="H1289" s="34" t="s">
        <v>15</v>
      </c>
      <c r="I1289" s="34" t="s">
        <v>15</v>
      </c>
      <c r="J1289" s="73"/>
      <c r="K1289" s="34" t="s">
        <v>15</v>
      </c>
      <c r="L1289" s="73"/>
      <c r="M1289" s="34" t="s">
        <v>15</v>
      </c>
      <c r="N1289" s="73"/>
      <c r="O1289" s="34" t="s">
        <v>15</v>
      </c>
      <c r="P1289" s="73"/>
      <c r="Q1289" s="34" t="s">
        <v>16</v>
      </c>
      <c r="R1289" s="34" t="s">
        <v>16</v>
      </c>
    </row>
    <row r="1290">
      <c r="A1290" s="30">
        <v>1273.0</v>
      </c>
      <c r="B1290" s="30">
        <v>7312890.0</v>
      </c>
      <c r="C1290" s="135">
        <v>43410.0</v>
      </c>
      <c r="D1290" s="30">
        <v>1895.0</v>
      </c>
      <c r="E1290" s="28"/>
      <c r="F1290" s="116" t="s">
        <v>16</v>
      </c>
      <c r="G1290" s="34" t="s">
        <v>1935</v>
      </c>
      <c r="H1290" s="34"/>
      <c r="I1290" s="34" t="s">
        <v>16</v>
      </c>
      <c r="J1290" s="34">
        <v>5.0</v>
      </c>
      <c r="K1290" s="34" t="s">
        <v>16</v>
      </c>
      <c r="L1290" s="34">
        <v>4.0</v>
      </c>
      <c r="M1290" s="34" t="s">
        <v>15</v>
      </c>
      <c r="N1290" s="34"/>
      <c r="O1290" s="34" t="s">
        <v>16</v>
      </c>
      <c r="P1290" s="34">
        <v>1.0</v>
      </c>
      <c r="Q1290" s="34" t="s">
        <v>16</v>
      </c>
      <c r="R1290" s="34" t="s">
        <v>15</v>
      </c>
    </row>
    <row r="1291">
      <c r="A1291" s="30">
        <v>1274.0</v>
      </c>
      <c r="B1291" s="30">
        <v>7316707.0</v>
      </c>
      <c r="C1291" s="142"/>
      <c r="D1291" s="28"/>
      <c r="E1291" s="72">
        <v>43397.0</v>
      </c>
      <c r="F1291" s="116" t="s">
        <v>15</v>
      </c>
      <c r="G1291" s="73"/>
      <c r="H1291" s="34"/>
      <c r="I1291" s="34" t="s">
        <v>16</v>
      </c>
      <c r="J1291" s="34">
        <v>16.0</v>
      </c>
      <c r="K1291" s="34" t="s">
        <v>16</v>
      </c>
      <c r="L1291" s="34">
        <v>14.0</v>
      </c>
      <c r="M1291" s="34" t="s">
        <v>15</v>
      </c>
      <c r="N1291" s="73"/>
      <c r="O1291" s="34" t="s">
        <v>15</v>
      </c>
      <c r="P1291" s="73"/>
      <c r="Q1291" s="34" t="s">
        <v>15</v>
      </c>
      <c r="R1291" s="34" t="s">
        <v>15</v>
      </c>
    </row>
    <row r="1292">
      <c r="A1292" s="30">
        <v>1275.0</v>
      </c>
      <c r="B1292" s="30">
        <v>7316717.0</v>
      </c>
      <c r="C1292" s="135">
        <v>43447.0</v>
      </c>
      <c r="D1292" s="30">
        <v>1870.0</v>
      </c>
      <c r="E1292" s="28"/>
      <c r="F1292" s="116" t="s">
        <v>16</v>
      </c>
      <c r="G1292" s="34" t="s">
        <v>1967</v>
      </c>
      <c r="H1292" s="34" t="s">
        <v>16</v>
      </c>
      <c r="I1292" s="34" t="s">
        <v>16</v>
      </c>
      <c r="J1292" s="34">
        <v>6.0</v>
      </c>
      <c r="K1292" s="34" t="s">
        <v>16</v>
      </c>
      <c r="L1292" s="34">
        <v>8.0</v>
      </c>
      <c r="M1292" s="34" t="s">
        <v>15</v>
      </c>
      <c r="N1292" s="73"/>
      <c r="O1292" s="34" t="s">
        <v>16</v>
      </c>
      <c r="P1292" s="34">
        <v>2.0</v>
      </c>
      <c r="Q1292" s="34" t="s">
        <v>16</v>
      </c>
      <c r="R1292" s="34" t="s">
        <v>16</v>
      </c>
    </row>
    <row r="1293">
      <c r="A1293" s="30">
        <v>1276.0</v>
      </c>
      <c r="B1293" s="30">
        <v>7316610.0</v>
      </c>
      <c r="C1293" s="135">
        <v>43392.0</v>
      </c>
      <c r="D1293" s="30">
        <v>1710.0</v>
      </c>
      <c r="E1293" s="28"/>
      <c r="F1293" s="116" t="s">
        <v>86</v>
      </c>
      <c r="G1293" s="73"/>
      <c r="H1293" s="34" t="s">
        <v>15</v>
      </c>
      <c r="I1293" s="34" t="s">
        <v>15</v>
      </c>
      <c r="J1293" s="73"/>
      <c r="K1293" s="34" t="s">
        <v>15</v>
      </c>
      <c r="L1293" s="73"/>
      <c r="M1293" s="34" t="s">
        <v>15</v>
      </c>
      <c r="N1293" s="73"/>
      <c r="O1293" s="34" t="s">
        <v>15</v>
      </c>
      <c r="P1293" s="73"/>
      <c r="Q1293" s="34" t="s">
        <v>15</v>
      </c>
      <c r="R1293" s="34" t="s">
        <v>15</v>
      </c>
    </row>
    <row r="1294">
      <c r="A1294" s="30">
        <v>1277.0</v>
      </c>
      <c r="B1294" s="30">
        <v>7318613.0</v>
      </c>
      <c r="C1294" s="142"/>
      <c r="D1294" s="28"/>
      <c r="E1294" s="72">
        <v>43386.0</v>
      </c>
      <c r="F1294" s="116" t="s">
        <v>15</v>
      </c>
      <c r="G1294" s="73"/>
      <c r="H1294" s="34" t="s">
        <v>16</v>
      </c>
      <c r="I1294" s="34" t="s">
        <v>16</v>
      </c>
      <c r="J1294" s="34">
        <v>2.0</v>
      </c>
      <c r="K1294" s="34" t="s">
        <v>15</v>
      </c>
      <c r="L1294" s="73"/>
      <c r="M1294" s="34" t="s">
        <v>15</v>
      </c>
      <c r="N1294" s="73"/>
      <c r="O1294" s="34" t="s">
        <v>15</v>
      </c>
      <c r="P1294" s="73"/>
      <c r="Q1294" s="34" t="s">
        <v>15</v>
      </c>
      <c r="R1294" s="34" t="s">
        <v>15</v>
      </c>
    </row>
    <row r="1295">
      <c r="A1295" s="30">
        <v>1278.0</v>
      </c>
      <c r="B1295" s="60">
        <v>7318564.0</v>
      </c>
      <c r="C1295" s="135">
        <v>43394.0</v>
      </c>
      <c r="D1295" s="30">
        <v>1865.0</v>
      </c>
      <c r="E1295" s="28"/>
      <c r="F1295" s="116" t="s">
        <v>16</v>
      </c>
      <c r="G1295" s="73"/>
      <c r="H1295" s="34" t="s">
        <v>16</v>
      </c>
      <c r="I1295" s="34" t="s">
        <v>15</v>
      </c>
      <c r="J1295" s="73"/>
      <c r="K1295" s="34" t="s">
        <v>15</v>
      </c>
      <c r="L1295" s="73"/>
      <c r="M1295" s="34" t="s">
        <v>15</v>
      </c>
      <c r="N1295" s="73"/>
      <c r="O1295" s="34" t="s">
        <v>15</v>
      </c>
      <c r="P1295" s="73"/>
      <c r="Q1295" s="34" t="s">
        <v>16</v>
      </c>
      <c r="R1295" s="34" t="s">
        <v>16</v>
      </c>
    </row>
    <row r="1296">
      <c r="A1296" s="30">
        <v>1279.0</v>
      </c>
      <c r="B1296" s="60">
        <v>7318466.0</v>
      </c>
      <c r="C1296" s="135">
        <v>43396.0</v>
      </c>
      <c r="D1296" s="30">
        <v>1710.0</v>
      </c>
      <c r="E1296" s="28"/>
      <c r="F1296" s="116" t="s">
        <v>86</v>
      </c>
      <c r="G1296" s="73"/>
      <c r="H1296" s="34" t="s">
        <v>15</v>
      </c>
      <c r="I1296" s="34" t="s">
        <v>15</v>
      </c>
      <c r="J1296" s="73"/>
      <c r="K1296" s="34" t="s">
        <v>15</v>
      </c>
      <c r="L1296" s="73"/>
      <c r="M1296" s="34" t="s">
        <v>15</v>
      </c>
      <c r="N1296" s="73"/>
      <c r="O1296" s="34" t="s">
        <v>15</v>
      </c>
      <c r="P1296" s="73"/>
      <c r="Q1296" s="34" t="s">
        <v>15</v>
      </c>
      <c r="R1296" s="34" t="s">
        <v>15</v>
      </c>
    </row>
    <row r="1297">
      <c r="A1297" s="30">
        <v>1280.0</v>
      </c>
      <c r="B1297" s="60">
        <v>7319015.0</v>
      </c>
      <c r="C1297" s="135">
        <v>43403.0</v>
      </c>
      <c r="D1297" s="30">
        <v>3825.0</v>
      </c>
      <c r="E1297" s="28"/>
      <c r="F1297" s="116" t="s">
        <v>86</v>
      </c>
      <c r="G1297" s="73"/>
      <c r="H1297" s="34" t="s">
        <v>16</v>
      </c>
      <c r="I1297" s="34" t="s">
        <v>15</v>
      </c>
      <c r="J1297" s="73"/>
      <c r="K1297" s="34" t="s">
        <v>15</v>
      </c>
      <c r="L1297" s="73"/>
      <c r="M1297" s="34" t="s">
        <v>15</v>
      </c>
      <c r="N1297" s="73"/>
      <c r="O1297" s="34" t="s">
        <v>15</v>
      </c>
      <c r="P1297" s="73"/>
      <c r="Q1297" s="34" t="s">
        <v>15</v>
      </c>
      <c r="R1297" s="34" t="s">
        <v>16</v>
      </c>
    </row>
    <row r="1298">
      <c r="A1298" s="30">
        <v>1281.0</v>
      </c>
      <c r="B1298" s="60">
        <v>7318815.0</v>
      </c>
      <c r="C1298" s="135">
        <v>43665.0</v>
      </c>
      <c r="D1298" s="30">
        <v>4695.0</v>
      </c>
      <c r="E1298" s="28"/>
      <c r="F1298" s="116" t="s">
        <v>16</v>
      </c>
      <c r="G1298" s="34" t="s">
        <v>86</v>
      </c>
      <c r="H1298" s="34" t="s">
        <v>16</v>
      </c>
      <c r="I1298" s="34" t="s">
        <v>16</v>
      </c>
      <c r="J1298" s="34" t="s">
        <v>86</v>
      </c>
      <c r="K1298" s="34" t="s">
        <v>16</v>
      </c>
      <c r="L1298" s="34" t="s">
        <v>86</v>
      </c>
      <c r="M1298" s="34" t="s">
        <v>15</v>
      </c>
      <c r="N1298" s="73"/>
      <c r="O1298" s="34" t="s">
        <v>16</v>
      </c>
      <c r="P1298" s="34">
        <v>3.0</v>
      </c>
      <c r="Q1298" s="34" t="s">
        <v>16</v>
      </c>
      <c r="R1298" s="34" t="s">
        <v>15</v>
      </c>
    </row>
    <row r="1299">
      <c r="A1299" s="30">
        <v>1282.0</v>
      </c>
      <c r="B1299" s="60">
        <v>7319135.0</v>
      </c>
      <c r="C1299" s="135">
        <v>43439.0</v>
      </c>
      <c r="D1299" s="30">
        <v>1690.0</v>
      </c>
      <c r="E1299" s="28"/>
      <c r="F1299" s="116" t="s">
        <v>16</v>
      </c>
      <c r="G1299" s="34" t="s">
        <v>1385</v>
      </c>
      <c r="H1299" s="34" t="s">
        <v>16</v>
      </c>
      <c r="I1299" s="34" t="s">
        <v>16</v>
      </c>
      <c r="J1299" s="34">
        <v>3.0</v>
      </c>
      <c r="K1299" s="34" t="s">
        <v>16</v>
      </c>
      <c r="L1299" s="34">
        <v>10.0</v>
      </c>
      <c r="M1299" s="34" t="s">
        <v>15</v>
      </c>
      <c r="N1299" s="73"/>
      <c r="O1299" s="34" t="s">
        <v>16</v>
      </c>
      <c r="P1299" s="34">
        <v>6.0</v>
      </c>
      <c r="Q1299" s="34" t="s">
        <v>15</v>
      </c>
      <c r="R1299" s="34" t="s">
        <v>15</v>
      </c>
    </row>
    <row r="1300">
      <c r="A1300" s="30">
        <v>1283.0</v>
      </c>
      <c r="B1300" s="60">
        <v>7319504.0</v>
      </c>
      <c r="C1300" s="135">
        <v>43393.0</v>
      </c>
      <c r="D1300" s="30">
        <v>2755.0</v>
      </c>
      <c r="E1300" s="28"/>
      <c r="F1300" s="116" t="s">
        <v>15</v>
      </c>
      <c r="G1300" s="73"/>
      <c r="H1300" s="34" t="s">
        <v>16</v>
      </c>
      <c r="I1300" s="34" t="s">
        <v>15</v>
      </c>
      <c r="J1300" s="73"/>
      <c r="K1300" s="34" t="s">
        <v>15</v>
      </c>
      <c r="L1300" s="73"/>
      <c r="M1300" s="34" t="s">
        <v>15</v>
      </c>
      <c r="N1300" s="73"/>
      <c r="O1300" s="34" t="s">
        <v>16</v>
      </c>
      <c r="P1300" s="34">
        <v>1.0</v>
      </c>
      <c r="Q1300" s="34" t="s">
        <v>15</v>
      </c>
      <c r="R1300" s="34" t="s">
        <v>16</v>
      </c>
    </row>
    <row r="1301">
      <c r="A1301" s="30">
        <v>1284.0</v>
      </c>
      <c r="B1301" s="60">
        <v>7320663.0</v>
      </c>
      <c r="C1301" s="135">
        <v>43449.0</v>
      </c>
      <c r="D1301" s="30">
        <v>2325.0</v>
      </c>
      <c r="E1301" s="28"/>
      <c r="F1301" s="116" t="s">
        <v>15</v>
      </c>
      <c r="G1301" s="73"/>
      <c r="H1301" s="34" t="s">
        <v>16</v>
      </c>
      <c r="I1301" s="34" t="s">
        <v>16</v>
      </c>
      <c r="J1301" s="34">
        <v>19.0</v>
      </c>
      <c r="K1301" s="34" t="s">
        <v>16</v>
      </c>
      <c r="L1301" s="34">
        <v>5.0</v>
      </c>
      <c r="M1301" s="34" t="s">
        <v>15</v>
      </c>
      <c r="N1301" s="73"/>
      <c r="O1301" s="34" t="s">
        <v>16</v>
      </c>
      <c r="P1301" s="34">
        <v>1.0</v>
      </c>
      <c r="Q1301" s="34" t="s">
        <v>15</v>
      </c>
      <c r="R1301" s="34" t="s">
        <v>15</v>
      </c>
    </row>
    <row r="1302">
      <c r="A1302" s="30">
        <v>1285.0</v>
      </c>
      <c r="B1302" s="60">
        <v>7321955.0</v>
      </c>
      <c r="C1302" s="135">
        <v>43398.0</v>
      </c>
      <c r="D1302" s="30">
        <v>2480.0</v>
      </c>
      <c r="E1302" s="28"/>
      <c r="F1302" s="116" t="s">
        <v>15</v>
      </c>
      <c r="G1302" s="73"/>
      <c r="H1302" s="34" t="s">
        <v>15</v>
      </c>
      <c r="I1302" s="34" t="s">
        <v>15</v>
      </c>
      <c r="J1302" s="73"/>
      <c r="K1302" s="34" t="s">
        <v>15</v>
      </c>
      <c r="L1302" s="73"/>
      <c r="M1302" s="34" t="s">
        <v>15</v>
      </c>
      <c r="N1302" s="73"/>
      <c r="O1302" s="34" t="s">
        <v>15</v>
      </c>
      <c r="P1302" s="73"/>
      <c r="Q1302" s="34" t="s">
        <v>15</v>
      </c>
      <c r="R1302" s="34" t="s">
        <v>15</v>
      </c>
    </row>
    <row r="1303">
      <c r="A1303" s="30">
        <v>1286.0</v>
      </c>
      <c r="B1303" s="60">
        <v>7322886.0</v>
      </c>
      <c r="C1303" s="135">
        <v>43411.0</v>
      </c>
      <c r="D1303" s="30">
        <v>2230.0</v>
      </c>
      <c r="E1303" s="28"/>
      <c r="F1303" s="116" t="s">
        <v>16</v>
      </c>
      <c r="G1303" s="34" t="s">
        <v>86</v>
      </c>
      <c r="H1303" s="34" t="s">
        <v>16</v>
      </c>
      <c r="I1303" s="34" t="s">
        <v>16</v>
      </c>
      <c r="J1303" s="34">
        <v>3.0</v>
      </c>
      <c r="K1303" s="34" t="s">
        <v>16</v>
      </c>
      <c r="L1303" s="34">
        <v>1.0</v>
      </c>
      <c r="M1303" s="34" t="s">
        <v>15</v>
      </c>
      <c r="N1303" s="73"/>
      <c r="O1303" s="34" t="s">
        <v>16</v>
      </c>
      <c r="P1303" s="34">
        <v>1.0</v>
      </c>
      <c r="Q1303" s="34" t="s">
        <v>16</v>
      </c>
      <c r="R1303" s="34" t="s">
        <v>15</v>
      </c>
    </row>
    <row r="1304">
      <c r="A1304" s="30">
        <v>1287.0</v>
      </c>
      <c r="B1304" s="60">
        <v>7322779.0</v>
      </c>
      <c r="C1304" s="135">
        <v>43405.0</v>
      </c>
      <c r="D1304" s="30">
        <v>1965.0</v>
      </c>
      <c r="E1304" s="28"/>
      <c r="F1304" s="116" t="s">
        <v>15</v>
      </c>
      <c r="G1304" s="73"/>
      <c r="H1304" s="34" t="s">
        <v>16</v>
      </c>
      <c r="I1304" s="34" t="s">
        <v>15</v>
      </c>
      <c r="J1304" s="73"/>
      <c r="K1304" s="34" t="s">
        <v>15</v>
      </c>
      <c r="L1304" s="73"/>
      <c r="M1304" s="34" t="s">
        <v>15</v>
      </c>
      <c r="N1304" s="73"/>
      <c r="O1304" s="34" t="s">
        <v>16</v>
      </c>
      <c r="P1304" s="34">
        <v>3.0</v>
      </c>
      <c r="Q1304" s="34" t="s">
        <v>15</v>
      </c>
      <c r="R1304" s="34" t="s">
        <v>16</v>
      </c>
    </row>
    <row r="1305">
      <c r="A1305" s="30">
        <v>1288.0</v>
      </c>
      <c r="B1305" s="60">
        <v>7273291.0</v>
      </c>
      <c r="C1305" s="135">
        <v>43377.0</v>
      </c>
      <c r="D1305" s="30">
        <v>1845.0</v>
      </c>
      <c r="E1305" s="28"/>
      <c r="F1305" s="116" t="s">
        <v>86</v>
      </c>
      <c r="G1305" s="73"/>
      <c r="H1305" s="34" t="s">
        <v>16</v>
      </c>
      <c r="I1305" s="34" t="s">
        <v>15</v>
      </c>
      <c r="J1305" s="73"/>
      <c r="K1305" s="34" t="s">
        <v>16</v>
      </c>
      <c r="L1305" s="34">
        <v>14.0</v>
      </c>
      <c r="M1305" s="34" t="s">
        <v>15</v>
      </c>
      <c r="N1305" s="73"/>
      <c r="O1305" s="34" t="s">
        <v>15</v>
      </c>
      <c r="P1305" s="73"/>
      <c r="Q1305" s="34" t="s">
        <v>16</v>
      </c>
      <c r="R1305" s="34" t="s">
        <v>15</v>
      </c>
    </row>
    <row r="1306">
      <c r="A1306" s="30">
        <v>1289.0</v>
      </c>
      <c r="B1306" s="60">
        <v>7275005.0</v>
      </c>
      <c r="C1306" s="135">
        <v>43333.0</v>
      </c>
      <c r="D1306" s="30">
        <v>1770.0</v>
      </c>
      <c r="E1306" s="28"/>
      <c r="F1306" s="116" t="s">
        <v>86</v>
      </c>
      <c r="G1306" s="73"/>
      <c r="H1306" s="34" t="s">
        <v>16</v>
      </c>
      <c r="I1306" s="34" t="s">
        <v>15</v>
      </c>
      <c r="J1306" s="73"/>
      <c r="K1306" s="34" t="s">
        <v>15</v>
      </c>
      <c r="L1306" s="73"/>
      <c r="M1306" s="34" t="s">
        <v>15</v>
      </c>
      <c r="N1306" s="73"/>
      <c r="O1306" s="34" t="s">
        <v>16</v>
      </c>
      <c r="P1306" s="34">
        <v>3.0</v>
      </c>
      <c r="Q1306" s="34" t="s">
        <v>15</v>
      </c>
      <c r="R1306" s="34" t="s">
        <v>15</v>
      </c>
    </row>
    <row r="1307">
      <c r="A1307" s="30">
        <v>1290.0</v>
      </c>
      <c r="B1307" s="60">
        <v>7275001.0</v>
      </c>
      <c r="C1307" s="135">
        <v>43333.0</v>
      </c>
      <c r="D1307" s="30">
        <v>1830.0</v>
      </c>
      <c r="E1307" s="28"/>
      <c r="F1307" s="116" t="s">
        <v>86</v>
      </c>
      <c r="G1307" s="73"/>
      <c r="H1307" s="34" t="s">
        <v>16</v>
      </c>
      <c r="I1307" s="34" t="s">
        <v>15</v>
      </c>
      <c r="J1307" s="73"/>
      <c r="K1307" s="34" t="s">
        <v>16</v>
      </c>
      <c r="L1307" s="34">
        <v>6.0</v>
      </c>
      <c r="M1307" s="34" t="s">
        <v>15</v>
      </c>
      <c r="N1307" s="73"/>
      <c r="O1307" s="34" t="s">
        <v>16</v>
      </c>
      <c r="P1307" s="34">
        <v>2.0</v>
      </c>
      <c r="Q1307" s="34" t="s">
        <v>15</v>
      </c>
      <c r="R1307" s="34" t="s">
        <v>15</v>
      </c>
    </row>
    <row r="1308">
      <c r="A1308" s="30">
        <v>1291.0</v>
      </c>
      <c r="B1308" s="60">
        <v>7307424.0</v>
      </c>
      <c r="C1308" s="135">
        <v>43404.0</v>
      </c>
      <c r="D1308" s="30">
        <v>1710.0</v>
      </c>
      <c r="E1308" s="28"/>
      <c r="F1308" s="116" t="s">
        <v>16</v>
      </c>
      <c r="G1308" s="34" t="s">
        <v>1967</v>
      </c>
      <c r="H1308" s="34" t="s">
        <v>16</v>
      </c>
      <c r="I1308" s="34" t="s">
        <v>16</v>
      </c>
      <c r="J1308" s="34">
        <v>10.0</v>
      </c>
      <c r="K1308" s="34" t="s">
        <v>16</v>
      </c>
      <c r="L1308" s="34">
        <v>4.0</v>
      </c>
      <c r="M1308" s="34" t="s">
        <v>15</v>
      </c>
      <c r="N1308" s="73"/>
      <c r="O1308" s="34" t="s">
        <v>16</v>
      </c>
      <c r="P1308" s="34">
        <v>2.0</v>
      </c>
      <c r="Q1308" s="34" t="s">
        <v>16</v>
      </c>
      <c r="R1308" s="34" t="s">
        <v>15</v>
      </c>
    </row>
    <row r="1309">
      <c r="A1309" s="30">
        <v>1292.0</v>
      </c>
      <c r="B1309" s="60">
        <v>7323661.0</v>
      </c>
      <c r="C1309" s="135">
        <v>43404.0</v>
      </c>
      <c r="D1309" s="30">
        <v>1770.0</v>
      </c>
      <c r="E1309" s="28"/>
      <c r="F1309" s="116" t="s">
        <v>16</v>
      </c>
      <c r="G1309" s="34" t="s">
        <v>1967</v>
      </c>
      <c r="H1309" s="34" t="s">
        <v>16</v>
      </c>
      <c r="I1309" s="34" t="s">
        <v>15</v>
      </c>
      <c r="J1309" s="73"/>
      <c r="K1309" s="34" t="s">
        <v>15</v>
      </c>
      <c r="L1309" s="73"/>
      <c r="M1309" s="34" t="s">
        <v>15</v>
      </c>
      <c r="N1309" s="73"/>
      <c r="O1309" s="34" t="s">
        <v>15</v>
      </c>
      <c r="P1309" s="73"/>
      <c r="Q1309" s="34" t="s">
        <v>15</v>
      </c>
      <c r="R1309" s="34" t="s">
        <v>16</v>
      </c>
    </row>
    <row r="1310">
      <c r="A1310" s="30">
        <v>1293.0</v>
      </c>
      <c r="B1310" s="60">
        <v>7326655.0</v>
      </c>
      <c r="C1310" s="142"/>
      <c r="D1310" s="28"/>
      <c r="E1310" s="72">
        <v>43413.0</v>
      </c>
      <c r="F1310" s="116" t="s">
        <v>86</v>
      </c>
      <c r="G1310" s="73"/>
      <c r="H1310" s="34" t="s">
        <v>16</v>
      </c>
      <c r="I1310" s="34" t="s">
        <v>16</v>
      </c>
      <c r="J1310" s="34">
        <v>5.0</v>
      </c>
      <c r="K1310" s="34" t="s">
        <v>16</v>
      </c>
      <c r="L1310" s="73"/>
      <c r="M1310" s="34" t="s">
        <v>15</v>
      </c>
      <c r="N1310" s="73"/>
      <c r="O1310" s="34" t="s">
        <v>16</v>
      </c>
      <c r="P1310" s="34">
        <v>13.0</v>
      </c>
      <c r="Q1310" s="34" t="s">
        <v>15</v>
      </c>
      <c r="R1310" s="34" t="s">
        <v>15</v>
      </c>
    </row>
    <row r="1311">
      <c r="A1311" s="30">
        <v>1294.0</v>
      </c>
      <c r="B1311" s="60">
        <v>7326656.0</v>
      </c>
      <c r="C1311" s="135">
        <v>43479.0</v>
      </c>
      <c r="D1311" s="30">
        <v>1770.0</v>
      </c>
      <c r="E1311" s="28"/>
      <c r="F1311" s="116" t="s">
        <v>16</v>
      </c>
      <c r="G1311" s="34" t="s">
        <v>1972</v>
      </c>
      <c r="H1311" s="34" t="s">
        <v>16</v>
      </c>
      <c r="I1311" s="34" t="s">
        <v>16</v>
      </c>
      <c r="J1311" s="34">
        <v>4.0</v>
      </c>
      <c r="K1311" s="34" t="s">
        <v>16</v>
      </c>
      <c r="L1311" s="34">
        <v>12.0</v>
      </c>
      <c r="M1311" s="34" t="s">
        <v>15</v>
      </c>
      <c r="N1311" s="73"/>
      <c r="O1311" s="34" t="s">
        <v>16</v>
      </c>
      <c r="P1311" s="34">
        <v>19.0</v>
      </c>
      <c r="Q1311" s="34" t="s">
        <v>16</v>
      </c>
      <c r="R1311" s="34" t="s">
        <v>15</v>
      </c>
    </row>
    <row r="1312">
      <c r="A1312" s="30">
        <v>1295.0</v>
      </c>
      <c r="B1312" s="60">
        <v>7327267.0</v>
      </c>
      <c r="C1312" s="142"/>
      <c r="D1312" s="28"/>
      <c r="E1312" s="72">
        <v>43414.0</v>
      </c>
      <c r="F1312" s="116" t="s">
        <v>16</v>
      </c>
      <c r="G1312" s="34" t="s">
        <v>1967</v>
      </c>
      <c r="H1312" s="34" t="s">
        <v>16</v>
      </c>
      <c r="I1312" s="34" t="s">
        <v>16</v>
      </c>
      <c r="J1312" s="34">
        <v>15.0</v>
      </c>
      <c r="K1312" s="34" t="s">
        <v>16</v>
      </c>
      <c r="L1312" s="34">
        <v>1.0</v>
      </c>
      <c r="M1312" s="34" t="s">
        <v>15</v>
      </c>
      <c r="N1312" s="73"/>
      <c r="O1312" s="34" t="s">
        <v>15</v>
      </c>
      <c r="P1312" s="73"/>
      <c r="Q1312" s="34" t="s">
        <v>15</v>
      </c>
      <c r="R1312" s="34" t="s">
        <v>15</v>
      </c>
    </row>
    <row r="1313">
      <c r="A1313" s="30">
        <v>1296.0</v>
      </c>
      <c r="B1313" s="60">
        <v>7303354.0</v>
      </c>
      <c r="C1313" s="135">
        <v>43444.0</v>
      </c>
      <c r="D1313" s="30">
        <v>2050.0</v>
      </c>
      <c r="E1313" s="28"/>
      <c r="F1313" s="116" t="s">
        <v>16</v>
      </c>
      <c r="G1313" s="34" t="s">
        <v>1967</v>
      </c>
      <c r="H1313" s="34" t="s">
        <v>16</v>
      </c>
      <c r="I1313" s="34" t="s">
        <v>15</v>
      </c>
      <c r="J1313" s="73"/>
      <c r="K1313" s="34" t="s">
        <v>15</v>
      </c>
      <c r="L1313" s="73"/>
      <c r="M1313" s="34" t="s">
        <v>15</v>
      </c>
      <c r="N1313" s="73"/>
      <c r="O1313" s="34" t="s">
        <v>16</v>
      </c>
      <c r="P1313" s="34">
        <v>18.0</v>
      </c>
      <c r="Q1313" s="34" t="s">
        <v>16</v>
      </c>
      <c r="R1313" s="34" t="s">
        <v>15</v>
      </c>
    </row>
    <row r="1314">
      <c r="A1314" s="30">
        <v>1297.0</v>
      </c>
      <c r="B1314" s="60">
        <v>7328110.0</v>
      </c>
      <c r="C1314" s="135">
        <v>43425.0</v>
      </c>
      <c r="D1314" s="30">
        <v>1950.0</v>
      </c>
      <c r="E1314" s="28"/>
      <c r="F1314" s="116" t="s">
        <v>86</v>
      </c>
      <c r="G1314" s="73"/>
      <c r="H1314" s="34" t="s">
        <v>16</v>
      </c>
      <c r="I1314" s="34" t="s">
        <v>15</v>
      </c>
      <c r="J1314" s="73"/>
      <c r="K1314" s="34" t="s">
        <v>15</v>
      </c>
      <c r="L1314" s="73"/>
      <c r="M1314" s="34" t="s">
        <v>15</v>
      </c>
      <c r="N1314" s="73"/>
      <c r="O1314" s="34" t="s">
        <v>16</v>
      </c>
      <c r="P1314" s="34">
        <v>4.0</v>
      </c>
      <c r="Q1314" s="34" t="s">
        <v>15</v>
      </c>
      <c r="R1314" s="34" t="s">
        <v>15</v>
      </c>
    </row>
    <row r="1315">
      <c r="A1315" s="30">
        <v>1298.0</v>
      </c>
      <c r="B1315" s="60">
        <v>7328792.0</v>
      </c>
      <c r="C1315" s="135">
        <v>43438.0</v>
      </c>
      <c r="D1315" s="30">
        <v>1820.0</v>
      </c>
      <c r="E1315" s="28"/>
      <c r="F1315" s="116" t="s">
        <v>16</v>
      </c>
      <c r="G1315" s="34" t="s">
        <v>1935</v>
      </c>
      <c r="H1315" s="34" t="s">
        <v>15</v>
      </c>
      <c r="I1315" s="34" t="s">
        <v>15</v>
      </c>
      <c r="J1315" s="73"/>
      <c r="K1315" s="34" t="s">
        <v>15</v>
      </c>
      <c r="L1315" s="73"/>
      <c r="M1315" s="34" t="s">
        <v>15</v>
      </c>
      <c r="N1315" s="73"/>
      <c r="O1315" s="34" t="s">
        <v>15</v>
      </c>
      <c r="P1315" s="73"/>
      <c r="Q1315" s="34" t="s">
        <v>15</v>
      </c>
      <c r="R1315" s="34" t="s">
        <v>15</v>
      </c>
    </row>
    <row r="1316">
      <c r="A1316" s="30">
        <v>1299.0</v>
      </c>
      <c r="B1316" s="60">
        <v>7328143.0</v>
      </c>
      <c r="C1316" s="135">
        <v>43424.0</v>
      </c>
      <c r="D1316" s="30">
        <v>1795.0</v>
      </c>
      <c r="E1316" s="28"/>
      <c r="F1316" s="116" t="s">
        <v>86</v>
      </c>
      <c r="G1316" s="73"/>
      <c r="H1316" s="34" t="s">
        <v>16</v>
      </c>
      <c r="I1316" s="34" t="s">
        <v>15</v>
      </c>
      <c r="J1316" s="73"/>
      <c r="K1316" s="34" t="s">
        <v>16</v>
      </c>
      <c r="L1316" s="34">
        <v>1.0</v>
      </c>
      <c r="M1316" s="34" t="s">
        <v>15</v>
      </c>
      <c r="N1316" s="73"/>
      <c r="O1316" s="34" t="s">
        <v>16</v>
      </c>
      <c r="P1316" s="34">
        <v>6.0</v>
      </c>
      <c r="Q1316" s="34" t="s">
        <v>15</v>
      </c>
      <c r="R1316" s="34" t="s">
        <v>16</v>
      </c>
    </row>
    <row r="1317">
      <c r="A1317" s="30">
        <v>1300.0</v>
      </c>
      <c r="B1317" s="60">
        <v>7323856.0</v>
      </c>
      <c r="C1317" s="135">
        <v>43431.0</v>
      </c>
      <c r="D1317" s="28"/>
      <c r="E1317" s="28"/>
      <c r="F1317" s="116" t="s">
        <v>86</v>
      </c>
      <c r="G1317" s="73"/>
      <c r="H1317" s="34" t="s">
        <v>16</v>
      </c>
      <c r="I1317" s="34" t="s">
        <v>15</v>
      </c>
      <c r="J1317" s="73"/>
      <c r="K1317" s="34" t="s">
        <v>15</v>
      </c>
      <c r="L1317" s="73"/>
      <c r="M1317" s="34" t="s">
        <v>15</v>
      </c>
      <c r="N1317" s="73"/>
      <c r="O1317" s="34" t="s">
        <v>16</v>
      </c>
      <c r="P1317" s="34">
        <v>4.0</v>
      </c>
      <c r="Q1317" s="34" t="s">
        <v>15</v>
      </c>
      <c r="R1317" s="34" t="s">
        <v>15</v>
      </c>
    </row>
    <row r="1318">
      <c r="A1318" s="59">
        <v>1301.0</v>
      </c>
      <c r="B1318" s="60">
        <v>7322886.0</v>
      </c>
      <c r="C1318" s="135">
        <v>43411.0</v>
      </c>
      <c r="D1318" s="30">
        <v>2230.0</v>
      </c>
      <c r="E1318" s="28"/>
      <c r="F1318" s="116" t="s">
        <v>86</v>
      </c>
      <c r="G1318" s="73"/>
      <c r="H1318" s="34" t="s">
        <v>16</v>
      </c>
      <c r="I1318" s="34" t="s">
        <v>16</v>
      </c>
      <c r="J1318" s="34">
        <v>4.0</v>
      </c>
      <c r="K1318" s="34" t="s">
        <v>16</v>
      </c>
      <c r="L1318" s="34">
        <v>3.0</v>
      </c>
      <c r="M1318" s="34" t="s">
        <v>15</v>
      </c>
      <c r="N1318" s="73"/>
      <c r="O1318" s="34" t="s">
        <v>16</v>
      </c>
      <c r="P1318" s="34">
        <v>3.0</v>
      </c>
      <c r="Q1318" s="34" t="s">
        <v>16</v>
      </c>
      <c r="R1318" s="34" t="s">
        <v>15</v>
      </c>
    </row>
    <row r="1319">
      <c r="A1319" s="59">
        <v>1302.0</v>
      </c>
      <c r="B1319" s="61">
        <v>7331889.0</v>
      </c>
      <c r="C1319" s="135">
        <v>43423.0</v>
      </c>
      <c r="D1319" s="59">
        <v>2315.0</v>
      </c>
      <c r="E1319" s="140"/>
      <c r="F1319" s="105" t="s">
        <v>86</v>
      </c>
      <c r="G1319" s="141"/>
      <c r="H1319" s="33" t="s">
        <v>16</v>
      </c>
      <c r="I1319" s="33" t="s">
        <v>15</v>
      </c>
      <c r="J1319" s="141"/>
      <c r="K1319" s="33" t="s">
        <v>15</v>
      </c>
      <c r="L1319" s="141"/>
      <c r="M1319" s="33" t="s">
        <v>15</v>
      </c>
      <c r="N1319" s="141"/>
      <c r="O1319" s="33" t="s">
        <v>16</v>
      </c>
      <c r="P1319" s="33">
        <v>1.0</v>
      </c>
      <c r="Q1319" s="33" t="s">
        <v>15</v>
      </c>
      <c r="R1319" s="33" t="s">
        <v>15</v>
      </c>
    </row>
    <row r="1320">
      <c r="A1320" s="30">
        <v>1303.0</v>
      </c>
      <c r="B1320" s="61">
        <v>7333116.0</v>
      </c>
      <c r="C1320" s="135">
        <v>43431.0</v>
      </c>
      <c r="D1320" s="59">
        <v>2205.0</v>
      </c>
      <c r="E1320" s="140"/>
      <c r="F1320" s="105" t="s">
        <v>86</v>
      </c>
      <c r="G1320" s="141"/>
      <c r="H1320" s="33" t="s">
        <v>16</v>
      </c>
      <c r="I1320" s="33" t="s">
        <v>15</v>
      </c>
      <c r="J1320" s="141"/>
      <c r="K1320" s="33" t="s">
        <v>15</v>
      </c>
      <c r="L1320" s="141"/>
      <c r="M1320" s="33" t="s">
        <v>15</v>
      </c>
      <c r="N1320" s="141"/>
      <c r="O1320" s="33" t="s">
        <v>16</v>
      </c>
      <c r="P1320" s="33">
        <v>2.0</v>
      </c>
      <c r="Q1320" s="33" t="s">
        <v>15</v>
      </c>
      <c r="R1320" s="33" t="s">
        <v>16</v>
      </c>
    </row>
    <row r="1321">
      <c r="A1321" s="30">
        <v>1304.0</v>
      </c>
      <c r="B1321" s="60">
        <v>7332857.0</v>
      </c>
      <c r="C1321" s="142"/>
      <c r="D1321" s="28"/>
      <c r="E1321" s="72">
        <v>43410.0</v>
      </c>
      <c r="F1321" s="116" t="s">
        <v>15</v>
      </c>
      <c r="G1321" s="73"/>
      <c r="H1321" s="34" t="s">
        <v>16</v>
      </c>
      <c r="I1321" s="34" t="s">
        <v>16</v>
      </c>
      <c r="J1321" s="34">
        <v>1.0</v>
      </c>
      <c r="K1321" s="34" t="s">
        <v>86</v>
      </c>
      <c r="L1321" s="73"/>
      <c r="M1321" s="34" t="s">
        <v>15</v>
      </c>
      <c r="N1321" s="73"/>
      <c r="O1321" s="34" t="s">
        <v>15</v>
      </c>
      <c r="P1321" s="73"/>
      <c r="Q1321" s="34" t="s">
        <v>15</v>
      </c>
      <c r="R1321" s="34" t="s">
        <v>15</v>
      </c>
    </row>
    <row r="1322">
      <c r="A1322" s="30">
        <v>1305.0</v>
      </c>
      <c r="B1322" s="60">
        <v>7333276.0</v>
      </c>
      <c r="C1322" s="135">
        <v>43440.0</v>
      </c>
      <c r="D1322" s="59">
        <v>1725.0</v>
      </c>
      <c r="E1322" s="140"/>
      <c r="F1322" s="105" t="s">
        <v>16</v>
      </c>
      <c r="G1322" s="33" t="s">
        <v>86</v>
      </c>
      <c r="H1322" s="33" t="s">
        <v>15</v>
      </c>
      <c r="I1322" s="33" t="s">
        <v>15</v>
      </c>
      <c r="J1322" s="141"/>
      <c r="K1322" s="33" t="s">
        <v>15</v>
      </c>
      <c r="L1322" s="141"/>
      <c r="M1322" s="33" t="s">
        <v>15</v>
      </c>
      <c r="N1322" s="141"/>
      <c r="O1322" s="33" t="s">
        <v>15</v>
      </c>
      <c r="P1322" s="141"/>
      <c r="Q1322" s="33" t="s">
        <v>15</v>
      </c>
      <c r="R1322" s="33" t="s">
        <v>16</v>
      </c>
    </row>
    <row r="1323">
      <c r="A1323" s="75">
        <v>1306.0</v>
      </c>
      <c r="B1323" s="60">
        <v>7334140.0</v>
      </c>
      <c r="C1323" s="135">
        <v>43455.0</v>
      </c>
      <c r="D1323" s="30">
        <v>1755.0</v>
      </c>
      <c r="E1323" s="28"/>
      <c r="F1323" s="116" t="s">
        <v>86</v>
      </c>
      <c r="G1323" s="73"/>
      <c r="H1323" s="34" t="s">
        <v>16</v>
      </c>
      <c r="I1323" s="34" t="s">
        <v>16</v>
      </c>
      <c r="J1323" s="34">
        <v>1.0</v>
      </c>
      <c r="K1323" s="34" t="s">
        <v>16</v>
      </c>
      <c r="L1323" s="34">
        <v>3.0</v>
      </c>
      <c r="M1323" s="34" t="s">
        <v>15</v>
      </c>
      <c r="N1323" s="73"/>
      <c r="O1323" s="34" t="s">
        <v>16</v>
      </c>
      <c r="P1323" s="34">
        <v>17.0</v>
      </c>
      <c r="Q1323" s="34" t="s">
        <v>16</v>
      </c>
      <c r="R1323" s="34" t="s">
        <v>16</v>
      </c>
    </row>
    <row r="1324">
      <c r="A1324" s="30">
        <v>1307.0</v>
      </c>
      <c r="B1324" s="75">
        <v>7339106.0</v>
      </c>
      <c r="C1324" s="142"/>
      <c r="D1324" s="28"/>
      <c r="E1324" s="72">
        <v>43453.0</v>
      </c>
      <c r="F1324" s="116" t="s">
        <v>15</v>
      </c>
      <c r="G1324" s="73"/>
      <c r="H1324" s="34" t="s">
        <v>16</v>
      </c>
      <c r="I1324" s="34" t="s">
        <v>16</v>
      </c>
      <c r="J1324" s="34">
        <v>23.0</v>
      </c>
      <c r="K1324" s="34" t="s">
        <v>15</v>
      </c>
      <c r="L1324" s="73"/>
      <c r="M1324" s="34" t="s">
        <v>15</v>
      </c>
      <c r="N1324" s="73"/>
      <c r="O1324" s="34" t="s">
        <v>15</v>
      </c>
      <c r="P1324" s="73"/>
      <c r="Q1324" s="34" t="s">
        <v>15</v>
      </c>
      <c r="R1324" s="34" t="s">
        <v>15</v>
      </c>
    </row>
    <row r="1325">
      <c r="A1325" s="30">
        <v>1308.0</v>
      </c>
      <c r="B1325" s="30">
        <v>7341628.0</v>
      </c>
      <c r="C1325" s="135">
        <v>43450.0</v>
      </c>
      <c r="D1325" s="30">
        <v>1955.0</v>
      </c>
      <c r="E1325" s="28"/>
      <c r="F1325" s="116" t="s">
        <v>86</v>
      </c>
      <c r="G1325" s="73"/>
      <c r="H1325" s="34" t="s">
        <v>16</v>
      </c>
      <c r="I1325" s="34" t="s">
        <v>15</v>
      </c>
      <c r="J1325" s="73"/>
      <c r="K1325" s="34" t="s">
        <v>15</v>
      </c>
      <c r="L1325" s="73"/>
      <c r="M1325" s="34" t="s">
        <v>15</v>
      </c>
      <c r="N1325" s="73"/>
      <c r="O1325" s="34" t="s">
        <v>16</v>
      </c>
      <c r="P1325" s="34">
        <v>6.0</v>
      </c>
      <c r="Q1325" s="34" t="s">
        <v>16</v>
      </c>
      <c r="R1325" s="34" t="s">
        <v>16</v>
      </c>
    </row>
    <row r="1326">
      <c r="A1326" s="76">
        <v>1309.0</v>
      </c>
      <c r="B1326" s="30">
        <v>7343367.0</v>
      </c>
      <c r="C1326" s="135">
        <v>43455.0</v>
      </c>
      <c r="D1326" s="30">
        <v>3450.0</v>
      </c>
      <c r="E1326" s="28"/>
      <c r="F1326" s="116" t="s">
        <v>86</v>
      </c>
      <c r="G1326" s="73"/>
      <c r="H1326" s="34" t="s">
        <v>16</v>
      </c>
      <c r="I1326" s="34" t="s">
        <v>15</v>
      </c>
      <c r="J1326" s="73"/>
      <c r="K1326" s="34" t="s">
        <v>15</v>
      </c>
      <c r="L1326" s="73"/>
      <c r="M1326" s="34" t="s">
        <v>15</v>
      </c>
      <c r="N1326" s="73"/>
      <c r="O1326" s="34" t="s">
        <v>16</v>
      </c>
      <c r="P1326" s="34">
        <v>3.0</v>
      </c>
      <c r="Q1326" s="34" t="s">
        <v>15</v>
      </c>
      <c r="R1326" s="34" t="s">
        <v>16</v>
      </c>
    </row>
    <row r="1327">
      <c r="A1327" s="30">
        <v>1310.0</v>
      </c>
      <c r="B1327" s="76">
        <v>7343495.0</v>
      </c>
      <c r="C1327" s="135">
        <v>43442.0</v>
      </c>
      <c r="D1327" s="30">
        <v>2195.0</v>
      </c>
      <c r="E1327" s="28"/>
      <c r="F1327" s="116" t="s">
        <v>86</v>
      </c>
      <c r="G1327" s="73"/>
      <c r="H1327" s="34" t="s">
        <v>16</v>
      </c>
      <c r="I1327" s="34" t="s">
        <v>15</v>
      </c>
      <c r="J1327" s="73"/>
      <c r="K1327" s="34" t="s">
        <v>15</v>
      </c>
      <c r="L1327" s="73"/>
      <c r="M1327" s="34" t="s">
        <v>15</v>
      </c>
      <c r="N1327" s="73"/>
      <c r="O1327" s="34" t="s">
        <v>16</v>
      </c>
      <c r="P1327" s="34">
        <v>3.0</v>
      </c>
      <c r="Q1327" s="34" t="s">
        <v>15</v>
      </c>
      <c r="R1327" s="34" t="s">
        <v>15</v>
      </c>
    </row>
    <row r="1328">
      <c r="A1328" s="30">
        <v>1311.0</v>
      </c>
      <c r="B1328" s="30">
        <v>7320657.0</v>
      </c>
      <c r="C1328" s="135">
        <v>43463.0</v>
      </c>
      <c r="D1328" s="30">
        <v>1915.0</v>
      </c>
      <c r="E1328" s="28"/>
      <c r="F1328" s="116" t="s">
        <v>16</v>
      </c>
      <c r="G1328" s="34" t="s">
        <v>1935</v>
      </c>
      <c r="H1328" s="34" t="s">
        <v>15</v>
      </c>
      <c r="I1328" s="34" t="s">
        <v>16</v>
      </c>
      <c r="J1328" s="34">
        <v>10.0</v>
      </c>
      <c r="K1328" s="34" t="s">
        <v>16</v>
      </c>
      <c r="L1328" s="34">
        <v>10.0</v>
      </c>
      <c r="M1328" s="34" t="s">
        <v>15</v>
      </c>
      <c r="N1328" s="73"/>
      <c r="O1328" s="34" t="s">
        <v>16</v>
      </c>
      <c r="P1328" s="34">
        <v>14.0</v>
      </c>
      <c r="Q1328" s="34" t="s">
        <v>16</v>
      </c>
      <c r="R1328" s="34" t="s">
        <v>16</v>
      </c>
    </row>
    <row r="1329">
      <c r="A1329" s="30">
        <v>1312.0</v>
      </c>
      <c r="B1329" s="30">
        <v>7346675.0</v>
      </c>
      <c r="C1329" s="135">
        <v>43472.0</v>
      </c>
      <c r="D1329" s="30">
        <v>1895.0</v>
      </c>
      <c r="E1329" s="28"/>
      <c r="F1329" s="116" t="s">
        <v>16</v>
      </c>
      <c r="G1329" s="34" t="s">
        <v>1935</v>
      </c>
      <c r="H1329" s="34" t="s">
        <v>15</v>
      </c>
      <c r="I1329" s="34" t="s">
        <v>15</v>
      </c>
      <c r="J1329" s="73"/>
      <c r="K1329" s="34" t="s">
        <v>15</v>
      </c>
      <c r="L1329" s="73"/>
      <c r="M1329" s="34" t="s">
        <v>15</v>
      </c>
      <c r="N1329" s="73"/>
      <c r="O1329" s="34" t="s">
        <v>15</v>
      </c>
      <c r="P1329" s="73"/>
      <c r="Q1329" s="34" t="s">
        <v>15</v>
      </c>
      <c r="R1329" s="34" t="s">
        <v>15</v>
      </c>
    </row>
    <row r="1330">
      <c r="A1330" s="30">
        <v>1313.0</v>
      </c>
      <c r="B1330" s="30">
        <v>7348047.0</v>
      </c>
      <c r="C1330" s="142"/>
      <c r="D1330" s="28"/>
      <c r="E1330" s="72">
        <v>43466.0</v>
      </c>
      <c r="F1330" s="116" t="s">
        <v>15</v>
      </c>
      <c r="G1330" s="73"/>
      <c r="H1330" s="34" t="s">
        <v>16</v>
      </c>
      <c r="I1330" s="34" t="s">
        <v>16</v>
      </c>
      <c r="J1330" s="34">
        <v>18.0</v>
      </c>
      <c r="K1330" s="34" t="s">
        <v>16</v>
      </c>
      <c r="L1330" s="34">
        <v>6.0</v>
      </c>
      <c r="M1330" s="34" t="s">
        <v>15</v>
      </c>
      <c r="N1330" s="73"/>
      <c r="O1330" s="34" t="s">
        <v>16</v>
      </c>
      <c r="P1330" s="34">
        <v>5.0</v>
      </c>
      <c r="Q1330" s="34" t="s">
        <v>15</v>
      </c>
      <c r="R1330" s="34" t="s">
        <v>15</v>
      </c>
    </row>
    <row r="1331">
      <c r="A1331" s="30">
        <v>1314.0</v>
      </c>
      <c r="B1331" s="30">
        <v>7348037.0</v>
      </c>
      <c r="C1331" s="135">
        <v>43493.0</v>
      </c>
      <c r="D1331" s="30">
        <v>1990.0</v>
      </c>
      <c r="E1331" s="28"/>
      <c r="F1331" s="116" t="s">
        <v>16</v>
      </c>
      <c r="G1331" s="34" t="s">
        <v>1935</v>
      </c>
      <c r="H1331" s="34" t="s">
        <v>16</v>
      </c>
      <c r="I1331" s="34" t="s">
        <v>15</v>
      </c>
      <c r="J1331" s="73"/>
      <c r="K1331" s="34" t="s">
        <v>15</v>
      </c>
      <c r="L1331" s="73"/>
      <c r="M1331" s="34" t="s">
        <v>15</v>
      </c>
      <c r="N1331" s="73"/>
      <c r="O1331" s="34" t="s">
        <v>16</v>
      </c>
      <c r="P1331" s="34">
        <v>18.0</v>
      </c>
      <c r="Q1331" s="34" t="s">
        <v>16</v>
      </c>
      <c r="R1331" s="34" t="s">
        <v>15</v>
      </c>
    </row>
    <row r="1332">
      <c r="A1332" s="30">
        <v>1315.0</v>
      </c>
      <c r="B1332" s="30">
        <v>7347934.0</v>
      </c>
      <c r="C1332" s="135">
        <v>43815.0</v>
      </c>
      <c r="D1332" s="30">
        <v>3265.0</v>
      </c>
      <c r="E1332" s="28"/>
      <c r="F1332" s="116" t="s">
        <v>86</v>
      </c>
      <c r="G1332" s="73"/>
      <c r="H1332" s="34" t="s">
        <v>15</v>
      </c>
      <c r="I1332" s="34" t="s">
        <v>15</v>
      </c>
      <c r="J1332" s="73"/>
      <c r="K1332" s="34" t="s">
        <v>15</v>
      </c>
      <c r="L1332" s="73"/>
      <c r="M1332" s="34" t="s">
        <v>15</v>
      </c>
      <c r="N1332" s="73"/>
      <c r="O1332" s="34" t="s">
        <v>16</v>
      </c>
      <c r="P1332" s="34">
        <v>2.0</v>
      </c>
      <c r="Q1332" s="34" t="s">
        <v>15</v>
      </c>
      <c r="R1332" s="34" t="s">
        <v>16</v>
      </c>
    </row>
    <row r="1333">
      <c r="A1333" s="30">
        <v>1316.0</v>
      </c>
      <c r="B1333" s="30">
        <v>7347750.0</v>
      </c>
      <c r="C1333" s="135">
        <v>43453.0</v>
      </c>
      <c r="D1333" s="30">
        <v>2315.0</v>
      </c>
      <c r="E1333" s="28"/>
      <c r="F1333" s="116" t="s">
        <v>16</v>
      </c>
      <c r="G1333" s="34" t="s">
        <v>1967</v>
      </c>
      <c r="H1333" s="34" t="s">
        <v>16</v>
      </c>
      <c r="I1333" s="34" t="s">
        <v>15</v>
      </c>
      <c r="J1333" s="73"/>
      <c r="K1333" s="34" t="s">
        <v>15</v>
      </c>
      <c r="L1333" s="73"/>
      <c r="M1333" s="34" t="s">
        <v>15</v>
      </c>
      <c r="N1333" s="73"/>
      <c r="O1333" s="34" t="s">
        <v>15</v>
      </c>
      <c r="P1333" s="73"/>
      <c r="Q1333" s="34" t="s">
        <v>15</v>
      </c>
      <c r="R1333" s="34" t="s">
        <v>16</v>
      </c>
    </row>
    <row r="1334">
      <c r="A1334" s="30">
        <v>1317.0</v>
      </c>
      <c r="B1334" s="30">
        <v>7348064.0</v>
      </c>
      <c r="C1334" s="135">
        <v>43451.0</v>
      </c>
      <c r="D1334" s="30">
        <v>2490.0</v>
      </c>
      <c r="E1334" s="28"/>
      <c r="F1334" s="116" t="s">
        <v>86</v>
      </c>
      <c r="G1334" s="73"/>
      <c r="H1334" s="34" t="s">
        <v>16</v>
      </c>
      <c r="I1334" s="34" t="s">
        <v>15</v>
      </c>
      <c r="J1334" s="73"/>
      <c r="K1334" s="34" t="s">
        <v>15</v>
      </c>
      <c r="L1334" s="73"/>
      <c r="M1334" s="34" t="s">
        <v>15</v>
      </c>
      <c r="N1334" s="73"/>
      <c r="O1334" s="34" t="s">
        <v>15</v>
      </c>
      <c r="P1334" s="73"/>
      <c r="Q1334" s="34" t="s">
        <v>15</v>
      </c>
      <c r="R1334" s="34" t="s">
        <v>16</v>
      </c>
    </row>
    <row r="1335">
      <c r="A1335" s="30">
        <v>1318.0</v>
      </c>
      <c r="B1335" s="30">
        <v>7351217.0</v>
      </c>
      <c r="C1335" s="135">
        <v>43480.0</v>
      </c>
      <c r="D1335" s="30">
        <v>1855.0</v>
      </c>
      <c r="E1335" s="28"/>
      <c r="F1335" s="116" t="s">
        <v>16</v>
      </c>
      <c r="G1335" s="34" t="s">
        <v>1932</v>
      </c>
      <c r="H1335" s="34" t="s">
        <v>16</v>
      </c>
      <c r="I1335" s="34" t="s">
        <v>15</v>
      </c>
      <c r="J1335" s="73"/>
      <c r="K1335" s="34" t="s">
        <v>15</v>
      </c>
      <c r="L1335" s="73"/>
      <c r="M1335" s="34" t="s">
        <v>15</v>
      </c>
      <c r="N1335" s="73"/>
      <c r="O1335" s="34" t="s">
        <v>16</v>
      </c>
      <c r="P1335" s="34">
        <v>2.0</v>
      </c>
      <c r="Q1335" s="34" t="s">
        <v>15</v>
      </c>
      <c r="R1335" s="34" t="s">
        <v>16</v>
      </c>
    </row>
    <row r="1336">
      <c r="A1336" s="30">
        <v>1319.0</v>
      </c>
      <c r="B1336" s="30">
        <v>7351218.0</v>
      </c>
      <c r="C1336" s="142"/>
      <c r="D1336" s="28"/>
      <c r="E1336" s="72">
        <v>43460.0</v>
      </c>
      <c r="F1336" s="116" t="s">
        <v>16</v>
      </c>
      <c r="G1336" s="34" t="s">
        <v>86</v>
      </c>
      <c r="H1336" s="34" t="s">
        <v>16</v>
      </c>
      <c r="I1336" s="34" t="s">
        <v>15</v>
      </c>
      <c r="J1336" s="73"/>
      <c r="K1336" s="34" t="s">
        <v>15</v>
      </c>
      <c r="L1336" s="73"/>
      <c r="M1336" s="34" t="s">
        <v>15</v>
      </c>
      <c r="N1336" s="73"/>
      <c r="O1336" s="34" t="s">
        <v>16</v>
      </c>
      <c r="P1336" s="34">
        <v>2.0</v>
      </c>
      <c r="Q1336" s="34" t="s">
        <v>16</v>
      </c>
      <c r="R1336" s="34" t="s">
        <v>15</v>
      </c>
    </row>
    <row r="1337">
      <c r="A1337" s="30">
        <v>1320.0</v>
      </c>
      <c r="B1337" s="30">
        <v>7351287.0</v>
      </c>
      <c r="C1337" s="135">
        <v>43452.0</v>
      </c>
      <c r="D1337" s="30">
        <v>2425.0</v>
      </c>
      <c r="E1337" s="28"/>
      <c r="F1337" s="116" t="s">
        <v>86</v>
      </c>
      <c r="G1337" s="73"/>
      <c r="H1337" s="34" t="s">
        <v>15</v>
      </c>
      <c r="I1337" s="34" t="s">
        <v>15</v>
      </c>
      <c r="J1337" s="73"/>
      <c r="K1337" s="34" t="s">
        <v>15</v>
      </c>
      <c r="L1337" s="73"/>
      <c r="M1337" s="34" t="s">
        <v>15</v>
      </c>
      <c r="N1337" s="73"/>
      <c r="O1337" s="34" t="s">
        <v>15</v>
      </c>
      <c r="P1337" s="73"/>
      <c r="Q1337" s="34" t="s">
        <v>15</v>
      </c>
      <c r="R1337" s="34" t="s">
        <v>15</v>
      </c>
    </row>
    <row r="1338">
      <c r="A1338" s="30">
        <v>1321.0</v>
      </c>
      <c r="B1338" s="30">
        <v>7353534.0</v>
      </c>
      <c r="C1338" s="135">
        <v>43463.0</v>
      </c>
      <c r="D1338" s="30">
        <v>2310.0</v>
      </c>
      <c r="E1338" s="28"/>
      <c r="F1338" s="116" t="s">
        <v>16</v>
      </c>
      <c r="G1338" s="34" t="s">
        <v>1967</v>
      </c>
      <c r="H1338" s="34" t="s">
        <v>15</v>
      </c>
      <c r="I1338" s="34" t="s">
        <v>15</v>
      </c>
      <c r="J1338" s="73"/>
      <c r="K1338" s="34" t="s">
        <v>15</v>
      </c>
      <c r="L1338" s="73"/>
      <c r="M1338" s="34" t="s">
        <v>15</v>
      </c>
      <c r="N1338" s="73"/>
      <c r="O1338" s="34" t="s">
        <v>16</v>
      </c>
      <c r="P1338" s="34">
        <v>2.0</v>
      </c>
      <c r="Q1338" s="34" t="s">
        <v>15</v>
      </c>
      <c r="R1338" s="34" t="s">
        <v>16</v>
      </c>
    </row>
    <row r="1339">
      <c r="A1339" s="30">
        <v>1322.0</v>
      </c>
      <c r="B1339" s="30">
        <v>7353284.0</v>
      </c>
      <c r="C1339" s="135">
        <v>43467.0</v>
      </c>
      <c r="D1339" s="30">
        <v>1820.0</v>
      </c>
      <c r="E1339" s="28"/>
      <c r="F1339" s="116" t="s">
        <v>16</v>
      </c>
      <c r="G1339" s="34" t="s">
        <v>1935</v>
      </c>
      <c r="H1339" s="34" t="s">
        <v>16</v>
      </c>
      <c r="I1339" s="34" t="s">
        <v>16</v>
      </c>
      <c r="J1339" s="34">
        <v>4.0</v>
      </c>
      <c r="K1339" s="34" t="s">
        <v>15</v>
      </c>
      <c r="L1339" s="73"/>
      <c r="M1339" s="34" t="s">
        <v>15</v>
      </c>
      <c r="N1339" s="73"/>
      <c r="O1339" s="34" t="s">
        <v>16</v>
      </c>
      <c r="P1339" s="34">
        <v>2.0</v>
      </c>
      <c r="Q1339" s="34" t="s">
        <v>16</v>
      </c>
      <c r="R1339" s="34" t="s">
        <v>15</v>
      </c>
    </row>
    <row r="1340">
      <c r="A1340" s="30">
        <v>1323.0</v>
      </c>
      <c r="B1340" s="30">
        <v>7355719.0</v>
      </c>
      <c r="C1340" s="135">
        <v>43467.0</v>
      </c>
      <c r="D1340" s="30">
        <v>2680.0</v>
      </c>
      <c r="E1340" s="28"/>
      <c r="F1340" s="116" t="s">
        <v>86</v>
      </c>
      <c r="G1340" s="73"/>
      <c r="H1340" s="34" t="s">
        <v>16</v>
      </c>
      <c r="I1340" s="34" t="s">
        <v>16</v>
      </c>
      <c r="J1340" s="34">
        <v>4.0</v>
      </c>
      <c r="K1340" s="34" t="s">
        <v>15</v>
      </c>
      <c r="L1340" s="73"/>
      <c r="M1340" s="34" t="s">
        <v>15</v>
      </c>
      <c r="N1340" s="73"/>
      <c r="O1340" s="34" t="s">
        <v>16</v>
      </c>
      <c r="P1340" s="34">
        <v>2.0</v>
      </c>
      <c r="Q1340" s="34" t="s">
        <v>15</v>
      </c>
      <c r="R1340" s="34" t="s">
        <v>16</v>
      </c>
    </row>
    <row r="1341">
      <c r="A1341" s="30">
        <v>1324.0</v>
      </c>
      <c r="B1341" s="30">
        <v>7356281.0</v>
      </c>
      <c r="C1341" s="135">
        <v>43474.0</v>
      </c>
      <c r="D1341" s="30">
        <v>2025.0</v>
      </c>
      <c r="E1341" s="28"/>
      <c r="F1341" s="116" t="s">
        <v>16</v>
      </c>
      <c r="G1341" s="34" t="s">
        <v>1967</v>
      </c>
      <c r="H1341" s="34" t="s">
        <v>15</v>
      </c>
      <c r="I1341" s="34" t="s">
        <v>15</v>
      </c>
      <c r="J1341" s="73"/>
      <c r="K1341" s="34" t="s">
        <v>15</v>
      </c>
      <c r="L1341" s="73"/>
      <c r="M1341" s="34" t="s">
        <v>15</v>
      </c>
      <c r="N1341" s="73"/>
      <c r="O1341" s="34" t="s">
        <v>15</v>
      </c>
      <c r="P1341" s="73"/>
      <c r="Q1341" s="34" t="s">
        <v>15</v>
      </c>
      <c r="R1341" s="34" t="s">
        <v>15</v>
      </c>
    </row>
    <row r="1342">
      <c r="A1342" s="59">
        <v>1325.0</v>
      </c>
      <c r="B1342" s="30">
        <v>7356283.0</v>
      </c>
      <c r="C1342" s="135">
        <v>43474.0</v>
      </c>
      <c r="D1342" s="30">
        <v>1925.0</v>
      </c>
      <c r="E1342" s="28"/>
      <c r="F1342" s="116" t="s">
        <v>86</v>
      </c>
      <c r="G1342" s="73"/>
      <c r="H1342" s="34" t="s">
        <v>15</v>
      </c>
      <c r="I1342" s="34" t="s">
        <v>15</v>
      </c>
      <c r="J1342" s="73"/>
      <c r="K1342" s="34" t="s">
        <v>15</v>
      </c>
      <c r="L1342" s="73"/>
      <c r="M1342" s="34" t="s">
        <v>15</v>
      </c>
      <c r="N1342" s="73"/>
      <c r="O1342" s="34" t="s">
        <v>15</v>
      </c>
      <c r="P1342" s="73"/>
      <c r="Q1342" s="34" t="s">
        <v>15</v>
      </c>
      <c r="R1342" s="34" t="s">
        <v>15</v>
      </c>
    </row>
    <row r="1343">
      <c r="A1343" s="30">
        <v>1326.0</v>
      </c>
      <c r="B1343" s="146">
        <v>7359587.0</v>
      </c>
      <c r="C1343" s="135">
        <v>43511.0</v>
      </c>
      <c r="D1343" s="146">
        <v>1835.0</v>
      </c>
      <c r="E1343" s="147"/>
      <c r="F1343" s="148" t="s">
        <v>16</v>
      </c>
      <c r="G1343" s="149" t="s">
        <v>1385</v>
      </c>
      <c r="H1343" s="149" t="s">
        <v>16</v>
      </c>
      <c r="I1343" s="149" t="s">
        <v>15</v>
      </c>
      <c r="J1343" s="150"/>
      <c r="K1343" s="149" t="s">
        <v>16</v>
      </c>
      <c r="L1343" s="149">
        <v>4.0</v>
      </c>
      <c r="M1343" s="149" t="s">
        <v>15</v>
      </c>
      <c r="N1343" s="150"/>
      <c r="O1343" s="149" t="s">
        <v>16</v>
      </c>
      <c r="P1343" s="149">
        <v>18.0</v>
      </c>
      <c r="Q1343" s="149" t="s">
        <v>16</v>
      </c>
      <c r="R1343" s="149" t="s">
        <v>15</v>
      </c>
    </row>
    <row r="1344">
      <c r="A1344" s="30">
        <v>1327.0</v>
      </c>
      <c r="B1344" s="30">
        <v>7359778.0</v>
      </c>
      <c r="C1344" s="135">
        <v>43518.0</v>
      </c>
      <c r="D1344" s="30">
        <v>1885.0</v>
      </c>
      <c r="E1344" s="28"/>
      <c r="F1344" s="116" t="s">
        <v>86</v>
      </c>
      <c r="G1344" s="73"/>
      <c r="H1344" s="34" t="s">
        <v>16</v>
      </c>
      <c r="I1344" s="34" t="s">
        <v>16</v>
      </c>
      <c r="J1344" s="34">
        <v>14.0</v>
      </c>
      <c r="K1344" s="34" t="s">
        <v>16</v>
      </c>
      <c r="L1344" s="34">
        <v>8.0</v>
      </c>
      <c r="M1344" s="34" t="s">
        <v>15</v>
      </c>
      <c r="N1344" s="73"/>
      <c r="O1344" s="34" t="s">
        <v>16</v>
      </c>
      <c r="P1344" s="34">
        <v>2.0</v>
      </c>
      <c r="Q1344" s="34" t="s">
        <v>16</v>
      </c>
      <c r="R1344" s="34" t="s">
        <v>15</v>
      </c>
    </row>
    <row r="1345">
      <c r="A1345" s="30">
        <v>1328.0</v>
      </c>
      <c r="B1345" s="60">
        <v>7360851.0</v>
      </c>
      <c r="C1345" s="142"/>
      <c r="D1345" s="28"/>
      <c r="E1345" s="72">
        <v>43464.0</v>
      </c>
      <c r="F1345" s="116" t="s">
        <v>86</v>
      </c>
      <c r="G1345" s="73"/>
      <c r="H1345" s="34" t="s">
        <v>15</v>
      </c>
      <c r="I1345" s="34" t="s">
        <v>16</v>
      </c>
      <c r="J1345" s="34">
        <v>3.0</v>
      </c>
      <c r="K1345" s="34" t="s">
        <v>15</v>
      </c>
      <c r="L1345" s="73"/>
      <c r="M1345" s="34" t="s">
        <v>15</v>
      </c>
      <c r="N1345" s="73"/>
      <c r="O1345" s="34" t="s">
        <v>15</v>
      </c>
      <c r="P1345" s="73"/>
      <c r="Q1345" s="34" t="s">
        <v>15</v>
      </c>
      <c r="R1345" s="34" t="s">
        <v>15</v>
      </c>
    </row>
    <row r="1346">
      <c r="A1346" s="30">
        <v>1329.0</v>
      </c>
      <c r="B1346" s="30">
        <v>7444223.0</v>
      </c>
      <c r="C1346" s="135">
        <v>43604.0</v>
      </c>
      <c r="D1346" s="30">
        <v>1955.0</v>
      </c>
      <c r="E1346" s="28"/>
      <c r="F1346" s="116" t="s">
        <v>15</v>
      </c>
      <c r="G1346" s="73"/>
      <c r="H1346" s="34" t="s">
        <v>15</v>
      </c>
      <c r="I1346" s="34" t="s">
        <v>15</v>
      </c>
      <c r="J1346" s="73"/>
      <c r="K1346" s="34" t="s">
        <v>15</v>
      </c>
      <c r="L1346" s="73"/>
      <c r="M1346" s="34" t="s">
        <v>15</v>
      </c>
      <c r="N1346" s="73"/>
      <c r="O1346" s="34" t="s">
        <v>16</v>
      </c>
      <c r="P1346" s="34">
        <v>1.0</v>
      </c>
      <c r="Q1346" s="34" t="s">
        <v>15</v>
      </c>
      <c r="R1346" s="34" t="s">
        <v>15</v>
      </c>
    </row>
    <row r="1347">
      <c r="A1347" s="30">
        <v>1330.0</v>
      </c>
      <c r="B1347" s="30">
        <v>7446899.0</v>
      </c>
      <c r="C1347" s="135">
        <v>43607.0</v>
      </c>
      <c r="D1347" s="30">
        <v>2755.0</v>
      </c>
      <c r="E1347" s="28"/>
      <c r="F1347" s="116" t="s">
        <v>15</v>
      </c>
      <c r="G1347" s="73"/>
      <c r="H1347" s="34" t="s">
        <v>15</v>
      </c>
      <c r="I1347" s="34" t="s">
        <v>15</v>
      </c>
      <c r="J1347" s="73"/>
      <c r="K1347" s="34" t="s">
        <v>15</v>
      </c>
      <c r="L1347" s="73"/>
      <c r="M1347" s="34" t="s">
        <v>15</v>
      </c>
      <c r="N1347" s="73"/>
      <c r="O1347" s="34" t="s">
        <v>16</v>
      </c>
      <c r="P1347" s="34">
        <v>1.0</v>
      </c>
      <c r="Q1347" s="34" t="s">
        <v>15</v>
      </c>
      <c r="R1347" s="34" t="s">
        <v>16</v>
      </c>
    </row>
    <row r="1348">
      <c r="A1348" s="30">
        <v>1331.0</v>
      </c>
      <c r="B1348" s="30">
        <v>7465599.0</v>
      </c>
      <c r="C1348" s="135">
        <v>43635.0</v>
      </c>
      <c r="D1348" s="30">
        <v>2070.0</v>
      </c>
      <c r="E1348" s="28"/>
      <c r="F1348" s="116" t="s">
        <v>86</v>
      </c>
      <c r="G1348" s="73"/>
      <c r="H1348" s="34" t="s">
        <v>15</v>
      </c>
      <c r="I1348" s="34" t="s">
        <v>15</v>
      </c>
      <c r="J1348" s="73"/>
      <c r="K1348" s="34" t="s">
        <v>15</v>
      </c>
      <c r="L1348" s="73"/>
      <c r="M1348" s="34" t="s">
        <v>15</v>
      </c>
      <c r="N1348" s="73"/>
      <c r="O1348" s="34" t="s">
        <v>15</v>
      </c>
      <c r="P1348" s="73"/>
      <c r="Q1348" s="34" t="s">
        <v>15</v>
      </c>
      <c r="R1348" s="34" t="s">
        <v>15</v>
      </c>
    </row>
    <row r="1349">
      <c r="A1349" s="30">
        <v>1332.0</v>
      </c>
      <c r="B1349" s="30">
        <v>7470313.0</v>
      </c>
      <c r="C1349" s="135">
        <v>43653.0</v>
      </c>
      <c r="D1349" s="30">
        <v>2065.0</v>
      </c>
      <c r="E1349" s="28"/>
      <c r="F1349" s="116" t="s">
        <v>16</v>
      </c>
      <c r="G1349" s="34" t="s">
        <v>1970</v>
      </c>
      <c r="H1349" s="34" t="s">
        <v>16</v>
      </c>
      <c r="I1349" s="34" t="s">
        <v>15</v>
      </c>
      <c r="J1349" s="73"/>
      <c r="K1349" s="34" t="s">
        <v>15</v>
      </c>
      <c r="L1349" s="73"/>
      <c r="M1349" s="34" t="s">
        <v>15</v>
      </c>
      <c r="N1349" s="73"/>
      <c r="O1349" s="34" t="s">
        <v>15</v>
      </c>
      <c r="P1349" s="73"/>
      <c r="Q1349" s="34" t="s">
        <v>15</v>
      </c>
      <c r="R1349" s="34" t="s">
        <v>16</v>
      </c>
    </row>
    <row r="1350">
      <c r="A1350" s="30">
        <v>1333.0</v>
      </c>
      <c r="B1350" s="30">
        <v>7487869.0</v>
      </c>
      <c r="C1350" s="135">
        <v>43676.0</v>
      </c>
      <c r="D1350" s="30">
        <v>2275.0</v>
      </c>
      <c r="E1350" s="28"/>
      <c r="F1350" s="116" t="s">
        <v>86</v>
      </c>
      <c r="G1350" s="73"/>
      <c r="H1350" s="34" t="s">
        <v>15</v>
      </c>
      <c r="I1350" s="34" t="s">
        <v>15</v>
      </c>
      <c r="J1350" s="73"/>
      <c r="K1350" s="34" t="s">
        <v>15</v>
      </c>
      <c r="L1350" s="73"/>
      <c r="M1350" s="34" t="s">
        <v>15</v>
      </c>
      <c r="N1350" s="73"/>
      <c r="O1350" s="34" t="s">
        <v>15</v>
      </c>
      <c r="P1350" s="73"/>
      <c r="Q1350" s="34" t="s">
        <v>15</v>
      </c>
      <c r="R1350" s="34" t="s">
        <v>15</v>
      </c>
    </row>
    <row r="1351">
      <c r="A1351" s="30">
        <v>1334.0</v>
      </c>
      <c r="B1351" s="30">
        <v>7487881.0</v>
      </c>
      <c r="C1351" s="135">
        <v>43676.0</v>
      </c>
      <c r="D1351" s="30">
        <v>2335.0</v>
      </c>
      <c r="E1351" s="28"/>
      <c r="F1351" s="116" t="s">
        <v>86</v>
      </c>
      <c r="G1351" s="73"/>
      <c r="H1351" s="34" t="s">
        <v>15</v>
      </c>
      <c r="I1351" s="34" t="s">
        <v>15</v>
      </c>
      <c r="J1351" s="73"/>
      <c r="K1351" s="34" t="s">
        <v>15</v>
      </c>
      <c r="L1351" s="73"/>
      <c r="M1351" s="34" t="s">
        <v>15</v>
      </c>
      <c r="N1351" s="73"/>
      <c r="O1351" s="34" t="s">
        <v>15</v>
      </c>
      <c r="P1351" s="73"/>
      <c r="Q1351" s="34" t="s">
        <v>15</v>
      </c>
      <c r="R1351" s="34" t="s">
        <v>15</v>
      </c>
    </row>
    <row r="1352">
      <c r="A1352" s="30">
        <v>1335.0</v>
      </c>
      <c r="B1352" s="30">
        <v>7490779.0</v>
      </c>
      <c r="C1352" s="135">
        <v>43689.0</v>
      </c>
      <c r="D1352" s="30">
        <v>220.0</v>
      </c>
      <c r="E1352" s="28"/>
      <c r="F1352" s="116" t="s">
        <v>86</v>
      </c>
      <c r="G1352" s="73"/>
      <c r="H1352" s="34" t="s">
        <v>16</v>
      </c>
      <c r="I1352" s="34" t="s">
        <v>16</v>
      </c>
      <c r="J1352" s="34">
        <v>1.0</v>
      </c>
      <c r="K1352" s="34" t="s">
        <v>15</v>
      </c>
      <c r="L1352" s="73"/>
      <c r="M1352" s="34" t="s">
        <v>15</v>
      </c>
      <c r="N1352" s="73"/>
      <c r="O1352" s="34" t="s">
        <v>15</v>
      </c>
      <c r="P1352" s="73"/>
      <c r="Q1352" s="34" t="s">
        <v>15</v>
      </c>
      <c r="R1352" s="34" t="s">
        <v>15</v>
      </c>
    </row>
    <row r="1353">
      <c r="A1353" s="30">
        <v>1336.0</v>
      </c>
      <c r="B1353" s="30">
        <v>7491812.0</v>
      </c>
      <c r="C1353" s="135">
        <v>43676.0</v>
      </c>
      <c r="D1353" s="30">
        <v>3210.0</v>
      </c>
      <c r="E1353" s="28"/>
      <c r="F1353" s="116" t="s">
        <v>86</v>
      </c>
      <c r="G1353" s="73"/>
      <c r="H1353" s="34" t="s">
        <v>16</v>
      </c>
      <c r="I1353" s="34" t="s">
        <v>15</v>
      </c>
      <c r="J1353" s="73"/>
      <c r="K1353" s="34" t="s">
        <v>15</v>
      </c>
      <c r="L1353" s="73"/>
      <c r="M1353" s="34" t="s">
        <v>15</v>
      </c>
      <c r="N1353" s="73"/>
      <c r="O1353" s="34" t="s">
        <v>16</v>
      </c>
      <c r="P1353" s="34">
        <v>3.0</v>
      </c>
      <c r="Q1353" s="34" t="s">
        <v>15</v>
      </c>
      <c r="R1353" s="34" t="s">
        <v>16</v>
      </c>
    </row>
    <row r="1354">
      <c r="A1354" s="30">
        <v>1337.0</v>
      </c>
      <c r="B1354" s="30">
        <v>7495758.0</v>
      </c>
      <c r="C1354" s="135">
        <v>43688.0</v>
      </c>
      <c r="D1354" s="30">
        <v>1945.0</v>
      </c>
      <c r="E1354" s="28"/>
      <c r="F1354" s="116" t="s">
        <v>86</v>
      </c>
      <c r="G1354" s="73"/>
      <c r="H1354" s="34" t="s">
        <v>16</v>
      </c>
      <c r="I1354" s="34" t="s">
        <v>15</v>
      </c>
      <c r="J1354" s="73"/>
      <c r="K1354" s="34" t="s">
        <v>15</v>
      </c>
      <c r="L1354" s="73"/>
      <c r="M1354" s="34" t="s">
        <v>15</v>
      </c>
      <c r="N1354" s="73"/>
      <c r="O1354" s="34" t="s">
        <v>15</v>
      </c>
      <c r="P1354" s="73"/>
      <c r="Q1354" s="34" t="s">
        <v>15</v>
      </c>
      <c r="R1354" s="34" t="s">
        <v>16</v>
      </c>
    </row>
    <row r="1355">
      <c r="A1355" s="30">
        <v>1338.0</v>
      </c>
      <c r="B1355" s="30">
        <v>7509236.0</v>
      </c>
      <c r="C1355" s="142"/>
      <c r="D1355" s="28"/>
      <c r="E1355" s="72">
        <v>43699.0</v>
      </c>
      <c r="F1355" s="116" t="s">
        <v>86</v>
      </c>
      <c r="G1355" s="73"/>
      <c r="H1355" s="34" t="s">
        <v>16</v>
      </c>
      <c r="I1355" s="34" t="s">
        <v>16</v>
      </c>
      <c r="J1355" s="34">
        <v>3.0</v>
      </c>
      <c r="K1355" s="34" t="s">
        <v>15</v>
      </c>
      <c r="L1355" s="73"/>
      <c r="M1355" s="34" t="s">
        <v>15</v>
      </c>
      <c r="N1355" s="73"/>
      <c r="O1355" s="34" t="s">
        <v>15</v>
      </c>
      <c r="P1355" s="73"/>
      <c r="Q1355" s="34" t="s">
        <v>15</v>
      </c>
      <c r="R1355" s="34" t="s">
        <v>15</v>
      </c>
    </row>
    <row r="1356">
      <c r="A1356" s="30">
        <v>1339.0</v>
      </c>
      <c r="B1356" s="30">
        <v>7522076.0</v>
      </c>
      <c r="C1356" s="135">
        <v>43737.0</v>
      </c>
      <c r="D1356" s="30">
        <v>1865.0</v>
      </c>
      <c r="E1356" s="28"/>
      <c r="F1356" s="116" t="s">
        <v>86</v>
      </c>
      <c r="G1356" s="73"/>
      <c r="H1356" s="34" t="s">
        <v>16</v>
      </c>
      <c r="I1356" s="34" t="s">
        <v>15</v>
      </c>
      <c r="J1356" s="73"/>
      <c r="K1356" s="34" t="s">
        <v>15</v>
      </c>
      <c r="L1356" s="73"/>
      <c r="M1356" s="34" t="s">
        <v>15</v>
      </c>
      <c r="N1356" s="73"/>
      <c r="O1356" s="34" t="s">
        <v>16</v>
      </c>
      <c r="P1356" s="34">
        <v>2.0</v>
      </c>
      <c r="Q1356" s="34" t="s">
        <v>15</v>
      </c>
      <c r="R1356" s="34" t="s">
        <v>15</v>
      </c>
    </row>
    <row r="1357">
      <c r="A1357" s="30">
        <v>1340.0</v>
      </c>
      <c r="B1357" s="30">
        <v>7526207.0</v>
      </c>
      <c r="C1357" s="151"/>
      <c r="D1357" s="28"/>
      <c r="E1357" s="32">
        <v>43727.0</v>
      </c>
      <c r="F1357" s="116" t="s">
        <v>86</v>
      </c>
      <c r="G1357" s="73"/>
      <c r="H1357" s="34" t="s">
        <v>16</v>
      </c>
      <c r="I1357" s="34" t="s">
        <v>16</v>
      </c>
      <c r="J1357" s="34">
        <v>1.0</v>
      </c>
      <c r="K1357" s="34" t="s">
        <v>15</v>
      </c>
      <c r="L1357" s="34"/>
      <c r="M1357" s="34" t="s">
        <v>15</v>
      </c>
      <c r="N1357" s="73"/>
      <c r="O1357" s="34" t="s">
        <v>16</v>
      </c>
      <c r="P1357" s="34">
        <v>2.0</v>
      </c>
      <c r="Q1357" s="34" t="s">
        <v>15</v>
      </c>
      <c r="R1357" s="34" t="s">
        <v>15</v>
      </c>
    </row>
    <row r="1358">
      <c r="A1358" s="30">
        <v>1341.0</v>
      </c>
      <c r="B1358" s="30">
        <v>7233686.0</v>
      </c>
      <c r="C1358" s="142"/>
      <c r="D1358" s="28"/>
      <c r="E1358" s="72">
        <v>43238.0</v>
      </c>
      <c r="F1358" s="116" t="s">
        <v>86</v>
      </c>
      <c r="G1358" s="73"/>
      <c r="H1358" s="34" t="s">
        <v>16</v>
      </c>
      <c r="I1358" s="34" t="s">
        <v>16</v>
      </c>
      <c r="J1358" s="34">
        <v>3.0</v>
      </c>
      <c r="K1358" s="34" t="s">
        <v>15</v>
      </c>
      <c r="L1358" s="73"/>
      <c r="M1358" s="34" t="s">
        <v>15</v>
      </c>
      <c r="N1358" s="73"/>
      <c r="O1358" s="34" t="s">
        <v>15</v>
      </c>
      <c r="P1358" s="73"/>
      <c r="Q1358" s="34" t="s">
        <v>15</v>
      </c>
      <c r="R1358" s="34" t="s">
        <v>15</v>
      </c>
    </row>
    <row r="1359">
      <c r="A1359" s="30">
        <v>1342.0</v>
      </c>
      <c r="B1359" s="30">
        <v>7239657.0</v>
      </c>
      <c r="C1359" s="142"/>
      <c r="D1359" s="28"/>
      <c r="E1359" s="72">
        <v>43247.0</v>
      </c>
      <c r="F1359" s="116" t="s">
        <v>86</v>
      </c>
      <c r="G1359" s="73"/>
      <c r="H1359" s="34" t="s">
        <v>16</v>
      </c>
      <c r="I1359" s="34" t="s">
        <v>16</v>
      </c>
      <c r="J1359" s="34">
        <v>2.0</v>
      </c>
      <c r="K1359" s="34" t="s">
        <v>15</v>
      </c>
      <c r="L1359" s="73"/>
      <c r="M1359" s="34" t="s">
        <v>15</v>
      </c>
      <c r="N1359" s="73"/>
      <c r="O1359" s="34" t="s">
        <v>15</v>
      </c>
      <c r="P1359" s="73"/>
      <c r="Q1359" s="34" t="s">
        <v>15</v>
      </c>
      <c r="R1359" s="34" t="s">
        <v>16</v>
      </c>
    </row>
    <row r="1360">
      <c r="A1360" s="30">
        <v>1343.0</v>
      </c>
      <c r="B1360" s="30">
        <v>7566838.0</v>
      </c>
      <c r="C1360" s="135">
        <v>43807.0</v>
      </c>
      <c r="D1360" s="30">
        <v>2065.0</v>
      </c>
      <c r="E1360" s="28"/>
      <c r="F1360" s="116" t="s">
        <v>86</v>
      </c>
      <c r="G1360" s="73"/>
      <c r="H1360" s="34" t="s">
        <v>15</v>
      </c>
      <c r="I1360" s="34" t="s">
        <v>15</v>
      </c>
      <c r="J1360" s="73"/>
      <c r="K1360" s="34" t="s">
        <v>15</v>
      </c>
      <c r="L1360" s="73"/>
      <c r="M1360" s="34" t="s">
        <v>15</v>
      </c>
      <c r="N1360" s="73"/>
      <c r="O1360" s="34" t="s">
        <v>15</v>
      </c>
      <c r="P1360" s="73"/>
      <c r="Q1360" s="34" t="s">
        <v>15</v>
      </c>
      <c r="R1360" s="34" t="s">
        <v>15</v>
      </c>
    </row>
    <row r="1361">
      <c r="A1361" s="30">
        <v>1344.0</v>
      </c>
      <c r="B1361" s="30">
        <v>7566840.0</v>
      </c>
      <c r="C1361" s="135">
        <v>43807.0</v>
      </c>
      <c r="D1361" s="30">
        <v>2050.0</v>
      </c>
      <c r="E1361" s="28"/>
      <c r="F1361" s="116" t="s">
        <v>86</v>
      </c>
      <c r="G1361" s="73"/>
      <c r="H1361" s="34" t="s">
        <v>16</v>
      </c>
      <c r="I1361" s="34" t="s">
        <v>15</v>
      </c>
      <c r="J1361" s="73"/>
      <c r="K1361" s="34" t="s">
        <v>15</v>
      </c>
      <c r="L1361" s="73"/>
      <c r="M1361" s="34" t="s">
        <v>15</v>
      </c>
      <c r="N1361" s="73"/>
      <c r="O1361" s="34" t="s">
        <v>16</v>
      </c>
      <c r="P1361" s="34">
        <v>1.0</v>
      </c>
      <c r="Q1361" s="34" t="s">
        <v>15</v>
      </c>
      <c r="R1361" s="34" t="s">
        <v>16</v>
      </c>
    </row>
    <row r="1362">
      <c r="A1362" s="59">
        <v>1345.0</v>
      </c>
      <c r="B1362" s="30">
        <v>7576772.0</v>
      </c>
      <c r="C1362" s="142"/>
      <c r="D1362" s="28"/>
      <c r="E1362" s="72">
        <v>43819.0</v>
      </c>
      <c r="F1362" s="116" t="s">
        <v>86</v>
      </c>
      <c r="G1362" s="73"/>
      <c r="H1362" s="34" t="s">
        <v>16</v>
      </c>
      <c r="I1362" s="34" t="s">
        <v>16</v>
      </c>
      <c r="J1362" s="34">
        <v>2.0</v>
      </c>
      <c r="K1362" s="34" t="s">
        <v>15</v>
      </c>
      <c r="L1362" s="73"/>
      <c r="M1362" s="34" t="s">
        <v>15</v>
      </c>
      <c r="N1362" s="73"/>
      <c r="O1362" s="34" t="s">
        <v>15</v>
      </c>
      <c r="P1362" s="73"/>
      <c r="Q1362" s="34" t="s">
        <v>15</v>
      </c>
      <c r="R1362" s="34" t="s">
        <v>15</v>
      </c>
    </row>
    <row r="1363">
      <c r="A1363" s="30">
        <v>1346.0</v>
      </c>
      <c r="B1363" s="59">
        <v>7182402.0</v>
      </c>
      <c r="C1363" s="142"/>
      <c r="D1363" s="28"/>
      <c r="E1363" s="72">
        <v>43158.0</v>
      </c>
      <c r="F1363" s="116" t="s">
        <v>86</v>
      </c>
      <c r="G1363" s="73"/>
      <c r="H1363" s="34" t="s">
        <v>16</v>
      </c>
      <c r="I1363" s="34" t="s">
        <v>16</v>
      </c>
      <c r="J1363" s="34">
        <v>1.0</v>
      </c>
      <c r="K1363" s="34" t="s">
        <v>15</v>
      </c>
      <c r="L1363" s="73"/>
      <c r="M1363" s="34" t="s">
        <v>15</v>
      </c>
      <c r="N1363" s="73"/>
      <c r="O1363" s="34" t="s">
        <v>15</v>
      </c>
      <c r="P1363" s="73"/>
      <c r="Q1363" s="34" t="s">
        <v>15</v>
      </c>
      <c r="R1363" s="34" t="s">
        <v>15</v>
      </c>
    </row>
    <row r="1364">
      <c r="A1364" s="30">
        <v>1347.0</v>
      </c>
      <c r="B1364" s="30">
        <v>7185854.0</v>
      </c>
      <c r="C1364" s="142"/>
      <c r="D1364" s="28"/>
      <c r="E1364" s="72">
        <v>43163.0</v>
      </c>
      <c r="F1364" s="116" t="s">
        <v>15</v>
      </c>
      <c r="G1364" s="73"/>
      <c r="H1364" s="34" t="s">
        <v>16</v>
      </c>
      <c r="I1364" s="34" t="s">
        <v>16</v>
      </c>
      <c r="J1364" s="34">
        <v>1.0</v>
      </c>
      <c r="K1364" s="34" t="s">
        <v>15</v>
      </c>
      <c r="L1364" s="73"/>
      <c r="M1364" s="34" t="s">
        <v>15</v>
      </c>
      <c r="N1364" s="73"/>
      <c r="O1364" s="34" t="s">
        <v>15</v>
      </c>
      <c r="P1364" s="73"/>
      <c r="Q1364" s="34" t="s">
        <v>15</v>
      </c>
      <c r="R1364" s="34" t="s">
        <v>15</v>
      </c>
    </row>
    <row r="1365">
      <c r="A1365" s="30">
        <v>1348.0</v>
      </c>
      <c r="B1365" s="30">
        <v>7219666.0</v>
      </c>
      <c r="C1365" s="135">
        <v>43321.0</v>
      </c>
      <c r="D1365" s="59">
        <v>2630.0</v>
      </c>
      <c r="E1365" s="140"/>
      <c r="F1365" s="105" t="s">
        <v>86</v>
      </c>
      <c r="G1365" s="141"/>
      <c r="H1365" s="33" t="s">
        <v>16</v>
      </c>
      <c r="I1365" s="33" t="s">
        <v>16</v>
      </c>
      <c r="J1365" s="33">
        <v>13.0</v>
      </c>
      <c r="K1365" s="33" t="s">
        <v>16</v>
      </c>
      <c r="L1365" s="33">
        <v>3.0</v>
      </c>
      <c r="M1365" s="33" t="s">
        <v>15</v>
      </c>
      <c r="N1365" s="141"/>
      <c r="O1365" s="33" t="s">
        <v>16</v>
      </c>
      <c r="P1365" s="33">
        <v>8.0</v>
      </c>
      <c r="Q1365" s="33" t="s">
        <v>15</v>
      </c>
      <c r="R1365" s="33" t="s">
        <v>16</v>
      </c>
    </row>
    <row r="1366">
      <c r="A1366" s="30">
        <v>1349.0</v>
      </c>
      <c r="B1366" s="30">
        <v>7528359.0</v>
      </c>
      <c r="C1366" s="135">
        <v>43757.0</v>
      </c>
      <c r="D1366" s="30">
        <v>1860.0</v>
      </c>
      <c r="E1366" s="28"/>
      <c r="F1366" s="116" t="s">
        <v>86</v>
      </c>
      <c r="G1366" s="73"/>
      <c r="H1366" s="34" t="s">
        <v>16</v>
      </c>
      <c r="I1366" s="34" t="s">
        <v>15</v>
      </c>
      <c r="J1366" s="73"/>
      <c r="K1366" s="34" t="s">
        <v>15</v>
      </c>
      <c r="L1366" s="73"/>
      <c r="M1366" s="34" t="s">
        <v>15</v>
      </c>
      <c r="N1366" s="73"/>
      <c r="O1366" s="34" t="s">
        <v>15</v>
      </c>
      <c r="P1366" s="73"/>
      <c r="Q1366" s="34" t="s">
        <v>15</v>
      </c>
      <c r="R1366" s="34" t="s">
        <v>16</v>
      </c>
    </row>
    <row r="1367">
      <c r="A1367" s="30">
        <v>1350.0</v>
      </c>
      <c r="B1367" s="77">
        <v>7359140.0</v>
      </c>
      <c r="C1367" s="135">
        <v>43481.0</v>
      </c>
      <c r="D1367" s="30">
        <v>2950.0</v>
      </c>
      <c r="E1367" s="28"/>
      <c r="F1367" s="116" t="s">
        <v>86</v>
      </c>
      <c r="G1367" s="73"/>
      <c r="H1367" s="34" t="s">
        <v>15</v>
      </c>
      <c r="I1367" s="34" t="s">
        <v>15</v>
      </c>
      <c r="J1367" s="73"/>
      <c r="K1367" s="34" t="s">
        <v>15</v>
      </c>
      <c r="L1367" s="73"/>
      <c r="M1367" s="34" t="s">
        <v>15</v>
      </c>
      <c r="N1367" s="73"/>
      <c r="O1367" s="34" t="s">
        <v>15</v>
      </c>
      <c r="P1367" s="73"/>
      <c r="Q1367" s="34" t="s">
        <v>15</v>
      </c>
      <c r="R1367" s="34" t="s">
        <v>15</v>
      </c>
    </row>
    <row r="1368">
      <c r="A1368" s="30">
        <v>1351.0</v>
      </c>
      <c r="B1368" s="30">
        <v>7195128.0</v>
      </c>
      <c r="C1368" s="142"/>
      <c r="D1368" s="28"/>
      <c r="E1368" s="72">
        <v>43180.0</v>
      </c>
      <c r="F1368" s="116" t="s">
        <v>86</v>
      </c>
      <c r="G1368" s="73"/>
      <c r="H1368" s="34" t="s">
        <v>16</v>
      </c>
      <c r="I1368" s="34" t="s">
        <v>16</v>
      </c>
      <c r="J1368" s="34">
        <v>4.0</v>
      </c>
      <c r="K1368" s="34" t="s">
        <v>15</v>
      </c>
      <c r="L1368" s="73"/>
      <c r="M1368" s="34" t="s">
        <v>15</v>
      </c>
      <c r="N1368" s="73"/>
      <c r="O1368" s="34" t="s">
        <v>15</v>
      </c>
      <c r="P1368" s="73"/>
      <c r="Q1368" s="34" t="s">
        <v>15</v>
      </c>
      <c r="R1368" s="34" t="s">
        <v>15</v>
      </c>
    </row>
    <row r="1369">
      <c r="A1369" s="30">
        <v>1352.0</v>
      </c>
      <c r="B1369" s="30">
        <v>7232623.0</v>
      </c>
      <c r="C1369" s="135">
        <v>43242.0</v>
      </c>
      <c r="D1369" s="30">
        <v>2225.0</v>
      </c>
      <c r="E1369" s="28"/>
      <c r="F1369" s="116" t="s">
        <v>86</v>
      </c>
      <c r="G1369" s="73"/>
      <c r="H1369" s="34" t="s">
        <v>15</v>
      </c>
      <c r="I1369" s="34" t="s">
        <v>15</v>
      </c>
      <c r="J1369" s="73"/>
      <c r="K1369" s="34" t="s">
        <v>15</v>
      </c>
      <c r="L1369" s="73"/>
      <c r="M1369" s="34" t="s">
        <v>15</v>
      </c>
      <c r="N1369" s="73"/>
      <c r="O1369" s="34" t="s">
        <v>15</v>
      </c>
      <c r="P1369" s="73"/>
      <c r="Q1369" s="34" t="s">
        <v>15</v>
      </c>
      <c r="R1369" s="34" t="s">
        <v>15</v>
      </c>
    </row>
    <row r="1370">
      <c r="A1370" s="30">
        <v>1353.0</v>
      </c>
      <c r="B1370" s="30">
        <v>7251156.0</v>
      </c>
      <c r="C1370" s="142"/>
      <c r="D1370" s="28"/>
      <c r="E1370" s="72">
        <v>43271.0</v>
      </c>
      <c r="F1370" s="116" t="s">
        <v>86</v>
      </c>
      <c r="G1370" s="73"/>
      <c r="H1370" s="34" t="s">
        <v>16</v>
      </c>
      <c r="I1370" s="34" t="s">
        <v>15</v>
      </c>
      <c r="J1370" s="73"/>
      <c r="K1370" s="34" t="s">
        <v>16</v>
      </c>
      <c r="L1370" s="34">
        <v>1.0</v>
      </c>
      <c r="M1370" s="34" t="s">
        <v>15</v>
      </c>
      <c r="N1370" s="73"/>
      <c r="O1370" s="34" t="s">
        <v>16</v>
      </c>
      <c r="P1370" s="34">
        <v>1.0</v>
      </c>
      <c r="Q1370" s="34" t="s">
        <v>15</v>
      </c>
      <c r="R1370" s="34" t="s">
        <v>16</v>
      </c>
    </row>
    <row r="1371">
      <c r="A1371" s="30">
        <v>1354.0</v>
      </c>
      <c r="B1371" s="30">
        <v>7299653.0</v>
      </c>
      <c r="C1371" s="135">
        <v>43368.0</v>
      </c>
      <c r="D1371" s="30">
        <v>2540.0</v>
      </c>
      <c r="E1371" s="28"/>
      <c r="F1371" s="116" t="s">
        <v>86</v>
      </c>
      <c r="G1371" s="73"/>
      <c r="H1371" s="34" t="s">
        <v>16</v>
      </c>
      <c r="I1371" s="34" t="s">
        <v>15</v>
      </c>
      <c r="J1371" s="73"/>
      <c r="K1371" s="34" t="s">
        <v>16</v>
      </c>
      <c r="L1371" s="34">
        <v>6.0</v>
      </c>
      <c r="M1371" s="34" t="s">
        <v>15</v>
      </c>
      <c r="N1371" s="73"/>
      <c r="O1371" s="34" t="s">
        <v>16</v>
      </c>
      <c r="P1371" s="34">
        <v>1.0</v>
      </c>
      <c r="Q1371" s="34" t="s">
        <v>16</v>
      </c>
      <c r="R1371" s="34" t="s">
        <v>15</v>
      </c>
    </row>
    <row r="1372">
      <c r="A1372" s="30">
        <v>1355.0</v>
      </c>
      <c r="B1372" s="30">
        <v>7295765.0</v>
      </c>
      <c r="C1372" s="135">
        <v>43382.0</v>
      </c>
      <c r="D1372" s="30">
        <v>1920.0</v>
      </c>
      <c r="E1372" s="28"/>
      <c r="F1372" s="116" t="s">
        <v>86</v>
      </c>
      <c r="G1372" s="73"/>
      <c r="H1372" s="34" t="s">
        <v>15</v>
      </c>
      <c r="I1372" s="34" t="s">
        <v>15</v>
      </c>
      <c r="J1372" s="73"/>
      <c r="K1372" s="34" t="s">
        <v>15</v>
      </c>
      <c r="L1372" s="73"/>
      <c r="M1372" s="34" t="s">
        <v>15</v>
      </c>
      <c r="N1372" s="73"/>
      <c r="O1372" s="34" t="s">
        <v>16</v>
      </c>
      <c r="P1372" s="34">
        <v>2.0</v>
      </c>
      <c r="Q1372" s="34" t="s">
        <v>15</v>
      </c>
      <c r="R1372" s="34" t="s">
        <v>15</v>
      </c>
    </row>
    <row r="1373">
      <c r="A1373" s="30">
        <v>1356.0</v>
      </c>
      <c r="B1373" s="30">
        <v>7305285.0</v>
      </c>
      <c r="C1373" s="135">
        <v>43382.0</v>
      </c>
      <c r="D1373" s="30">
        <v>1755.0</v>
      </c>
      <c r="E1373" s="28"/>
      <c r="F1373" s="116" t="s">
        <v>86</v>
      </c>
      <c r="G1373" s="73"/>
      <c r="H1373" s="34" t="s">
        <v>15</v>
      </c>
      <c r="I1373" s="34" t="s">
        <v>15</v>
      </c>
      <c r="J1373" s="73"/>
      <c r="K1373" s="34" t="s">
        <v>15</v>
      </c>
      <c r="L1373" s="73"/>
      <c r="M1373" s="34" t="s">
        <v>15</v>
      </c>
      <c r="N1373" s="73"/>
      <c r="O1373" s="34" t="s">
        <v>15</v>
      </c>
      <c r="P1373" s="73"/>
      <c r="Q1373" s="34" t="s">
        <v>15</v>
      </c>
      <c r="R1373" s="34" t="s">
        <v>15</v>
      </c>
    </row>
    <row r="1374">
      <c r="A1374" s="30">
        <v>1357.0</v>
      </c>
      <c r="B1374" s="30">
        <v>7374619.0</v>
      </c>
      <c r="C1374" s="135" t="s">
        <v>1973</v>
      </c>
      <c r="D1374" s="30">
        <v>2345.0</v>
      </c>
      <c r="E1374" s="28"/>
      <c r="F1374" s="116" t="s">
        <v>86</v>
      </c>
      <c r="G1374" s="73"/>
      <c r="H1374" s="34" t="s">
        <v>16</v>
      </c>
      <c r="I1374" s="34" t="s">
        <v>15</v>
      </c>
      <c r="J1374" s="73"/>
      <c r="K1374" s="34" t="s">
        <v>15</v>
      </c>
      <c r="L1374" s="73"/>
      <c r="M1374" s="34" t="s">
        <v>15</v>
      </c>
      <c r="N1374" s="73"/>
      <c r="O1374" s="34" t="s">
        <v>16</v>
      </c>
      <c r="P1374" s="34">
        <v>1.0</v>
      </c>
      <c r="Q1374" s="34" t="s">
        <v>15</v>
      </c>
      <c r="R1374" s="34" t="s">
        <v>16</v>
      </c>
    </row>
    <row r="1375">
      <c r="A1375" s="30">
        <v>1358.0</v>
      </c>
      <c r="B1375" s="61">
        <v>7386899.0</v>
      </c>
      <c r="C1375" s="135">
        <v>43520.0</v>
      </c>
      <c r="D1375" s="30">
        <v>2485.0</v>
      </c>
      <c r="E1375" s="28"/>
      <c r="F1375" s="116" t="s">
        <v>86</v>
      </c>
      <c r="G1375" s="73"/>
      <c r="H1375" s="34" t="s">
        <v>16</v>
      </c>
      <c r="I1375" s="34" t="s">
        <v>15</v>
      </c>
      <c r="J1375" s="73"/>
      <c r="K1375" s="34" t="s">
        <v>15</v>
      </c>
      <c r="L1375" s="73"/>
      <c r="M1375" s="34" t="s">
        <v>15</v>
      </c>
      <c r="N1375" s="73"/>
      <c r="O1375" s="34" t="s">
        <v>15</v>
      </c>
      <c r="P1375" s="73"/>
      <c r="Q1375" s="34" t="s">
        <v>15</v>
      </c>
      <c r="R1375" s="34" t="s">
        <v>16</v>
      </c>
    </row>
    <row r="1376">
      <c r="A1376" s="30">
        <v>1359.0</v>
      </c>
      <c r="B1376" s="61">
        <v>7407694.0</v>
      </c>
      <c r="C1376" s="135">
        <v>43528.0</v>
      </c>
      <c r="D1376" s="30">
        <v>2000.0</v>
      </c>
      <c r="E1376" s="28"/>
      <c r="F1376" s="116" t="s">
        <v>86</v>
      </c>
      <c r="G1376" s="73"/>
      <c r="H1376" s="34" t="s">
        <v>15</v>
      </c>
      <c r="I1376" s="34" t="s">
        <v>15</v>
      </c>
      <c r="J1376" s="73"/>
      <c r="K1376" s="34" t="s">
        <v>15</v>
      </c>
      <c r="L1376" s="73"/>
      <c r="M1376" s="34" t="s">
        <v>15</v>
      </c>
      <c r="N1376" s="73"/>
      <c r="O1376" s="34" t="s">
        <v>15</v>
      </c>
      <c r="P1376" s="73"/>
      <c r="Q1376" s="34" t="s">
        <v>15</v>
      </c>
      <c r="R1376" s="34" t="s">
        <v>15</v>
      </c>
    </row>
    <row r="1377">
      <c r="A1377" s="30">
        <v>1360.0</v>
      </c>
      <c r="B1377" s="60">
        <v>7409952.0</v>
      </c>
      <c r="C1377" s="135">
        <v>43529.0</v>
      </c>
      <c r="D1377" s="30">
        <v>2250.0</v>
      </c>
      <c r="E1377" s="28"/>
      <c r="F1377" s="116" t="s">
        <v>16</v>
      </c>
      <c r="G1377" s="34" t="s">
        <v>1967</v>
      </c>
      <c r="H1377" s="34" t="s">
        <v>15</v>
      </c>
      <c r="I1377" s="34" t="s">
        <v>15</v>
      </c>
      <c r="J1377" s="73"/>
      <c r="K1377" s="34" t="s">
        <v>15</v>
      </c>
      <c r="L1377" s="73"/>
      <c r="M1377" s="34" t="s">
        <v>15</v>
      </c>
      <c r="N1377" s="73"/>
      <c r="O1377" s="34" t="s">
        <v>15</v>
      </c>
      <c r="P1377" s="73"/>
      <c r="Q1377" s="34" t="s">
        <v>15</v>
      </c>
      <c r="R1377" s="34" t="s">
        <v>15</v>
      </c>
    </row>
    <row r="1378">
      <c r="A1378" s="30">
        <v>1361.0</v>
      </c>
      <c r="B1378" s="61">
        <v>7419609.0</v>
      </c>
      <c r="C1378" s="135">
        <v>43583.0</v>
      </c>
      <c r="D1378" s="30">
        <v>2195.0</v>
      </c>
      <c r="E1378" s="28"/>
      <c r="F1378" s="116" t="s">
        <v>16</v>
      </c>
      <c r="G1378" s="34" t="s">
        <v>1967</v>
      </c>
      <c r="H1378" s="34" t="s">
        <v>16</v>
      </c>
      <c r="I1378" s="34" t="s">
        <v>15</v>
      </c>
      <c r="J1378" s="73"/>
      <c r="K1378" s="34" t="s">
        <v>15</v>
      </c>
      <c r="L1378" s="73"/>
      <c r="M1378" s="34" t="s">
        <v>15</v>
      </c>
      <c r="N1378" s="73"/>
      <c r="O1378" s="34" t="s">
        <v>15</v>
      </c>
      <c r="P1378" s="73"/>
      <c r="Q1378" s="34" t="s">
        <v>16</v>
      </c>
      <c r="R1378" s="34" t="s">
        <v>16</v>
      </c>
    </row>
    <row r="1379">
      <c r="A1379" s="30">
        <v>1362.0</v>
      </c>
      <c r="B1379" s="61">
        <v>7445101.0</v>
      </c>
      <c r="C1379" s="135">
        <v>43607.0</v>
      </c>
      <c r="D1379" s="30">
        <v>2140.0</v>
      </c>
      <c r="E1379" s="28"/>
      <c r="F1379" s="116" t="s">
        <v>15</v>
      </c>
      <c r="G1379" s="73"/>
      <c r="H1379" s="34" t="s">
        <v>16</v>
      </c>
      <c r="I1379" s="34" t="s">
        <v>15</v>
      </c>
      <c r="J1379" s="73"/>
      <c r="K1379" s="34" t="s">
        <v>15</v>
      </c>
      <c r="L1379" s="73"/>
      <c r="M1379" s="34" t="s">
        <v>15</v>
      </c>
      <c r="N1379" s="73"/>
      <c r="O1379" s="34" t="s">
        <v>15</v>
      </c>
      <c r="P1379" s="73"/>
      <c r="Q1379" s="34" t="s">
        <v>15</v>
      </c>
      <c r="R1379" s="34" t="s">
        <v>16</v>
      </c>
    </row>
    <row r="1380">
      <c r="A1380" s="30">
        <v>1363.0</v>
      </c>
      <c r="B1380" s="60">
        <v>7426470.0</v>
      </c>
      <c r="C1380" s="135">
        <v>43574.0</v>
      </c>
      <c r="D1380" s="30">
        <v>2805.0</v>
      </c>
      <c r="E1380" s="28"/>
      <c r="F1380" s="116" t="s">
        <v>86</v>
      </c>
      <c r="G1380" s="73"/>
      <c r="H1380" s="34" t="s">
        <v>15</v>
      </c>
      <c r="I1380" s="34" t="s">
        <v>15</v>
      </c>
      <c r="J1380" s="73"/>
      <c r="K1380" s="34" t="s">
        <v>15</v>
      </c>
      <c r="L1380" s="73"/>
      <c r="M1380" s="34" t="s">
        <v>15</v>
      </c>
      <c r="N1380" s="73"/>
      <c r="O1380" s="34" t="s">
        <v>15</v>
      </c>
      <c r="P1380" s="73"/>
      <c r="Q1380" s="34" t="s">
        <v>15</v>
      </c>
      <c r="R1380" s="34" t="s">
        <v>15</v>
      </c>
    </row>
    <row r="1381">
      <c r="A1381" s="30">
        <v>1364.0</v>
      </c>
      <c r="B1381" s="62">
        <v>7546644.0</v>
      </c>
      <c r="C1381" s="135">
        <v>43783.0</v>
      </c>
      <c r="D1381" s="30">
        <v>1780.0</v>
      </c>
      <c r="E1381" s="28"/>
      <c r="F1381" s="116" t="s">
        <v>86</v>
      </c>
      <c r="G1381" s="73"/>
      <c r="H1381" s="34" t="s">
        <v>15</v>
      </c>
      <c r="I1381" s="34" t="s">
        <v>15</v>
      </c>
      <c r="J1381" s="73"/>
      <c r="K1381" s="34" t="s">
        <v>15</v>
      </c>
      <c r="L1381" s="73"/>
      <c r="M1381" s="34" t="s">
        <v>15</v>
      </c>
      <c r="N1381" s="73"/>
      <c r="O1381" s="34" t="s">
        <v>15</v>
      </c>
      <c r="P1381" s="73"/>
      <c r="Q1381" s="34" t="s">
        <v>15</v>
      </c>
      <c r="R1381" s="34" t="s">
        <v>15</v>
      </c>
    </row>
    <row r="1382">
      <c r="A1382" s="30">
        <v>1365.0</v>
      </c>
      <c r="B1382" s="62">
        <v>7546061.0</v>
      </c>
      <c r="C1382" s="135">
        <v>43780.0</v>
      </c>
      <c r="D1382" s="30">
        <v>1775.0</v>
      </c>
      <c r="E1382" s="28"/>
      <c r="F1382" s="116" t="s">
        <v>86</v>
      </c>
      <c r="G1382" s="73"/>
      <c r="H1382" s="34" t="s">
        <v>15</v>
      </c>
      <c r="I1382" s="34" t="s">
        <v>15</v>
      </c>
      <c r="J1382" s="73"/>
      <c r="K1382" s="34" t="s">
        <v>15</v>
      </c>
      <c r="L1382" s="73"/>
      <c r="M1382" s="34" t="s">
        <v>15</v>
      </c>
      <c r="N1382" s="73"/>
      <c r="O1382" s="34" t="s">
        <v>16</v>
      </c>
      <c r="P1382" s="34">
        <v>2.0</v>
      </c>
      <c r="Q1382" s="34" t="s">
        <v>15</v>
      </c>
      <c r="R1382" s="34" t="s">
        <v>15</v>
      </c>
    </row>
    <row r="1383">
      <c r="A1383" s="30">
        <v>1366.0</v>
      </c>
      <c r="B1383" s="30">
        <v>7338093.0</v>
      </c>
      <c r="C1383" s="135">
        <v>43452.0</v>
      </c>
      <c r="D1383" s="30">
        <v>1740.0</v>
      </c>
      <c r="E1383" s="28"/>
      <c r="F1383" s="116" t="s">
        <v>86</v>
      </c>
      <c r="G1383" s="73"/>
      <c r="H1383" s="34" t="s">
        <v>15</v>
      </c>
      <c r="I1383" s="34" t="s">
        <v>15</v>
      </c>
      <c r="J1383" s="73"/>
      <c r="K1383" s="34" t="s">
        <v>15</v>
      </c>
      <c r="L1383" s="73"/>
      <c r="M1383" s="34" t="s">
        <v>15</v>
      </c>
      <c r="N1383" s="73"/>
      <c r="O1383" s="34" t="s">
        <v>16</v>
      </c>
      <c r="P1383" s="34">
        <v>2.0</v>
      </c>
      <c r="Q1383" s="34" t="s">
        <v>15</v>
      </c>
      <c r="R1383" s="34" t="s">
        <v>15</v>
      </c>
    </row>
    <row r="1384">
      <c r="A1384" s="30">
        <v>1376.0</v>
      </c>
      <c r="B1384" s="31">
        <v>8061581.0</v>
      </c>
      <c r="C1384" s="135">
        <v>44837.0</v>
      </c>
      <c r="D1384" s="30">
        <v>1960.0</v>
      </c>
      <c r="E1384" s="28"/>
      <c r="F1384" s="116" t="s">
        <v>16</v>
      </c>
      <c r="G1384" s="34" t="s">
        <v>1967</v>
      </c>
      <c r="H1384" s="34" t="s">
        <v>15</v>
      </c>
      <c r="I1384" s="34" t="s">
        <v>15</v>
      </c>
      <c r="J1384" s="73"/>
      <c r="K1384" s="34" t="s">
        <v>15</v>
      </c>
      <c r="L1384" s="73"/>
      <c r="M1384" s="34" t="s">
        <v>15</v>
      </c>
      <c r="N1384" s="73"/>
      <c r="O1384" s="34" t="s">
        <v>15</v>
      </c>
      <c r="P1384" s="73"/>
      <c r="Q1384" s="34" t="s">
        <v>15</v>
      </c>
      <c r="R1384" s="34" t="s">
        <v>15</v>
      </c>
    </row>
  </sheetData>
  <mergeCells count="10">
    <mergeCell ref="A886:J886"/>
    <mergeCell ref="A1117:J1117"/>
    <mergeCell ref="K1117:R1117"/>
    <mergeCell ref="A2:J2"/>
    <mergeCell ref="A234:J234"/>
    <mergeCell ref="K234:R234"/>
    <mergeCell ref="A411:L411"/>
    <mergeCell ref="M411:Q411"/>
    <mergeCell ref="A679:L679"/>
    <mergeCell ref="M679:Q679"/>
  </mergeCells>
  <conditionalFormatting sqref="B84">
    <cfRule type="notContainsBlanks" dxfId="0" priority="1">
      <formula>LEN(TRIM(B84))&gt;0</formula>
    </cfRule>
  </conditionalFormatting>
  <dataValidations>
    <dataValidation type="list" allowBlank="1" showErrorMessage="1" sqref="F3:F233 H3:I233 K3:K233 M3:M233 O3:O233 Q3:R233 F235:F410 H235:I410 K235:K410 M235:M410 O235:O410 Q235:R410 F412:F678 H412:I678 K412:K678 M412:M678 O412:O678 Q412:R678 F680:F885 H680:I885 K680:K885 M680:M885 O680:O885 Q680:R885 F887:F1116 H887:I1116 K887:K1116 M887:M1116 O887:O1116 Q887:R1116 F1118:F1384 H1118:I1384 K1118:K1384 M1118:M1384 O1118:O1384 Q1118:R1384">
      <formula1>"SIM,NÃO,S/INFO"</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9.0"/>
    <col customWidth="1" min="3" max="3" width="15.38"/>
    <col customWidth="1" min="4" max="4" width="18.75"/>
    <col customWidth="1" min="5" max="5" width="15.25"/>
    <col customWidth="1" min="6" max="6" width="14.0"/>
    <col customWidth="1" min="7" max="7" width="12.75"/>
    <col customWidth="1" min="8" max="8" width="11.25"/>
    <col customWidth="1" min="9" max="9" width="14.0"/>
    <col customWidth="1" min="10" max="10" width="12.75"/>
    <col customWidth="1" min="11" max="12" width="9.5"/>
    <col customWidth="1" min="13" max="13" width="8.75"/>
    <col customWidth="1" min="14" max="14" width="11.63"/>
    <col customWidth="1" min="15" max="17" width="9.5"/>
    <col customWidth="1" min="18" max="18" width="15.75"/>
    <col customWidth="1" min="19" max="19" width="11.75"/>
    <col customWidth="1" min="20" max="20" width="15.88"/>
    <col customWidth="1" min="21" max="24" width="23.88"/>
  </cols>
  <sheetData>
    <row r="1">
      <c r="A1" s="152" t="s">
        <v>0</v>
      </c>
      <c r="B1" s="153" t="s">
        <v>1</v>
      </c>
      <c r="C1" s="154" t="s">
        <v>1974</v>
      </c>
      <c r="D1" s="154" t="s">
        <v>1975</v>
      </c>
      <c r="E1" s="154" t="s">
        <v>1976</v>
      </c>
      <c r="F1" s="154" t="s">
        <v>1977</v>
      </c>
      <c r="G1" s="154" t="s">
        <v>1978</v>
      </c>
      <c r="H1" s="154" t="s">
        <v>1979</v>
      </c>
      <c r="I1" s="154" t="s">
        <v>1980</v>
      </c>
      <c r="J1" s="154" t="s">
        <v>1981</v>
      </c>
      <c r="K1" s="154" t="s">
        <v>1982</v>
      </c>
      <c r="L1" s="154" t="s">
        <v>1983</v>
      </c>
      <c r="M1" s="154" t="s">
        <v>1984</v>
      </c>
      <c r="N1" s="154" t="s">
        <v>1985</v>
      </c>
      <c r="O1" s="154" t="s">
        <v>616</v>
      </c>
      <c r="P1" s="154" t="s">
        <v>1986</v>
      </c>
      <c r="Q1" s="154" t="s">
        <v>1987</v>
      </c>
      <c r="R1" s="154" t="s">
        <v>1988</v>
      </c>
      <c r="S1" s="154" t="s">
        <v>1989</v>
      </c>
      <c r="T1" s="154" t="s">
        <v>1990</v>
      </c>
      <c r="U1" s="155" t="s">
        <v>1991</v>
      </c>
      <c r="V1" s="156"/>
      <c r="W1" s="156"/>
      <c r="X1" s="156"/>
    </row>
    <row r="2">
      <c r="A2" s="4">
        <v>2023.0</v>
      </c>
      <c r="B2" s="5"/>
      <c r="C2" s="5"/>
      <c r="D2" s="5"/>
      <c r="E2" s="5"/>
      <c r="F2" s="5"/>
      <c r="G2" s="5"/>
      <c r="H2" s="5"/>
      <c r="I2" s="5"/>
      <c r="J2" s="5"/>
      <c r="K2" s="5"/>
      <c r="L2" s="6"/>
      <c r="M2" s="4">
        <v>2023.0</v>
      </c>
      <c r="N2" s="5"/>
      <c r="O2" s="5"/>
      <c r="P2" s="5"/>
      <c r="Q2" s="5"/>
      <c r="R2" s="5"/>
      <c r="S2" s="5"/>
      <c r="T2" s="5"/>
      <c r="U2" s="6"/>
      <c r="V2" s="157"/>
      <c r="W2" s="157"/>
      <c r="X2" s="157"/>
    </row>
    <row r="3">
      <c r="A3" s="7">
        <v>1.0</v>
      </c>
      <c r="B3" s="7">
        <v>8101080.0</v>
      </c>
      <c r="C3" s="39" t="s">
        <v>15</v>
      </c>
      <c r="D3" s="39" t="s">
        <v>15</v>
      </c>
      <c r="E3" s="39" t="s">
        <v>15</v>
      </c>
      <c r="F3" s="39" t="s">
        <v>15</v>
      </c>
      <c r="G3" s="39" t="s">
        <v>15</v>
      </c>
      <c r="H3" s="39" t="s">
        <v>15</v>
      </c>
      <c r="I3" s="39" t="s">
        <v>15</v>
      </c>
      <c r="J3" s="39" t="s">
        <v>15</v>
      </c>
      <c r="K3" s="39" t="s">
        <v>15</v>
      </c>
      <c r="L3" s="39" t="s">
        <v>15</v>
      </c>
      <c r="M3" s="158"/>
      <c r="N3" s="158"/>
      <c r="O3" s="39" t="s">
        <v>15</v>
      </c>
      <c r="P3" s="39" t="s">
        <v>15</v>
      </c>
      <c r="Q3" s="39" t="s">
        <v>15</v>
      </c>
      <c r="R3" s="39" t="s">
        <v>15</v>
      </c>
      <c r="S3" s="158"/>
      <c r="T3" s="39" t="s">
        <v>1992</v>
      </c>
      <c r="U3" s="158"/>
      <c r="V3" s="159"/>
      <c r="W3" s="159"/>
      <c r="X3" s="159"/>
    </row>
    <row r="4">
      <c r="A4" s="7">
        <v>2.0</v>
      </c>
      <c r="B4" s="7">
        <v>8101388.0</v>
      </c>
      <c r="C4" s="39" t="s">
        <v>15</v>
      </c>
      <c r="D4" s="39" t="s">
        <v>15</v>
      </c>
      <c r="E4" s="39" t="s">
        <v>15</v>
      </c>
      <c r="F4" s="39" t="s">
        <v>15</v>
      </c>
      <c r="G4" s="39" t="s">
        <v>15</v>
      </c>
      <c r="H4" s="39" t="s">
        <v>15</v>
      </c>
      <c r="I4" s="39" t="s">
        <v>15</v>
      </c>
      <c r="J4" s="39" t="s">
        <v>15</v>
      </c>
      <c r="K4" s="39" t="s">
        <v>15</v>
      </c>
      <c r="L4" s="39" t="s">
        <v>15</v>
      </c>
      <c r="M4" s="158"/>
      <c r="N4" s="158"/>
      <c r="O4" s="39" t="s">
        <v>15</v>
      </c>
      <c r="P4" s="39" t="s">
        <v>15</v>
      </c>
      <c r="Q4" s="39" t="s">
        <v>15</v>
      </c>
      <c r="R4" s="39" t="s">
        <v>16</v>
      </c>
      <c r="S4" s="158"/>
      <c r="T4" s="39" t="s">
        <v>1993</v>
      </c>
      <c r="U4" s="158"/>
      <c r="V4" s="159"/>
      <c r="W4" s="159"/>
      <c r="X4" s="159"/>
    </row>
    <row r="5">
      <c r="A5" s="7">
        <v>3.0</v>
      </c>
      <c r="B5" s="10">
        <v>8101390.0</v>
      </c>
      <c r="C5" s="39" t="s">
        <v>15</v>
      </c>
      <c r="D5" s="39" t="s">
        <v>15</v>
      </c>
      <c r="E5" s="39" t="s">
        <v>15</v>
      </c>
      <c r="F5" s="39" t="s">
        <v>15</v>
      </c>
      <c r="G5" s="39" t="s">
        <v>15</v>
      </c>
      <c r="H5" s="39" t="s">
        <v>15</v>
      </c>
      <c r="I5" s="39" t="s">
        <v>15</v>
      </c>
      <c r="J5" s="39" t="s">
        <v>15</v>
      </c>
      <c r="K5" s="39" t="s">
        <v>15</v>
      </c>
      <c r="L5" s="39" t="s">
        <v>15</v>
      </c>
      <c r="M5" s="158"/>
      <c r="N5" s="158"/>
      <c r="O5" s="39" t="s">
        <v>15</v>
      </c>
      <c r="P5" s="39" t="s">
        <v>15</v>
      </c>
      <c r="Q5" s="39" t="s">
        <v>15</v>
      </c>
      <c r="R5" s="39" t="s">
        <v>16</v>
      </c>
      <c r="S5" s="158"/>
      <c r="T5" s="39" t="s">
        <v>1993</v>
      </c>
      <c r="U5" s="158"/>
      <c r="V5" s="159"/>
      <c r="W5" s="159"/>
      <c r="X5" s="159"/>
    </row>
    <row r="6">
      <c r="A6" s="7">
        <v>4.0</v>
      </c>
      <c r="B6" s="7">
        <v>8103515.0</v>
      </c>
      <c r="C6" s="39" t="s">
        <v>15</v>
      </c>
      <c r="D6" s="39" t="s">
        <v>15</v>
      </c>
      <c r="E6" s="39" t="s">
        <v>15</v>
      </c>
      <c r="F6" s="39" t="s">
        <v>15</v>
      </c>
      <c r="G6" s="39" t="s">
        <v>15</v>
      </c>
      <c r="H6" s="39" t="s">
        <v>15</v>
      </c>
      <c r="I6" s="39" t="s">
        <v>15</v>
      </c>
      <c r="J6" s="39" t="s">
        <v>15</v>
      </c>
      <c r="K6" s="39" t="s">
        <v>15</v>
      </c>
      <c r="L6" s="39" t="s">
        <v>15</v>
      </c>
      <c r="M6" s="158"/>
      <c r="N6" s="158"/>
      <c r="O6" s="39" t="s">
        <v>15</v>
      </c>
      <c r="P6" s="39" t="s">
        <v>15</v>
      </c>
      <c r="Q6" s="39" t="s">
        <v>15</v>
      </c>
      <c r="R6" s="39" t="s">
        <v>16</v>
      </c>
      <c r="S6" s="39">
        <v>7.0</v>
      </c>
      <c r="T6" s="39" t="s">
        <v>1992</v>
      </c>
      <c r="U6" s="158"/>
      <c r="V6" s="159"/>
      <c r="W6" s="159"/>
      <c r="X6" s="159"/>
    </row>
    <row r="7">
      <c r="A7" s="7">
        <v>5.0</v>
      </c>
      <c r="B7" s="7">
        <v>8103519.0</v>
      </c>
      <c r="C7" s="39" t="s">
        <v>15</v>
      </c>
      <c r="D7" s="39" t="s">
        <v>15</v>
      </c>
      <c r="E7" s="39" t="s">
        <v>15</v>
      </c>
      <c r="F7" s="39" t="s">
        <v>15</v>
      </c>
      <c r="G7" s="39" t="s">
        <v>15</v>
      </c>
      <c r="H7" s="39" t="s">
        <v>15</v>
      </c>
      <c r="I7" s="39" t="s">
        <v>15</v>
      </c>
      <c r="J7" s="39" t="s">
        <v>15</v>
      </c>
      <c r="K7" s="39" t="s">
        <v>16</v>
      </c>
      <c r="L7" s="39" t="s">
        <v>16</v>
      </c>
      <c r="M7" s="39">
        <v>27.0</v>
      </c>
      <c r="N7" s="40" t="s">
        <v>1994</v>
      </c>
      <c r="O7" s="39" t="s">
        <v>15</v>
      </c>
      <c r="P7" s="39" t="s">
        <v>16</v>
      </c>
      <c r="Q7" s="39" t="s">
        <v>15</v>
      </c>
      <c r="R7" s="39" t="s">
        <v>16</v>
      </c>
      <c r="S7" s="39">
        <v>6.0</v>
      </c>
      <c r="T7" s="39" t="s">
        <v>1995</v>
      </c>
      <c r="U7" s="158"/>
      <c r="V7" s="159"/>
      <c r="W7" s="159"/>
      <c r="X7" s="159"/>
    </row>
    <row r="8">
      <c r="A8" s="7">
        <v>6.0</v>
      </c>
      <c r="B8" s="7">
        <v>8104397.0</v>
      </c>
      <c r="C8" s="39" t="s">
        <v>15</v>
      </c>
      <c r="D8" s="39" t="s">
        <v>15</v>
      </c>
      <c r="E8" s="39" t="s">
        <v>15</v>
      </c>
      <c r="F8" s="39" t="s">
        <v>15</v>
      </c>
      <c r="G8" s="39" t="s">
        <v>15</v>
      </c>
      <c r="H8" s="39" t="s">
        <v>15</v>
      </c>
      <c r="I8" s="39" t="s">
        <v>15</v>
      </c>
      <c r="J8" s="39" t="s">
        <v>15</v>
      </c>
      <c r="K8" s="39" t="s">
        <v>16</v>
      </c>
      <c r="L8" s="39" t="s">
        <v>16</v>
      </c>
      <c r="M8" s="39">
        <v>16.0</v>
      </c>
      <c r="N8" s="40" t="s">
        <v>1994</v>
      </c>
      <c r="O8" s="39" t="s">
        <v>15</v>
      </c>
      <c r="P8" s="39" t="s">
        <v>15</v>
      </c>
      <c r="Q8" s="39" t="s">
        <v>15</v>
      </c>
      <c r="R8" s="39" t="s">
        <v>16</v>
      </c>
      <c r="S8" s="39">
        <v>1.0</v>
      </c>
      <c r="T8" s="39" t="s">
        <v>1992</v>
      </c>
      <c r="U8" s="158"/>
      <c r="V8" s="159"/>
      <c r="W8" s="159"/>
      <c r="X8" s="159"/>
    </row>
    <row r="9">
      <c r="A9" s="7">
        <v>7.0</v>
      </c>
      <c r="B9" s="7">
        <v>8104683.0</v>
      </c>
      <c r="C9" s="39" t="s">
        <v>15</v>
      </c>
      <c r="D9" s="39" t="s">
        <v>15</v>
      </c>
      <c r="E9" s="39" t="s">
        <v>15</v>
      </c>
      <c r="F9" s="39" t="s">
        <v>15</v>
      </c>
      <c r="G9" s="39" t="s">
        <v>15</v>
      </c>
      <c r="H9" s="39" t="s">
        <v>15</v>
      </c>
      <c r="I9" s="39" t="s">
        <v>15</v>
      </c>
      <c r="J9" s="39" t="s">
        <v>15</v>
      </c>
      <c r="K9" s="39" t="s">
        <v>16</v>
      </c>
      <c r="L9" s="39" t="s">
        <v>16</v>
      </c>
      <c r="M9" s="39">
        <v>27.0</v>
      </c>
      <c r="N9" s="39" t="s">
        <v>1996</v>
      </c>
      <c r="O9" s="39" t="s">
        <v>15</v>
      </c>
      <c r="P9" s="39" t="s">
        <v>15</v>
      </c>
      <c r="Q9" s="39" t="s">
        <v>16</v>
      </c>
      <c r="R9" s="39" t="s">
        <v>16</v>
      </c>
      <c r="S9" s="158"/>
      <c r="T9" s="39" t="s">
        <v>1997</v>
      </c>
      <c r="U9" s="39" t="s">
        <v>1998</v>
      </c>
      <c r="V9" s="35"/>
      <c r="W9" s="35"/>
      <c r="X9" s="35"/>
    </row>
    <row r="10">
      <c r="A10" s="7">
        <v>8.0</v>
      </c>
      <c r="B10" s="7">
        <v>8104515.0</v>
      </c>
      <c r="C10" s="39" t="s">
        <v>15</v>
      </c>
      <c r="D10" s="39" t="s">
        <v>15</v>
      </c>
      <c r="E10" s="39" t="s">
        <v>15</v>
      </c>
      <c r="F10" s="39" t="s">
        <v>15</v>
      </c>
      <c r="G10" s="39" t="s">
        <v>15</v>
      </c>
      <c r="H10" s="39" t="s">
        <v>15</v>
      </c>
      <c r="I10" s="39" t="s">
        <v>16</v>
      </c>
      <c r="J10" s="39" t="s">
        <v>15</v>
      </c>
      <c r="K10" s="39" t="s">
        <v>16</v>
      </c>
      <c r="L10" s="39" t="s">
        <v>16</v>
      </c>
      <c r="M10" s="39">
        <v>7.0</v>
      </c>
      <c r="N10" s="39" t="s">
        <v>1999</v>
      </c>
      <c r="O10" s="39" t="s">
        <v>15</v>
      </c>
      <c r="P10" s="39" t="s">
        <v>16</v>
      </c>
      <c r="Q10" s="39" t="s">
        <v>16</v>
      </c>
      <c r="R10" s="39" t="s">
        <v>16</v>
      </c>
      <c r="S10" s="39">
        <v>4.0</v>
      </c>
      <c r="T10" s="39" t="s">
        <v>1992</v>
      </c>
      <c r="U10" s="158"/>
      <c r="V10" s="159"/>
      <c r="W10" s="159"/>
      <c r="X10" s="159"/>
    </row>
    <row r="11">
      <c r="A11" s="7">
        <v>9.0</v>
      </c>
      <c r="B11" s="7">
        <v>8105419.0</v>
      </c>
      <c r="C11" s="39" t="s">
        <v>15</v>
      </c>
      <c r="D11" s="39" t="s">
        <v>15</v>
      </c>
      <c r="E11" s="39" t="s">
        <v>15</v>
      </c>
      <c r="F11" s="39" t="s">
        <v>15</v>
      </c>
      <c r="G11" s="39" t="s">
        <v>15</v>
      </c>
      <c r="H11" s="39" t="s">
        <v>15</v>
      </c>
      <c r="I11" s="39" t="s">
        <v>15</v>
      </c>
      <c r="J11" s="39" t="s">
        <v>15</v>
      </c>
      <c r="K11" s="39" t="s">
        <v>16</v>
      </c>
      <c r="L11" s="39" t="s">
        <v>16</v>
      </c>
      <c r="M11" s="39">
        <v>20.0</v>
      </c>
      <c r="N11" s="39" t="s">
        <v>2000</v>
      </c>
      <c r="O11" s="39" t="s">
        <v>15</v>
      </c>
      <c r="P11" s="39" t="s">
        <v>15</v>
      </c>
      <c r="Q11" s="39" t="s">
        <v>16</v>
      </c>
      <c r="R11" s="39" t="s">
        <v>16</v>
      </c>
      <c r="S11" s="39">
        <v>3.0</v>
      </c>
      <c r="T11" s="39" t="s">
        <v>1992</v>
      </c>
      <c r="U11" s="158"/>
      <c r="V11" s="159"/>
      <c r="W11" s="159"/>
      <c r="X11" s="159"/>
    </row>
    <row r="12">
      <c r="A12" s="7">
        <v>10.0</v>
      </c>
      <c r="B12" s="7">
        <v>8106395.0</v>
      </c>
      <c r="C12" s="39" t="s">
        <v>15</v>
      </c>
      <c r="D12" s="39" t="s">
        <v>15</v>
      </c>
      <c r="E12" s="39" t="s">
        <v>15</v>
      </c>
      <c r="F12" s="39" t="s">
        <v>15</v>
      </c>
      <c r="G12" s="39" t="s">
        <v>15</v>
      </c>
      <c r="H12" s="39" t="s">
        <v>15</v>
      </c>
      <c r="I12" s="39" t="s">
        <v>15</v>
      </c>
      <c r="J12" s="39" t="s">
        <v>15</v>
      </c>
      <c r="K12" s="39" t="s">
        <v>16</v>
      </c>
      <c r="L12" s="39" t="s">
        <v>16</v>
      </c>
      <c r="M12" s="39">
        <v>12.0</v>
      </c>
      <c r="N12" s="39" t="s">
        <v>2001</v>
      </c>
      <c r="O12" s="39" t="s">
        <v>16</v>
      </c>
      <c r="P12" s="39" t="s">
        <v>16</v>
      </c>
      <c r="Q12" s="39" t="s">
        <v>16</v>
      </c>
      <c r="R12" s="39" t="s">
        <v>16</v>
      </c>
      <c r="S12" s="39">
        <v>37.0</v>
      </c>
      <c r="T12" s="39" t="s">
        <v>1992</v>
      </c>
      <c r="U12" s="158"/>
      <c r="V12" s="159"/>
      <c r="W12" s="159"/>
      <c r="X12" s="159"/>
    </row>
    <row r="13">
      <c r="A13" s="7">
        <v>11.0</v>
      </c>
      <c r="B13" s="7">
        <v>8107717.0</v>
      </c>
      <c r="C13" s="39" t="s">
        <v>15</v>
      </c>
      <c r="D13" s="39" t="s">
        <v>15</v>
      </c>
      <c r="E13" s="39" t="s">
        <v>16</v>
      </c>
      <c r="F13" s="39" t="s">
        <v>16</v>
      </c>
      <c r="G13" s="39" t="s">
        <v>15</v>
      </c>
      <c r="H13" s="39" t="s">
        <v>15</v>
      </c>
      <c r="I13" s="39" t="s">
        <v>15</v>
      </c>
      <c r="J13" s="39" t="s">
        <v>15</v>
      </c>
      <c r="K13" s="39" t="s">
        <v>16</v>
      </c>
      <c r="L13" s="39" t="s">
        <v>16</v>
      </c>
      <c r="M13" s="39">
        <v>11.0</v>
      </c>
      <c r="N13" s="39" t="s">
        <v>2002</v>
      </c>
      <c r="O13" s="39" t="s">
        <v>16</v>
      </c>
      <c r="P13" s="39" t="s">
        <v>15</v>
      </c>
      <c r="Q13" s="39" t="s">
        <v>16</v>
      </c>
      <c r="R13" s="39" t="s">
        <v>16</v>
      </c>
      <c r="S13" s="158"/>
      <c r="T13" s="39" t="s">
        <v>1992</v>
      </c>
      <c r="U13" s="158"/>
      <c r="V13" s="159"/>
      <c r="W13" s="159"/>
      <c r="X13" s="159"/>
    </row>
    <row r="14">
      <c r="A14" s="7">
        <v>12.0</v>
      </c>
      <c r="B14" s="7">
        <v>8110589.0</v>
      </c>
      <c r="C14" s="39" t="s">
        <v>15</v>
      </c>
      <c r="D14" s="39" t="s">
        <v>15</v>
      </c>
      <c r="E14" s="39" t="s">
        <v>15</v>
      </c>
      <c r="F14" s="39" t="s">
        <v>15</v>
      </c>
      <c r="G14" s="39" t="s">
        <v>15</v>
      </c>
      <c r="H14" s="39" t="s">
        <v>15</v>
      </c>
      <c r="I14" s="39" t="s">
        <v>15</v>
      </c>
      <c r="J14" s="39" t="s">
        <v>15</v>
      </c>
      <c r="K14" s="39" t="s">
        <v>16</v>
      </c>
      <c r="L14" s="39" t="s">
        <v>16</v>
      </c>
      <c r="M14" s="39">
        <v>15.0</v>
      </c>
      <c r="N14" s="39" t="s">
        <v>2003</v>
      </c>
      <c r="O14" s="39" t="s">
        <v>16</v>
      </c>
      <c r="P14" s="39" t="s">
        <v>15</v>
      </c>
      <c r="Q14" s="39" t="s">
        <v>16</v>
      </c>
      <c r="R14" s="39" t="s">
        <v>16</v>
      </c>
      <c r="S14" s="158"/>
      <c r="T14" s="39" t="s">
        <v>1992</v>
      </c>
      <c r="U14" s="158"/>
      <c r="V14" s="159"/>
      <c r="W14" s="159"/>
      <c r="X14" s="159"/>
    </row>
    <row r="15">
      <c r="A15" s="7">
        <v>13.0</v>
      </c>
      <c r="B15" s="7">
        <v>8109913.0</v>
      </c>
      <c r="C15" s="160" t="s">
        <v>15</v>
      </c>
      <c r="D15" s="160" t="s">
        <v>15</v>
      </c>
      <c r="E15" s="160" t="s">
        <v>15</v>
      </c>
      <c r="F15" s="160" t="s">
        <v>15</v>
      </c>
      <c r="G15" s="160" t="s">
        <v>15</v>
      </c>
      <c r="H15" s="160" t="s">
        <v>15</v>
      </c>
      <c r="I15" s="160" t="s">
        <v>15</v>
      </c>
      <c r="J15" s="160" t="s">
        <v>15</v>
      </c>
      <c r="K15" s="160" t="s">
        <v>15</v>
      </c>
      <c r="L15" s="160" t="s">
        <v>15</v>
      </c>
      <c r="M15" s="161"/>
      <c r="N15" s="161"/>
      <c r="O15" s="160" t="s">
        <v>15</v>
      </c>
      <c r="P15" s="160" t="s">
        <v>15</v>
      </c>
      <c r="Q15" s="160" t="s">
        <v>15</v>
      </c>
      <c r="R15" s="160" t="s">
        <v>15</v>
      </c>
      <c r="S15" s="161"/>
      <c r="T15" s="160" t="s">
        <v>1992</v>
      </c>
      <c r="U15" s="160" t="s">
        <v>2004</v>
      </c>
      <c r="V15" s="162"/>
      <c r="W15" s="162"/>
      <c r="X15" s="162"/>
    </row>
    <row r="16">
      <c r="A16" s="7">
        <v>14.0</v>
      </c>
      <c r="B16" s="7">
        <v>8098313.0</v>
      </c>
      <c r="C16" s="39" t="s">
        <v>15</v>
      </c>
      <c r="D16" s="39" t="s">
        <v>15</v>
      </c>
      <c r="E16" s="39" t="s">
        <v>15</v>
      </c>
      <c r="F16" s="39" t="s">
        <v>16</v>
      </c>
      <c r="G16" s="39" t="s">
        <v>16</v>
      </c>
      <c r="H16" s="39" t="s">
        <v>15</v>
      </c>
      <c r="I16" s="39" t="s">
        <v>16</v>
      </c>
      <c r="J16" s="39" t="s">
        <v>15</v>
      </c>
      <c r="K16" s="39" t="s">
        <v>16</v>
      </c>
      <c r="L16" s="39" t="s">
        <v>16</v>
      </c>
      <c r="M16" s="39">
        <v>11.0</v>
      </c>
      <c r="N16" s="39" t="s">
        <v>2005</v>
      </c>
      <c r="O16" s="39" t="s">
        <v>15</v>
      </c>
      <c r="P16" s="39" t="s">
        <v>16</v>
      </c>
      <c r="Q16" s="39" t="s">
        <v>16</v>
      </c>
      <c r="R16" s="39" t="s">
        <v>16</v>
      </c>
      <c r="S16" s="39">
        <v>21.0</v>
      </c>
      <c r="T16" s="39" t="s">
        <v>1997</v>
      </c>
      <c r="U16" s="39" t="s">
        <v>2006</v>
      </c>
      <c r="V16" s="35"/>
      <c r="W16" s="35"/>
      <c r="X16" s="35"/>
    </row>
    <row r="17">
      <c r="A17" s="7">
        <v>15.0</v>
      </c>
      <c r="B17" s="7">
        <v>8083030.0</v>
      </c>
      <c r="C17" s="39" t="s">
        <v>15</v>
      </c>
      <c r="D17" s="39" t="s">
        <v>2007</v>
      </c>
      <c r="E17" s="39" t="s">
        <v>15</v>
      </c>
      <c r="F17" s="39" t="s">
        <v>15</v>
      </c>
      <c r="G17" s="39" t="s">
        <v>15</v>
      </c>
      <c r="H17" s="39" t="s">
        <v>15</v>
      </c>
      <c r="I17" s="39" t="s">
        <v>15</v>
      </c>
      <c r="J17" s="39" t="s">
        <v>15</v>
      </c>
      <c r="K17" s="39" t="s">
        <v>16</v>
      </c>
      <c r="L17" s="39" t="s">
        <v>16</v>
      </c>
      <c r="M17" s="39">
        <v>5.0</v>
      </c>
      <c r="N17" s="39" t="s">
        <v>2008</v>
      </c>
      <c r="O17" s="39" t="s">
        <v>15</v>
      </c>
      <c r="P17" s="39" t="s">
        <v>15</v>
      </c>
      <c r="Q17" s="39" t="s">
        <v>16</v>
      </c>
      <c r="R17" s="39" t="s">
        <v>16</v>
      </c>
      <c r="S17" s="39">
        <v>45.0</v>
      </c>
      <c r="T17" s="39" t="s">
        <v>1992</v>
      </c>
      <c r="U17" s="158"/>
      <c r="V17" s="159"/>
      <c r="W17" s="159"/>
      <c r="X17" s="159"/>
    </row>
    <row r="18">
      <c r="A18" s="7">
        <v>16.0</v>
      </c>
      <c r="B18" s="7">
        <v>8114593.0</v>
      </c>
      <c r="C18" s="39" t="s">
        <v>15</v>
      </c>
      <c r="D18" s="39" t="s">
        <v>15</v>
      </c>
      <c r="E18" s="39" t="s">
        <v>15</v>
      </c>
      <c r="F18" s="39" t="s">
        <v>15</v>
      </c>
      <c r="G18" s="39" t="s">
        <v>15</v>
      </c>
      <c r="H18" s="39" t="s">
        <v>15</v>
      </c>
      <c r="I18" s="39" t="s">
        <v>15</v>
      </c>
      <c r="J18" s="39" t="s">
        <v>16</v>
      </c>
      <c r="K18" s="39" t="s">
        <v>16</v>
      </c>
      <c r="L18" s="39" t="s">
        <v>16</v>
      </c>
      <c r="M18" s="39">
        <v>9.0</v>
      </c>
      <c r="N18" s="39" t="s">
        <v>2009</v>
      </c>
      <c r="O18" s="39" t="s">
        <v>15</v>
      </c>
      <c r="P18" s="39" t="s">
        <v>16</v>
      </c>
      <c r="Q18" s="39" t="s">
        <v>16</v>
      </c>
      <c r="R18" s="39" t="s">
        <v>16</v>
      </c>
      <c r="S18" s="39">
        <v>32.0</v>
      </c>
      <c r="T18" s="39" t="s">
        <v>1992</v>
      </c>
      <c r="U18" s="39" t="s">
        <v>2010</v>
      </c>
      <c r="V18" s="35"/>
      <c r="W18" s="35"/>
      <c r="X18" s="35"/>
    </row>
    <row r="19">
      <c r="A19" s="7">
        <v>17.0</v>
      </c>
      <c r="B19" s="7">
        <v>8113528.0</v>
      </c>
      <c r="C19" s="39" t="s">
        <v>15</v>
      </c>
      <c r="D19" s="39" t="s">
        <v>15</v>
      </c>
      <c r="E19" s="39" t="s">
        <v>15</v>
      </c>
      <c r="F19" s="39" t="s">
        <v>15</v>
      </c>
      <c r="G19" s="39" t="s">
        <v>15</v>
      </c>
      <c r="H19" s="39" t="s">
        <v>15</v>
      </c>
      <c r="I19" s="39" t="s">
        <v>15</v>
      </c>
      <c r="J19" s="39" t="s">
        <v>15</v>
      </c>
      <c r="K19" s="39" t="s">
        <v>15</v>
      </c>
      <c r="L19" s="39" t="s">
        <v>15</v>
      </c>
      <c r="M19" s="158"/>
      <c r="N19" s="158"/>
      <c r="O19" s="39" t="s">
        <v>15</v>
      </c>
      <c r="P19" s="39" t="s">
        <v>16</v>
      </c>
      <c r="Q19" s="39" t="s">
        <v>16</v>
      </c>
      <c r="R19" s="39" t="s">
        <v>16</v>
      </c>
      <c r="S19" s="39">
        <v>5.0</v>
      </c>
      <c r="T19" s="39" t="s">
        <v>1992</v>
      </c>
      <c r="U19" s="158"/>
      <c r="V19" s="159"/>
      <c r="W19" s="159"/>
      <c r="X19" s="159"/>
    </row>
    <row r="20">
      <c r="A20" s="7">
        <v>18.0</v>
      </c>
      <c r="B20" s="7">
        <v>8111129.0</v>
      </c>
      <c r="C20" s="39" t="s">
        <v>15</v>
      </c>
      <c r="D20" s="39" t="s">
        <v>15</v>
      </c>
      <c r="E20" s="39" t="s">
        <v>15</v>
      </c>
      <c r="F20" s="39" t="s">
        <v>15</v>
      </c>
      <c r="G20" s="39" t="s">
        <v>15</v>
      </c>
      <c r="H20" s="39" t="s">
        <v>15</v>
      </c>
      <c r="I20" s="39" t="s">
        <v>15</v>
      </c>
      <c r="J20" s="39" t="s">
        <v>16</v>
      </c>
      <c r="K20" s="39" t="s">
        <v>15</v>
      </c>
      <c r="L20" s="39" t="s">
        <v>16</v>
      </c>
      <c r="M20" s="39">
        <v>5.0</v>
      </c>
      <c r="N20" s="39" t="s">
        <v>2011</v>
      </c>
      <c r="O20" s="39" t="s">
        <v>15</v>
      </c>
      <c r="P20" s="39" t="s">
        <v>15</v>
      </c>
      <c r="Q20" s="39" t="s">
        <v>15</v>
      </c>
      <c r="R20" s="39" t="s">
        <v>16</v>
      </c>
      <c r="S20" s="39">
        <v>15.0</v>
      </c>
      <c r="T20" s="39" t="s">
        <v>1992</v>
      </c>
      <c r="U20" s="158"/>
      <c r="V20" s="159"/>
      <c r="W20" s="159"/>
      <c r="X20" s="159"/>
    </row>
    <row r="21">
      <c r="A21" s="7">
        <v>19.0</v>
      </c>
      <c r="B21" s="7">
        <v>8117762.0</v>
      </c>
      <c r="C21" s="39" t="s">
        <v>15</v>
      </c>
      <c r="D21" s="39" t="s">
        <v>15</v>
      </c>
      <c r="E21" s="39" t="s">
        <v>15</v>
      </c>
      <c r="F21" s="39" t="s">
        <v>15</v>
      </c>
      <c r="G21" s="39" t="s">
        <v>15</v>
      </c>
      <c r="H21" s="39" t="s">
        <v>15</v>
      </c>
      <c r="I21" s="39" t="s">
        <v>15</v>
      </c>
      <c r="J21" s="39" t="s">
        <v>15</v>
      </c>
      <c r="K21" s="39" t="s">
        <v>16</v>
      </c>
      <c r="L21" s="39" t="s">
        <v>16</v>
      </c>
      <c r="M21" s="39">
        <v>7.0</v>
      </c>
      <c r="N21" s="39" t="s">
        <v>2012</v>
      </c>
      <c r="O21" s="39" t="s">
        <v>15</v>
      </c>
      <c r="P21" s="39" t="s">
        <v>16</v>
      </c>
      <c r="Q21" s="39" t="s">
        <v>16</v>
      </c>
      <c r="R21" s="39" t="s">
        <v>16</v>
      </c>
      <c r="S21" s="39">
        <v>19.0</v>
      </c>
      <c r="T21" s="39" t="s">
        <v>1993</v>
      </c>
      <c r="U21" s="158"/>
      <c r="V21" s="159"/>
      <c r="W21" s="159"/>
      <c r="X21" s="159"/>
    </row>
    <row r="22">
      <c r="A22" s="7">
        <v>20.0</v>
      </c>
      <c r="B22" s="7">
        <v>8118914.0</v>
      </c>
      <c r="C22" s="39" t="s">
        <v>15</v>
      </c>
      <c r="D22" s="39" t="s">
        <v>15</v>
      </c>
      <c r="E22" s="39" t="s">
        <v>15</v>
      </c>
      <c r="F22" s="39" t="s">
        <v>15</v>
      </c>
      <c r="G22" s="39" t="s">
        <v>15</v>
      </c>
      <c r="H22" s="39" t="s">
        <v>15</v>
      </c>
      <c r="I22" s="39" t="s">
        <v>15</v>
      </c>
      <c r="J22" s="39" t="s">
        <v>15</v>
      </c>
      <c r="K22" s="39" t="s">
        <v>15</v>
      </c>
      <c r="L22" s="39" t="s">
        <v>15</v>
      </c>
      <c r="M22" s="158"/>
      <c r="N22" s="158"/>
      <c r="O22" s="39" t="s">
        <v>15</v>
      </c>
      <c r="P22" s="39" t="s">
        <v>15</v>
      </c>
      <c r="Q22" s="39" t="s">
        <v>15</v>
      </c>
      <c r="R22" s="39" t="s">
        <v>16</v>
      </c>
      <c r="S22" s="39">
        <v>11.0</v>
      </c>
      <c r="T22" s="39" t="s">
        <v>1992</v>
      </c>
      <c r="U22" s="158"/>
      <c r="V22" s="159"/>
      <c r="W22" s="159"/>
      <c r="X22" s="159"/>
    </row>
    <row r="23">
      <c r="A23" s="7">
        <v>21.0</v>
      </c>
      <c r="B23" s="7">
        <v>8119396.0</v>
      </c>
      <c r="C23" s="39" t="s">
        <v>15</v>
      </c>
      <c r="D23" s="39" t="s">
        <v>15</v>
      </c>
      <c r="E23" s="39" t="s">
        <v>15</v>
      </c>
      <c r="F23" s="39" t="s">
        <v>15</v>
      </c>
      <c r="G23" s="39" t="s">
        <v>15</v>
      </c>
      <c r="H23" s="39" t="s">
        <v>15</v>
      </c>
      <c r="I23" s="39" t="s">
        <v>15</v>
      </c>
      <c r="J23" s="39" t="s">
        <v>15</v>
      </c>
      <c r="K23" s="39" t="s">
        <v>15</v>
      </c>
      <c r="L23" s="39" t="s">
        <v>15</v>
      </c>
      <c r="M23" s="158"/>
      <c r="N23" s="158"/>
      <c r="O23" s="39" t="s">
        <v>15</v>
      </c>
      <c r="P23" s="39" t="s">
        <v>16</v>
      </c>
      <c r="Q23" s="39" t="s">
        <v>16</v>
      </c>
      <c r="R23" s="39" t="s">
        <v>16</v>
      </c>
      <c r="S23" s="39">
        <v>38.0</v>
      </c>
      <c r="T23" s="39" t="s">
        <v>1992</v>
      </c>
      <c r="U23" s="158"/>
      <c r="V23" s="159"/>
      <c r="W23" s="159"/>
      <c r="X23" s="159"/>
    </row>
    <row r="24">
      <c r="A24" s="7">
        <v>22.0</v>
      </c>
      <c r="B24" s="7">
        <v>8119518.0</v>
      </c>
      <c r="C24" s="39" t="s">
        <v>15</v>
      </c>
      <c r="D24" s="39" t="s">
        <v>15</v>
      </c>
      <c r="E24" s="39" t="s">
        <v>15</v>
      </c>
      <c r="F24" s="39" t="s">
        <v>15</v>
      </c>
      <c r="G24" s="39" t="s">
        <v>15</v>
      </c>
      <c r="H24" s="39" t="s">
        <v>15</v>
      </c>
      <c r="I24" s="39" t="s">
        <v>15</v>
      </c>
      <c r="J24" s="39" t="s">
        <v>15</v>
      </c>
      <c r="K24" s="39" t="s">
        <v>15</v>
      </c>
      <c r="L24" s="39" t="s">
        <v>15</v>
      </c>
      <c r="M24" s="158"/>
      <c r="N24" s="158"/>
      <c r="O24" s="39" t="s">
        <v>15</v>
      </c>
      <c r="P24" s="39" t="s">
        <v>15</v>
      </c>
      <c r="Q24" s="39" t="s">
        <v>16</v>
      </c>
      <c r="R24" s="39" t="s">
        <v>16</v>
      </c>
      <c r="S24" s="39">
        <v>11.0</v>
      </c>
      <c r="T24" s="39" t="s">
        <v>1992</v>
      </c>
      <c r="U24" s="158"/>
      <c r="V24" s="159"/>
      <c r="W24" s="159"/>
      <c r="X24" s="159"/>
    </row>
    <row r="25">
      <c r="A25" s="7">
        <v>23.0</v>
      </c>
      <c r="B25" s="7">
        <v>8119272.0</v>
      </c>
      <c r="C25" s="39" t="s">
        <v>15</v>
      </c>
      <c r="D25" s="39" t="s">
        <v>15</v>
      </c>
      <c r="E25" s="39" t="s">
        <v>15</v>
      </c>
      <c r="F25" s="39" t="s">
        <v>15</v>
      </c>
      <c r="G25" s="39" t="s">
        <v>15</v>
      </c>
      <c r="H25" s="39" t="s">
        <v>15</v>
      </c>
      <c r="I25" s="39" t="s">
        <v>15</v>
      </c>
      <c r="J25" s="39" t="s">
        <v>15</v>
      </c>
      <c r="K25" s="39" t="s">
        <v>15</v>
      </c>
      <c r="L25" s="39" t="s">
        <v>15</v>
      </c>
      <c r="M25" s="158"/>
      <c r="N25" s="158"/>
      <c r="O25" s="39" t="s">
        <v>15</v>
      </c>
      <c r="P25" s="39" t="s">
        <v>15</v>
      </c>
      <c r="Q25" s="39" t="s">
        <v>15</v>
      </c>
      <c r="R25" s="39" t="s">
        <v>16</v>
      </c>
      <c r="S25" s="158"/>
      <c r="T25" s="39" t="s">
        <v>1992</v>
      </c>
      <c r="U25" s="158"/>
      <c r="V25" s="159"/>
      <c r="W25" s="159"/>
      <c r="X25" s="159"/>
    </row>
    <row r="26">
      <c r="A26" s="7">
        <v>24.0</v>
      </c>
      <c r="B26" s="7">
        <v>8117038.0</v>
      </c>
      <c r="C26" s="39" t="s">
        <v>15</v>
      </c>
      <c r="D26" s="39" t="s">
        <v>15</v>
      </c>
      <c r="E26" s="39" t="s">
        <v>15</v>
      </c>
      <c r="F26" s="39" t="s">
        <v>15</v>
      </c>
      <c r="G26" s="39" t="s">
        <v>15</v>
      </c>
      <c r="H26" s="39" t="s">
        <v>15</v>
      </c>
      <c r="I26" s="39" t="s">
        <v>15</v>
      </c>
      <c r="J26" s="39" t="s">
        <v>15</v>
      </c>
      <c r="K26" s="39" t="s">
        <v>15</v>
      </c>
      <c r="L26" s="39" t="s">
        <v>15</v>
      </c>
      <c r="M26" s="158"/>
      <c r="N26" s="158"/>
      <c r="O26" s="39" t="s">
        <v>15</v>
      </c>
      <c r="P26" s="39" t="s">
        <v>15</v>
      </c>
      <c r="Q26" s="39" t="s">
        <v>15</v>
      </c>
      <c r="R26" s="39" t="s">
        <v>16</v>
      </c>
      <c r="S26" s="39">
        <v>15.0</v>
      </c>
      <c r="T26" s="39" t="s">
        <v>1995</v>
      </c>
      <c r="U26" s="158"/>
      <c r="V26" s="159"/>
      <c r="W26" s="159"/>
      <c r="X26" s="159"/>
    </row>
    <row r="27">
      <c r="A27" s="7">
        <v>25.0</v>
      </c>
      <c r="B27" s="7">
        <v>8120589.0</v>
      </c>
      <c r="C27" s="39" t="s">
        <v>15</v>
      </c>
      <c r="D27" s="39" t="s">
        <v>15</v>
      </c>
      <c r="E27" s="39" t="s">
        <v>15</v>
      </c>
      <c r="F27" s="39" t="s">
        <v>15</v>
      </c>
      <c r="G27" s="39" t="s">
        <v>15</v>
      </c>
      <c r="H27" s="39" t="s">
        <v>15</v>
      </c>
      <c r="I27" s="39" t="s">
        <v>15</v>
      </c>
      <c r="J27" s="39" t="s">
        <v>15</v>
      </c>
      <c r="K27" s="39" t="s">
        <v>15</v>
      </c>
      <c r="L27" s="39" t="s">
        <v>15</v>
      </c>
      <c r="M27" s="158"/>
      <c r="N27" s="158"/>
      <c r="O27" s="39" t="s">
        <v>15</v>
      </c>
      <c r="P27" s="39" t="s">
        <v>16</v>
      </c>
      <c r="Q27" s="39" t="s">
        <v>15</v>
      </c>
      <c r="R27" s="39" t="s">
        <v>16</v>
      </c>
      <c r="S27" s="39">
        <v>12.0</v>
      </c>
      <c r="T27" s="39" t="s">
        <v>1992</v>
      </c>
      <c r="U27" s="158"/>
      <c r="V27" s="159"/>
      <c r="W27" s="159"/>
      <c r="X27" s="159"/>
    </row>
    <row r="28">
      <c r="A28" s="7">
        <v>26.0</v>
      </c>
      <c r="B28" s="7">
        <v>8121779.0</v>
      </c>
      <c r="C28" s="39" t="s">
        <v>15</v>
      </c>
      <c r="D28" s="39" t="s">
        <v>2013</v>
      </c>
      <c r="E28" s="39" t="s">
        <v>15</v>
      </c>
      <c r="F28" s="39" t="s">
        <v>15</v>
      </c>
      <c r="G28" s="39" t="s">
        <v>16</v>
      </c>
      <c r="H28" s="39" t="s">
        <v>15</v>
      </c>
      <c r="I28" s="39" t="s">
        <v>15</v>
      </c>
      <c r="J28" s="39" t="s">
        <v>15</v>
      </c>
      <c r="K28" s="39" t="s">
        <v>16</v>
      </c>
      <c r="L28" s="39" t="s">
        <v>16</v>
      </c>
      <c r="M28" s="39">
        <v>39.0</v>
      </c>
      <c r="N28" s="39" t="s">
        <v>2014</v>
      </c>
      <c r="O28" s="39" t="s">
        <v>15</v>
      </c>
      <c r="P28" s="39" t="s">
        <v>16</v>
      </c>
      <c r="Q28" s="39" t="s">
        <v>16</v>
      </c>
      <c r="R28" s="39" t="s">
        <v>16</v>
      </c>
      <c r="S28" s="158"/>
      <c r="T28" s="39" t="s">
        <v>1993</v>
      </c>
      <c r="U28" s="158"/>
      <c r="V28" s="159"/>
      <c r="W28" s="159"/>
      <c r="X28" s="159"/>
    </row>
    <row r="29">
      <c r="A29" s="7">
        <v>27.0</v>
      </c>
      <c r="B29" s="7">
        <v>8122966.0</v>
      </c>
      <c r="C29" s="39" t="s">
        <v>15</v>
      </c>
      <c r="D29" s="39" t="s">
        <v>15</v>
      </c>
      <c r="E29" s="39" t="s">
        <v>15</v>
      </c>
      <c r="F29" s="39" t="s">
        <v>15</v>
      </c>
      <c r="G29" s="39" t="s">
        <v>15</v>
      </c>
      <c r="H29" s="39" t="s">
        <v>15</v>
      </c>
      <c r="I29" s="39" t="s">
        <v>15</v>
      </c>
      <c r="J29" s="39" t="s">
        <v>15</v>
      </c>
      <c r="K29" s="39" t="s">
        <v>15</v>
      </c>
      <c r="L29" s="39" t="s">
        <v>15</v>
      </c>
      <c r="M29" s="158"/>
      <c r="N29" s="158"/>
      <c r="O29" s="39" t="s">
        <v>15</v>
      </c>
      <c r="P29" s="39" t="s">
        <v>16</v>
      </c>
      <c r="Q29" s="39" t="s">
        <v>16</v>
      </c>
      <c r="R29" s="39" t="s">
        <v>16</v>
      </c>
      <c r="S29" s="39">
        <v>13.0</v>
      </c>
      <c r="T29" s="39" t="s">
        <v>1993</v>
      </c>
      <c r="U29" s="158"/>
      <c r="V29" s="159"/>
      <c r="W29" s="159"/>
      <c r="X29" s="159"/>
    </row>
    <row r="30">
      <c r="A30" s="7">
        <v>28.0</v>
      </c>
      <c r="B30" s="7">
        <v>8121297.0</v>
      </c>
      <c r="C30" s="39" t="s">
        <v>15</v>
      </c>
      <c r="D30" s="39" t="s">
        <v>15</v>
      </c>
      <c r="E30" s="39" t="s">
        <v>15</v>
      </c>
      <c r="F30" s="39" t="s">
        <v>15</v>
      </c>
      <c r="G30" s="39" t="s">
        <v>15</v>
      </c>
      <c r="H30" s="39" t="s">
        <v>15</v>
      </c>
      <c r="I30" s="39" t="s">
        <v>15</v>
      </c>
      <c r="J30" s="39" t="s">
        <v>15</v>
      </c>
      <c r="K30" s="39" t="s">
        <v>16</v>
      </c>
      <c r="L30" s="39" t="s">
        <v>16</v>
      </c>
      <c r="M30" s="158"/>
      <c r="N30" s="39" t="s">
        <v>1999</v>
      </c>
      <c r="O30" s="39" t="s">
        <v>15</v>
      </c>
      <c r="P30" s="39" t="s">
        <v>16</v>
      </c>
      <c r="Q30" s="39" t="s">
        <v>16</v>
      </c>
      <c r="R30" s="39" t="s">
        <v>16</v>
      </c>
      <c r="S30" s="39">
        <v>21.0</v>
      </c>
      <c r="T30" s="39" t="s">
        <v>1992</v>
      </c>
      <c r="U30" s="158"/>
      <c r="V30" s="159"/>
      <c r="W30" s="159"/>
      <c r="X30" s="159"/>
    </row>
    <row r="31">
      <c r="A31" s="7">
        <v>29.0</v>
      </c>
      <c r="B31" s="7">
        <v>8123782.0</v>
      </c>
      <c r="C31" s="39" t="s">
        <v>15</v>
      </c>
      <c r="D31" s="39" t="s">
        <v>15</v>
      </c>
      <c r="E31" s="39" t="s">
        <v>15</v>
      </c>
      <c r="F31" s="39" t="s">
        <v>15</v>
      </c>
      <c r="G31" s="39" t="s">
        <v>15</v>
      </c>
      <c r="H31" s="39" t="s">
        <v>15</v>
      </c>
      <c r="I31" s="39" t="s">
        <v>15</v>
      </c>
      <c r="J31" s="39" t="s">
        <v>15</v>
      </c>
      <c r="K31" s="39" t="s">
        <v>15</v>
      </c>
      <c r="L31" s="39" t="s">
        <v>16</v>
      </c>
      <c r="M31" s="158"/>
      <c r="N31" s="158"/>
      <c r="O31" s="39" t="s">
        <v>15</v>
      </c>
      <c r="P31" s="39" t="s">
        <v>16</v>
      </c>
      <c r="Q31" s="39" t="s">
        <v>15</v>
      </c>
      <c r="R31" s="39" t="s">
        <v>16</v>
      </c>
      <c r="S31" s="158"/>
      <c r="T31" s="39" t="s">
        <v>1992</v>
      </c>
      <c r="U31" s="158"/>
      <c r="V31" s="159"/>
      <c r="W31" s="159"/>
      <c r="X31" s="159"/>
    </row>
    <row r="32">
      <c r="A32" s="7">
        <v>30.0</v>
      </c>
      <c r="B32" s="7">
        <v>8125292.0</v>
      </c>
      <c r="C32" s="39" t="s">
        <v>15</v>
      </c>
      <c r="D32" s="39" t="s">
        <v>15</v>
      </c>
      <c r="E32" s="39" t="s">
        <v>15</v>
      </c>
      <c r="F32" s="39" t="s">
        <v>15</v>
      </c>
      <c r="G32" s="39" t="s">
        <v>15</v>
      </c>
      <c r="H32" s="39" t="s">
        <v>15</v>
      </c>
      <c r="I32" s="39" t="s">
        <v>15</v>
      </c>
      <c r="J32" s="39" t="s">
        <v>15</v>
      </c>
      <c r="K32" s="39" t="s">
        <v>15</v>
      </c>
      <c r="L32" s="39" t="s">
        <v>15</v>
      </c>
      <c r="M32" s="158"/>
      <c r="N32" s="158"/>
      <c r="O32" s="39" t="s">
        <v>15</v>
      </c>
      <c r="P32" s="39" t="s">
        <v>15</v>
      </c>
      <c r="Q32" s="39" t="s">
        <v>15</v>
      </c>
      <c r="R32" s="39" t="s">
        <v>16</v>
      </c>
      <c r="S32" s="158"/>
      <c r="T32" s="39" t="s">
        <v>1995</v>
      </c>
      <c r="U32" s="158"/>
      <c r="V32" s="159"/>
      <c r="W32" s="159"/>
      <c r="X32" s="159"/>
    </row>
    <row r="33">
      <c r="A33" s="7">
        <v>31.0</v>
      </c>
      <c r="B33" s="7">
        <v>8127949.0</v>
      </c>
      <c r="C33" s="39" t="s">
        <v>15</v>
      </c>
      <c r="D33" s="39" t="s">
        <v>15</v>
      </c>
      <c r="E33" s="39" t="s">
        <v>15</v>
      </c>
      <c r="F33" s="39" t="s">
        <v>16</v>
      </c>
      <c r="G33" s="39" t="s">
        <v>15</v>
      </c>
      <c r="H33" s="39" t="s">
        <v>15</v>
      </c>
      <c r="I33" s="39" t="s">
        <v>15</v>
      </c>
      <c r="J33" s="39" t="s">
        <v>15</v>
      </c>
      <c r="K33" s="39" t="s">
        <v>16</v>
      </c>
      <c r="L33" s="39" t="s">
        <v>16</v>
      </c>
      <c r="M33" s="39">
        <v>10.0</v>
      </c>
      <c r="N33" s="39" t="s">
        <v>2015</v>
      </c>
      <c r="O33" s="39" t="s">
        <v>15</v>
      </c>
      <c r="P33" s="39" t="s">
        <v>16</v>
      </c>
      <c r="Q33" s="39" t="s">
        <v>16</v>
      </c>
      <c r="R33" s="39" t="s">
        <v>15</v>
      </c>
      <c r="S33" s="158"/>
      <c r="T33" s="39" t="s">
        <v>1992</v>
      </c>
      <c r="U33" s="158"/>
      <c r="V33" s="159"/>
      <c r="W33" s="159"/>
      <c r="X33" s="159"/>
    </row>
    <row r="34">
      <c r="A34" s="7">
        <v>32.0</v>
      </c>
      <c r="B34" s="7">
        <v>8128176.0</v>
      </c>
      <c r="C34" s="39" t="s">
        <v>15</v>
      </c>
      <c r="D34" s="39" t="s">
        <v>15</v>
      </c>
      <c r="E34" s="39" t="s">
        <v>15</v>
      </c>
      <c r="F34" s="39" t="s">
        <v>15</v>
      </c>
      <c r="G34" s="39" t="s">
        <v>15</v>
      </c>
      <c r="H34" s="39" t="s">
        <v>15</v>
      </c>
      <c r="I34" s="39" t="s">
        <v>15</v>
      </c>
      <c r="J34" s="39" t="s">
        <v>15</v>
      </c>
      <c r="K34" s="39" t="s">
        <v>16</v>
      </c>
      <c r="L34" s="39" t="s">
        <v>16</v>
      </c>
      <c r="M34" s="39">
        <v>9.0</v>
      </c>
      <c r="N34" s="39" t="s">
        <v>2015</v>
      </c>
      <c r="O34" s="39" t="s">
        <v>15</v>
      </c>
      <c r="P34" s="39" t="s">
        <v>16</v>
      </c>
      <c r="Q34" s="39" t="s">
        <v>16</v>
      </c>
      <c r="R34" s="39" t="s">
        <v>15</v>
      </c>
      <c r="S34" s="158"/>
      <c r="T34" s="39" t="s">
        <v>1992</v>
      </c>
      <c r="U34" s="158"/>
      <c r="V34" s="159"/>
      <c r="W34" s="159"/>
      <c r="X34" s="159"/>
    </row>
    <row r="35">
      <c r="A35" s="7">
        <v>33.0</v>
      </c>
      <c r="B35" s="7">
        <v>8128853.0</v>
      </c>
      <c r="C35" s="39" t="s">
        <v>15</v>
      </c>
      <c r="D35" s="39" t="s">
        <v>15</v>
      </c>
      <c r="E35" s="39" t="s">
        <v>15</v>
      </c>
      <c r="F35" s="39" t="s">
        <v>15</v>
      </c>
      <c r="G35" s="39" t="s">
        <v>15</v>
      </c>
      <c r="H35" s="39" t="s">
        <v>15</v>
      </c>
      <c r="I35" s="39" t="s">
        <v>15</v>
      </c>
      <c r="J35" s="39" t="s">
        <v>15</v>
      </c>
      <c r="K35" s="39" t="s">
        <v>15</v>
      </c>
      <c r="L35" s="39" t="s">
        <v>15</v>
      </c>
      <c r="M35" s="158"/>
      <c r="N35" s="158"/>
      <c r="O35" s="39" t="s">
        <v>15</v>
      </c>
      <c r="P35" s="39" t="s">
        <v>16</v>
      </c>
      <c r="Q35" s="39" t="s">
        <v>15</v>
      </c>
      <c r="R35" s="39" t="s">
        <v>16</v>
      </c>
      <c r="S35" s="39">
        <v>12.0</v>
      </c>
      <c r="T35" s="39" t="s">
        <v>1992</v>
      </c>
      <c r="U35" s="158"/>
      <c r="V35" s="159"/>
      <c r="W35" s="159"/>
      <c r="X35" s="159"/>
    </row>
    <row r="36">
      <c r="A36" s="7">
        <v>34.0</v>
      </c>
      <c r="B36" s="7">
        <v>8128834.0</v>
      </c>
      <c r="C36" s="39" t="s">
        <v>15</v>
      </c>
      <c r="D36" s="39" t="s">
        <v>15</v>
      </c>
      <c r="E36" s="39" t="s">
        <v>15</v>
      </c>
      <c r="F36" s="39" t="s">
        <v>15</v>
      </c>
      <c r="G36" s="39" t="s">
        <v>15</v>
      </c>
      <c r="H36" s="39" t="s">
        <v>15</v>
      </c>
      <c r="I36" s="39" t="s">
        <v>15</v>
      </c>
      <c r="J36" s="39" t="s">
        <v>15</v>
      </c>
      <c r="K36" s="39" t="s">
        <v>15</v>
      </c>
      <c r="L36" s="39" t="s">
        <v>15</v>
      </c>
      <c r="M36" s="158"/>
      <c r="N36" s="158"/>
      <c r="O36" s="39" t="s">
        <v>15</v>
      </c>
      <c r="P36" s="39" t="s">
        <v>15</v>
      </c>
      <c r="Q36" s="39" t="s">
        <v>15</v>
      </c>
      <c r="R36" s="39" t="s">
        <v>16</v>
      </c>
      <c r="S36" s="158"/>
      <c r="T36" s="39" t="s">
        <v>1992</v>
      </c>
      <c r="U36" s="158"/>
      <c r="V36" s="159"/>
      <c r="W36" s="159"/>
      <c r="X36" s="159"/>
    </row>
    <row r="37">
      <c r="A37" s="7">
        <v>35.0</v>
      </c>
      <c r="B37" s="7">
        <v>8130963.0</v>
      </c>
      <c r="C37" s="39" t="s">
        <v>15</v>
      </c>
      <c r="D37" s="39" t="s">
        <v>15</v>
      </c>
      <c r="E37" s="39" t="s">
        <v>15</v>
      </c>
      <c r="F37" s="39" t="s">
        <v>15</v>
      </c>
      <c r="G37" s="39" t="s">
        <v>15</v>
      </c>
      <c r="H37" s="39" t="s">
        <v>15</v>
      </c>
      <c r="I37" s="39" t="s">
        <v>15</v>
      </c>
      <c r="J37" s="39" t="s">
        <v>15</v>
      </c>
      <c r="K37" s="39" t="s">
        <v>15</v>
      </c>
      <c r="L37" s="39" t="s">
        <v>15</v>
      </c>
      <c r="M37" s="158"/>
      <c r="N37" s="158"/>
      <c r="O37" s="39" t="s">
        <v>15</v>
      </c>
      <c r="P37" s="39" t="s">
        <v>16</v>
      </c>
      <c r="Q37" s="39" t="s">
        <v>16</v>
      </c>
      <c r="R37" s="39" t="s">
        <v>16</v>
      </c>
      <c r="S37" s="39">
        <v>9.0</v>
      </c>
      <c r="T37" s="39" t="s">
        <v>1992</v>
      </c>
      <c r="U37" s="39" t="s">
        <v>2016</v>
      </c>
      <c r="V37" s="35"/>
      <c r="W37" s="35"/>
      <c r="X37" s="35"/>
    </row>
    <row r="38">
      <c r="A38" s="7">
        <v>36.0</v>
      </c>
      <c r="B38" s="7">
        <v>8134031.0</v>
      </c>
      <c r="C38" s="39" t="s">
        <v>15</v>
      </c>
      <c r="D38" s="39" t="s">
        <v>15</v>
      </c>
      <c r="E38" s="39" t="s">
        <v>15</v>
      </c>
      <c r="F38" s="39" t="s">
        <v>15</v>
      </c>
      <c r="G38" s="39" t="s">
        <v>15</v>
      </c>
      <c r="H38" s="39" t="s">
        <v>15</v>
      </c>
      <c r="I38" s="39" t="s">
        <v>15</v>
      </c>
      <c r="J38" s="39" t="s">
        <v>15</v>
      </c>
      <c r="K38" s="39" t="s">
        <v>16</v>
      </c>
      <c r="L38" s="39" t="s">
        <v>16</v>
      </c>
      <c r="M38" s="39">
        <v>25.0</v>
      </c>
      <c r="N38" s="39" t="s">
        <v>2017</v>
      </c>
      <c r="O38" s="39" t="s">
        <v>15</v>
      </c>
      <c r="P38" s="39" t="s">
        <v>16</v>
      </c>
      <c r="Q38" s="39" t="s">
        <v>16</v>
      </c>
      <c r="R38" s="39" t="s">
        <v>16</v>
      </c>
      <c r="S38" s="39">
        <v>20.0</v>
      </c>
      <c r="T38" s="39" t="s">
        <v>1992</v>
      </c>
      <c r="U38" s="158"/>
      <c r="V38" s="159"/>
      <c r="W38" s="159"/>
      <c r="X38" s="159"/>
    </row>
    <row r="39">
      <c r="A39" s="7">
        <v>37.0</v>
      </c>
      <c r="B39" s="7">
        <v>8134465.0</v>
      </c>
      <c r="C39" s="39" t="s">
        <v>15</v>
      </c>
      <c r="D39" s="39" t="s">
        <v>15</v>
      </c>
      <c r="E39" s="39" t="s">
        <v>15</v>
      </c>
      <c r="F39" s="39" t="s">
        <v>15</v>
      </c>
      <c r="G39" s="39" t="s">
        <v>15</v>
      </c>
      <c r="H39" s="39" t="s">
        <v>15</v>
      </c>
      <c r="I39" s="39" t="s">
        <v>15</v>
      </c>
      <c r="J39" s="39" t="s">
        <v>15</v>
      </c>
      <c r="K39" s="39" t="s">
        <v>15</v>
      </c>
      <c r="L39" s="39" t="s">
        <v>15</v>
      </c>
      <c r="M39" s="158"/>
      <c r="N39" s="158"/>
      <c r="O39" s="39" t="s">
        <v>15</v>
      </c>
      <c r="P39" s="39" t="s">
        <v>15</v>
      </c>
      <c r="Q39" s="39" t="s">
        <v>15</v>
      </c>
      <c r="R39" s="39" t="s">
        <v>15</v>
      </c>
      <c r="S39" s="158"/>
      <c r="T39" s="39" t="s">
        <v>1992</v>
      </c>
      <c r="U39" s="158"/>
      <c r="V39" s="159"/>
      <c r="W39" s="159"/>
      <c r="X39" s="159"/>
    </row>
    <row r="40">
      <c r="A40" s="7">
        <v>38.0</v>
      </c>
      <c r="B40" s="7">
        <v>8135329.0</v>
      </c>
      <c r="C40" s="39" t="s">
        <v>15</v>
      </c>
      <c r="D40" s="39" t="s">
        <v>15</v>
      </c>
      <c r="E40" s="39" t="s">
        <v>15</v>
      </c>
      <c r="F40" s="39" t="s">
        <v>15</v>
      </c>
      <c r="G40" s="39" t="s">
        <v>15</v>
      </c>
      <c r="H40" s="39" t="s">
        <v>15</v>
      </c>
      <c r="I40" s="39" t="s">
        <v>15</v>
      </c>
      <c r="J40" s="39" t="s">
        <v>15</v>
      </c>
      <c r="K40" s="39" t="s">
        <v>15</v>
      </c>
      <c r="L40" s="39" t="s">
        <v>16</v>
      </c>
      <c r="M40" s="39">
        <v>14.0</v>
      </c>
      <c r="N40" s="39" t="s">
        <v>2018</v>
      </c>
      <c r="O40" s="39" t="s">
        <v>15</v>
      </c>
      <c r="P40" s="39" t="s">
        <v>16</v>
      </c>
      <c r="Q40" s="39" t="s">
        <v>16</v>
      </c>
      <c r="R40" s="39" t="s">
        <v>16</v>
      </c>
      <c r="S40" s="39">
        <v>21.0</v>
      </c>
      <c r="T40" s="39" t="s">
        <v>1995</v>
      </c>
      <c r="U40" s="158"/>
      <c r="V40" s="159"/>
      <c r="W40" s="159"/>
      <c r="X40" s="159"/>
    </row>
    <row r="41">
      <c r="A41" s="7">
        <v>39.0</v>
      </c>
      <c r="B41" s="7">
        <v>8137033.0</v>
      </c>
      <c r="C41" s="39" t="s">
        <v>15</v>
      </c>
      <c r="D41" s="39" t="s">
        <v>15</v>
      </c>
      <c r="E41" s="39" t="s">
        <v>15</v>
      </c>
      <c r="F41" s="39" t="s">
        <v>15</v>
      </c>
      <c r="G41" s="39" t="s">
        <v>15</v>
      </c>
      <c r="H41" s="39" t="s">
        <v>15</v>
      </c>
      <c r="I41" s="39" t="s">
        <v>15</v>
      </c>
      <c r="J41" s="39" t="s">
        <v>15</v>
      </c>
      <c r="K41" s="39" t="s">
        <v>15</v>
      </c>
      <c r="L41" s="39" t="s">
        <v>15</v>
      </c>
      <c r="M41" s="158"/>
      <c r="N41" s="158"/>
      <c r="O41" s="39" t="s">
        <v>15</v>
      </c>
      <c r="P41" s="39" t="s">
        <v>15</v>
      </c>
      <c r="Q41" s="39" t="s">
        <v>15</v>
      </c>
      <c r="R41" s="39" t="s">
        <v>16</v>
      </c>
      <c r="S41" s="39">
        <v>9.0</v>
      </c>
      <c r="T41" s="39" t="s">
        <v>1992</v>
      </c>
      <c r="U41" s="158"/>
      <c r="V41" s="159"/>
      <c r="W41" s="159"/>
      <c r="X41" s="159"/>
    </row>
    <row r="42">
      <c r="A42" s="7">
        <v>40.0</v>
      </c>
      <c r="B42" s="7">
        <v>8121296.0</v>
      </c>
      <c r="C42" s="39" t="s">
        <v>15</v>
      </c>
      <c r="D42" s="39" t="s">
        <v>15</v>
      </c>
      <c r="E42" s="39" t="s">
        <v>15</v>
      </c>
      <c r="F42" s="39" t="s">
        <v>15</v>
      </c>
      <c r="G42" s="39" t="s">
        <v>15</v>
      </c>
      <c r="H42" s="39" t="s">
        <v>15</v>
      </c>
      <c r="I42" s="39" t="s">
        <v>15</v>
      </c>
      <c r="J42" s="39" t="s">
        <v>15</v>
      </c>
      <c r="K42" s="39" t="s">
        <v>16</v>
      </c>
      <c r="L42" s="39" t="s">
        <v>16</v>
      </c>
      <c r="M42" s="39">
        <v>7.0</v>
      </c>
      <c r="N42" s="39" t="s">
        <v>2019</v>
      </c>
      <c r="O42" s="39" t="s">
        <v>15</v>
      </c>
      <c r="P42" s="39" t="s">
        <v>16</v>
      </c>
      <c r="Q42" s="39" t="s">
        <v>16</v>
      </c>
      <c r="R42" s="39" t="s">
        <v>16</v>
      </c>
      <c r="S42" s="39">
        <v>16.0</v>
      </c>
      <c r="T42" s="39" t="s">
        <v>1992</v>
      </c>
      <c r="U42" s="158"/>
      <c r="V42" s="159"/>
      <c r="W42" s="159"/>
      <c r="X42" s="159"/>
    </row>
    <row r="43">
      <c r="A43" s="7">
        <v>41.0</v>
      </c>
      <c r="B43" s="7">
        <v>8119396.0</v>
      </c>
      <c r="C43" s="39" t="s">
        <v>15</v>
      </c>
      <c r="D43" s="39" t="s">
        <v>15</v>
      </c>
      <c r="E43" s="39" t="s">
        <v>15</v>
      </c>
      <c r="F43" s="39" t="s">
        <v>15</v>
      </c>
      <c r="G43" s="39" t="s">
        <v>15</v>
      </c>
      <c r="H43" s="39" t="s">
        <v>15</v>
      </c>
      <c r="I43" s="39" t="s">
        <v>15</v>
      </c>
      <c r="J43" s="39" t="s">
        <v>15</v>
      </c>
      <c r="K43" s="39" t="s">
        <v>15</v>
      </c>
      <c r="L43" s="39" t="s">
        <v>15</v>
      </c>
      <c r="M43" s="158"/>
      <c r="N43" s="158"/>
      <c r="O43" s="39" t="s">
        <v>15</v>
      </c>
      <c r="P43" s="39" t="s">
        <v>15</v>
      </c>
      <c r="Q43" s="39" t="s">
        <v>16</v>
      </c>
      <c r="R43" s="39" t="s">
        <v>16</v>
      </c>
      <c r="S43" s="39">
        <v>28.0</v>
      </c>
      <c r="T43" s="39" t="s">
        <v>1995</v>
      </c>
      <c r="U43" s="158"/>
      <c r="V43" s="159"/>
      <c r="W43" s="159"/>
      <c r="X43" s="159"/>
    </row>
    <row r="44">
      <c r="A44" s="7">
        <v>42.0</v>
      </c>
      <c r="B44" s="7">
        <v>8139801.0</v>
      </c>
      <c r="C44" s="39" t="s">
        <v>15</v>
      </c>
      <c r="D44" s="39" t="s">
        <v>15</v>
      </c>
      <c r="E44" s="39" t="s">
        <v>15</v>
      </c>
      <c r="F44" s="39" t="s">
        <v>16</v>
      </c>
      <c r="G44" s="39" t="s">
        <v>15</v>
      </c>
      <c r="H44" s="39" t="s">
        <v>15</v>
      </c>
      <c r="I44" s="39" t="s">
        <v>15</v>
      </c>
      <c r="J44" s="39" t="s">
        <v>15</v>
      </c>
      <c r="K44" s="39" t="s">
        <v>16</v>
      </c>
      <c r="L44" s="39" t="s">
        <v>16</v>
      </c>
      <c r="M44" s="39">
        <v>10.0</v>
      </c>
      <c r="N44" s="39" t="s">
        <v>2015</v>
      </c>
      <c r="O44" s="39" t="s">
        <v>15</v>
      </c>
      <c r="P44" s="39" t="s">
        <v>16</v>
      </c>
      <c r="Q44" s="39" t="s">
        <v>16</v>
      </c>
      <c r="R44" s="39" t="s">
        <v>16</v>
      </c>
      <c r="S44" s="39">
        <v>23.0</v>
      </c>
      <c r="T44" s="39" t="s">
        <v>1992</v>
      </c>
      <c r="U44" s="158"/>
      <c r="V44" s="159"/>
      <c r="W44" s="159"/>
      <c r="X44" s="159"/>
    </row>
    <row r="45">
      <c r="A45" s="7">
        <v>43.0</v>
      </c>
      <c r="B45" s="7">
        <v>8139886.0</v>
      </c>
      <c r="C45" s="39" t="s">
        <v>15</v>
      </c>
      <c r="D45" s="39" t="s">
        <v>15</v>
      </c>
      <c r="E45" s="39" t="s">
        <v>15</v>
      </c>
      <c r="F45" s="39" t="s">
        <v>15</v>
      </c>
      <c r="G45" s="39" t="s">
        <v>15</v>
      </c>
      <c r="H45" s="39" t="s">
        <v>15</v>
      </c>
      <c r="I45" s="39" t="s">
        <v>15</v>
      </c>
      <c r="J45" s="39" t="s">
        <v>15</v>
      </c>
      <c r="K45" s="39" t="s">
        <v>15</v>
      </c>
      <c r="L45" s="39" t="s">
        <v>15</v>
      </c>
      <c r="M45" s="158"/>
      <c r="N45" s="158"/>
      <c r="O45" s="39" t="s">
        <v>15</v>
      </c>
      <c r="P45" s="39" t="s">
        <v>15</v>
      </c>
      <c r="Q45" s="39" t="s">
        <v>15</v>
      </c>
      <c r="R45" s="39" t="s">
        <v>16</v>
      </c>
      <c r="S45" s="39">
        <v>7.0</v>
      </c>
      <c r="T45" s="39" t="s">
        <v>1995</v>
      </c>
      <c r="U45" s="158"/>
      <c r="V45" s="159"/>
      <c r="W45" s="159"/>
      <c r="X45" s="159"/>
    </row>
    <row r="46">
      <c r="A46" s="7">
        <v>44.0</v>
      </c>
      <c r="B46" s="7">
        <v>8140604.0</v>
      </c>
      <c r="C46" s="39" t="s">
        <v>15</v>
      </c>
      <c r="D46" s="39" t="s">
        <v>15</v>
      </c>
      <c r="E46" s="39" t="s">
        <v>15</v>
      </c>
      <c r="F46" s="39" t="s">
        <v>15</v>
      </c>
      <c r="G46" s="39" t="s">
        <v>15</v>
      </c>
      <c r="H46" s="39" t="s">
        <v>15</v>
      </c>
      <c r="I46" s="39" t="s">
        <v>15</v>
      </c>
      <c r="J46" s="39" t="s">
        <v>15</v>
      </c>
      <c r="K46" s="39" t="s">
        <v>15</v>
      </c>
      <c r="L46" s="39" t="s">
        <v>15</v>
      </c>
      <c r="M46" s="158"/>
      <c r="N46" s="158"/>
      <c r="O46" s="39" t="s">
        <v>15</v>
      </c>
      <c r="P46" s="39" t="s">
        <v>15</v>
      </c>
      <c r="Q46" s="39" t="s">
        <v>15</v>
      </c>
      <c r="R46" s="39" t="s">
        <v>16</v>
      </c>
      <c r="S46" s="39">
        <v>12.0</v>
      </c>
      <c r="T46" s="39" t="s">
        <v>1993</v>
      </c>
      <c r="U46" s="158"/>
      <c r="V46" s="159"/>
      <c r="W46" s="159"/>
      <c r="X46" s="159"/>
    </row>
    <row r="47">
      <c r="A47" s="7">
        <v>45.0</v>
      </c>
      <c r="B47" s="7">
        <v>8139917.0</v>
      </c>
      <c r="C47" s="39" t="s">
        <v>15</v>
      </c>
      <c r="D47" s="39" t="s">
        <v>15</v>
      </c>
      <c r="E47" s="39" t="s">
        <v>15</v>
      </c>
      <c r="F47" s="39" t="s">
        <v>15</v>
      </c>
      <c r="G47" s="39" t="s">
        <v>15</v>
      </c>
      <c r="H47" s="39" t="s">
        <v>16</v>
      </c>
      <c r="I47" s="39" t="s">
        <v>15</v>
      </c>
      <c r="J47" s="39" t="s">
        <v>15</v>
      </c>
      <c r="K47" s="39" t="s">
        <v>16</v>
      </c>
      <c r="L47" s="39" t="s">
        <v>16</v>
      </c>
      <c r="M47" s="39">
        <v>12.0</v>
      </c>
      <c r="N47" s="39" t="s">
        <v>2020</v>
      </c>
      <c r="O47" s="39" t="s">
        <v>16</v>
      </c>
      <c r="P47" s="39" t="s">
        <v>16</v>
      </c>
      <c r="Q47" s="39" t="s">
        <v>16</v>
      </c>
      <c r="R47" s="39" t="s">
        <v>16</v>
      </c>
      <c r="S47" s="39">
        <v>23.0</v>
      </c>
      <c r="T47" s="39" t="s">
        <v>1992</v>
      </c>
      <c r="U47" s="158"/>
      <c r="V47" s="159"/>
      <c r="W47" s="159"/>
      <c r="X47" s="159"/>
    </row>
    <row r="48">
      <c r="A48" s="7">
        <v>46.0</v>
      </c>
      <c r="B48" s="7">
        <v>8139898.0</v>
      </c>
      <c r="C48" s="39" t="s">
        <v>15</v>
      </c>
      <c r="D48" s="39" t="s">
        <v>15</v>
      </c>
      <c r="E48" s="39" t="s">
        <v>15</v>
      </c>
      <c r="F48" s="39" t="s">
        <v>15</v>
      </c>
      <c r="G48" s="39" t="s">
        <v>15</v>
      </c>
      <c r="H48" s="39" t="s">
        <v>15</v>
      </c>
      <c r="I48" s="39" t="s">
        <v>15</v>
      </c>
      <c r="J48" s="39" t="s">
        <v>15</v>
      </c>
      <c r="K48" s="39" t="s">
        <v>15</v>
      </c>
      <c r="L48" s="39" t="s">
        <v>15</v>
      </c>
      <c r="M48" s="158"/>
      <c r="N48" s="158"/>
      <c r="O48" s="39" t="s">
        <v>15</v>
      </c>
      <c r="P48" s="39" t="s">
        <v>15</v>
      </c>
      <c r="Q48" s="39" t="s">
        <v>15</v>
      </c>
      <c r="R48" s="39" t="s">
        <v>15</v>
      </c>
      <c r="S48" s="158"/>
      <c r="T48" s="39" t="s">
        <v>1992</v>
      </c>
      <c r="U48" s="158"/>
      <c r="V48" s="159"/>
      <c r="W48" s="159"/>
      <c r="X48" s="159"/>
    </row>
    <row r="49">
      <c r="A49" s="7">
        <v>47.0</v>
      </c>
      <c r="B49" s="7">
        <v>8141968.0</v>
      </c>
      <c r="C49" s="39" t="s">
        <v>15</v>
      </c>
      <c r="D49" s="39" t="s">
        <v>15</v>
      </c>
      <c r="E49" s="39" t="s">
        <v>15</v>
      </c>
      <c r="F49" s="39" t="s">
        <v>15</v>
      </c>
      <c r="G49" s="39" t="s">
        <v>15</v>
      </c>
      <c r="H49" s="39" t="s">
        <v>15</v>
      </c>
      <c r="I49" s="39" t="s">
        <v>15</v>
      </c>
      <c r="J49" s="39" t="s">
        <v>15</v>
      </c>
      <c r="K49" s="39" t="s">
        <v>15</v>
      </c>
      <c r="L49" s="39" t="s">
        <v>15</v>
      </c>
      <c r="M49" s="158"/>
      <c r="N49" s="158"/>
      <c r="O49" s="39" t="s">
        <v>16</v>
      </c>
      <c r="P49" s="39" t="s">
        <v>16</v>
      </c>
      <c r="Q49" s="39" t="s">
        <v>16</v>
      </c>
      <c r="R49" s="39" t="s">
        <v>16</v>
      </c>
      <c r="S49" s="39">
        <v>16.0</v>
      </c>
      <c r="T49" s="39" t="s">
        <v>1992</v>
      </c>
      <c r="U49" s="158"/>
      <c r="V49" s="159"/>
      <c r="W49" s="159"/>
      <c r="X49" s="159"/>
    </row>
    <row r="50">
      <c r="A50" s="7">
        <v>48.0</v>
      </c>
      <c r="B50" s="7">
        <v>8142765.0</v>
      </c>
      <c r="C50" s="39" t="s">
        <v>15</v>
      </c>
      <c r="D50" s="39" t="s">
        <v>15</v>
      </c>
      <c r="E50" s="39" t="s">
        <v>15</v>
      </c>
      <c r="F50" s="39" t="s">
        <v>15</v>
      </c>
      <c r="G50" s="39" t="s">
        <v>15</v>
      </c>
      <c r="H50" s="39" t="s">
        <v>15</v>
      </c>
      <c r="I50" s="39" t="s">
        <v>16</v>
      </c>
      <c r="J50" s="39" t="s">
        <v>15</v>
      </c>
      <c r="K50" s="39" t="s">
        <v>15</v>
      </c>
      <c r="L50" s="39" t="s">
        <v>16</v>
      </c>
      <c r="M50" s="39">
        <v>9.0</v>
      </c>
      <c r="N50" s="39" t="s">
        <v>2015</v>
      </c>
      <c r="O50" s="39" t="s">
        <v>15</v>
      </c>
      <c r="P50" s="39" t="s">
        <v>15</v>
      </c>
      <c r="Q50" s="39" t="s">
        <v>16</v>
      </c>
      <c r="R50" s="39" t="s">
        <v>16</v>
      </c>
      <c r="S50" s="39">
        <v>26.0</v>
      </c>
      <c r="T50" s="39" t="s">
        <v>1993</v>
      </c>
      <c r="U50" s="158"/>
      <c r="V50" s="159"/>
      <c r="W50" s="159"/>
      <c r="X50" s="159"/>
    </row>
    <row r="51">
      <c r="A51" s="7">
        <v>49.0</v>
      </c>
      <c r="B51" s="7">
        <v>8140649.0</v>
      </c>
      <c r="C51" s="39" t="s">
        <v>15</v>
      </c>
      <c r="D51" s="39" t="s">
        <v>15</v>
      </c>
      <c r="E51" s="39" t="s">
        <v>15</v>
      </c>
      <c r="F51" s="39" t="s">
        <v>15</v>
      </c>
      <c r="G51" s="39" t="s">
        <v>15</v>
      </c>
      <c r="H51" s="39" t="s">
        <v>15</v>
      </c>
      <c r="I51" s="39" t="s">
        <v>15</v>
      </c>
      <c r="J51" s="39" t="s">
        <v>15</v>
      </c>
      <c r="K51" s="39" t="s">
        <v>15</v>
      </c>
      <c r="L51" s="39" t="s">
        <v>15</v>
      </c>
      <c r="M51" s="158"/>
      <c r="N51" s="158"/>
      <c r="O51" s="39" t="s">
        <v>15</v>
      </c>
      <c r="P51" s="39" t="s">
        <v>15</v>
      </c>
      <c r="Q51" s="39" t="s">
        <v>15</v>
      </c>
      <c r="R51" s="39" t="s">
        <v>16</v>
      </c>
      <c r="S51" s="39">
        <v>4.0</v>
      </c>
      <c r="T51" s="39" t="s">
        <v>1992</v>
      </c>
      <c r="U51" s="158"/>
      <c r="V51" s="159"/>
      <c r="W51" s="159"/>
      <c r="X51" s="159"/>
    </row>
    <row r="52">
      <c r="A52" s="7">
        <v>50.0</v>
      </c>
      <c r="B52" s="7">
        <v>8143562.0</v>
      </c>
      <c r="C52" s="39" t="s">
        <v>15</v>
      </c>
      <c r="D52" s="39" t="s">
        <v>15</v>
      </c>
      <c r="E52" s="39" t="s">
        <v>15</v>
      </c>
      <c r="F52" s="39" t="s">
        <v>15</v>
      </c>
      <c r="G52" s="39" t="s">
        <v>16</v>
      </c>
      <c r="H52" s="39" t="s">
        <v>15</v>
      </c>
      <c r="I52" s="39" t="s">
        <v>15</v>
      </c>
      <c r="J52" s="39" t="s">
        <v>15</v>
      </c>
      <c r="K52" s="39" t="s">
        <v>16</v>
      </c>
      <c r="L52" s="39" t="s">
        <v>16</v>
      </c>
      <c r="M52" s="39">
        <v>22.0</v>
      </c>
      <c r="N52" s="39" t="s">
        <v>2021</v>
      </c>
      <c r="O52" s="39" t="s">
        <v>15</v>
      </c>
      <c r="P52" s="39" t="s">
        <v>16</v>
      </c>
      <c r="Q52" s="39" t="s">
        <v>16</v>
      </c>
      <c r="R52" s="39" t="s">
        <v>16</v>
      </c>
      <c r="S52" s="39">
        <v>62.0</v>
      </c>
      <c r="T52" s="39" t="s">
        <v>1992</v>
      </c>
      <c r="U52" s="158"/>
      <c r="V52" s="159"/>
      <c r="W52" s="159"/>
      <c r="X52" s="159"/>
    </row>
    <row r="53">
      <c r="A53" s="7">
        <v>51.0</v>
      </c>
      <c r="B53" s="7">
        <v>8144793.0</v>
      </c>
      <c r="C53" s="39" t="s">
        <v>15</v>
      </c>
      <c r="D53" s="39" t="s">
        <v>15</v>
      </c>
      <c r="E53" s="39" t="s">
        <v>15</v>
      </c>
      <c r="F53" s="39" t="s">
        <v>15</v>
      </c>
      <c r="G53" s="39" t="s">
        <v>15</v>
      </c>
      <c r="H53" s="39" t="s">
        <v>15</v>
      </c>
      <c r="I53" s="39" t="s">
        <v>15</v>
      </c>
      <c r="J53" s="39" t="s">
        <v>15</v>
      </c>
      <c r="K53" s="39" t="s">
        <v>16</v>
      </c>
      <c r="L53" s="39" t="s">
        <v>16</v>
      </c>
      <c r="M53" s="39">
        <v>8.0</v>
      </c>
      <c r="N53" s="39" t="s">
        <v>2015</v>
      </c>
      <c r="O53" s="39" t="s">
        <v>15</v>
      </c>
      <c r="P53" s="39" t="s">
        <v>16</v>
      </c>
      <c r="Q53" s="39" t="s">
        <v>16</v>
      </c>
      <c r="R53" s="39" t="s">
        <v>16</v>
      </c>
      <c r="S53" s="39">
        <v>17.0</v>
      </c>
      <c r="T53" s="39" t="s">
        <v>1992</v>
      </c>
      <c r="U53" s="158"/>
      <c r="V53" s="159"/>
      <c r="W53" s="159"/>
      <c r="X53" s="159"/>
    </row>
    <row r="54">
      <c r="A54" s="7">
        <v>52.0</v>
      </c>
      <c r="B54" s="7">
        <v>8145807.0</v>
      </c>
      <c r="C54" s="39" t="s">
        <v>15</v>
      </c>
      <c r="D54" s="39" t="s">
        <v>15</v>
      </c>
      <c r="E54" s="39" t="s">
        <v>15</v>
      </c>
      <c r="F54" s="39" t="s">
        <v>15</v>
      </c>
      <c r="G54" s="39" t="s">
        <v>15</v>
      </c>
      <c r="H54" s="39" t="s">
        <v>15</v>
      </c>
      <c r="I54" s="39" t="s">
        <v>15</v>
      </c>
      <c r="J54" s="39" t="s">
        <v>15</v>
      </c>
      <c r="K54" s="39" t="s">
        <v>16</v>
      </c>
      <c r="L54" s="39" t="s">
        <v>16</v>
      </c>
      <c r="M54" s="39">
        <v>26.0</v>
      </c>
      <c r="N54" s="39" t="s">
        <v>2021</v>
      </c>
      <c r="O54" s="39" t="s">
        <v>15</v>
      </c>
      <c r="P54" s="39" t="s">
        <v>16</v>
      </c>
      <c r="Q54" s="39" t="s">
        <v>16</v>
      </c>
      <c r="R54" s="39" t="s">
        <v>16</v>
      </c>
      <c r="S54" s="158"/>
      <c r="T54" s="39" t="s">
        <v>1993</v>
      </c>
      <c r="U54" s="158"/>
      <c r="V54" s="159"/>
      <c r="W54" s="159"/>
      <c r="X54" s="159"/>
    </row>
    <row r="55">
      <c r="A55" s="7">
        <v>53.0</v>
      </c>
      <c r="B55" s="7">
        <v>8145272.0</v>
      </c>
      <c r="C55" s="39" t="s">
        <v>15</v>
      </c>
      <c r="D55" s="39" t="s">
        <v>15</v>
      </c>
      <c r="E55" s="39" t="s">
        <v>15</v>
      </c>
      <c r="F55" s="39" t="s">
        <v>15</v>
      </c>
      <c r="G55" s="39" t="s">
        <v>15</v>
      </c>
      <c r="H55" s="39" t="s">
        <v>15</v>
      </c>
      <c r="I55" s="39" t="s">
        <v>15</v>
      </c>
      <c r="J55" s="39" t="s">
        <v>15</v>
      </c>
      <c r="K55" s="39" t="s">
        <v>15</v>
      </c>
      <c r="L55" s="39" t="s">
        <v>15</v>
      </c>
      <c r="M55" s="158"/>
      <c r="N55" s="158"/>
      <c r="O55" s="39" t="s">
        <v>15</v>
      </c>
      <c r="P55" s="39" t="s">
        <v>15</v>
      </c>
      <c r="Q55" s="39" t="s">
        <v>15</v>
      </c>
      <c r="R55" s="39" t="s">
        <v>16</v>
      </c>
      <c r="S55" s="39">
        <v>16.0</v>
      </c>
      <c r="T55" s="39" t="s">
        <v>1992</v>
      </c>
      <c r="U55" s="158"/>
      <c r="V55" s="159"/>
      <c r="W55" s="159"/>
      <c r="X55" s="159"/>
    </row>
    <row r="56">
      <c r="A56" s="7">
        <v>54.0</v>
      </c>
      <c r="B56" s="7">
        <v>8146713.0</v>
      </c>
      <c r="C56" s="39" t="s">
        <v>15</v>
      </c>
      <c r="D56" s="39" t="s">
        <v>15</v>
      </c>
      <c r="E56" s="39" t="s">
        <v>15</v>
      </c>
      <c r="F56" s="39" t="s">
        <v>15</v>
      </c>
      <c r="G56" s="39" t="s">
        <v>15</v>
      </c>
      <c r="H56" s="39" t="s">
        <v>15</v>
      </c>
      <c r="I56" s="39" t="s">
        <v>15</v>
      </c>
      <c r="J56" s="39" t="s">
        <v>15</v>
      </c>
      <c r="K56" s="39" t="s">
        <v>15</v>
      </c>
      <c r="L56" s="39" t="s">
        <v>15</v>
      </c>
      <c r="M56" s="158"/>
      <c r="N56" s="158"/>
      <c r="O56" s="39" t="s">
        <v>15</v>
      </c>
      <c r="P56" s="39" t="s">
        <v>16</v>
      </c>
      <c r="Q56" s="39" t="s">
        <v>15</v>
      </c>
      <c r="R56" s="39" t="s">
        <v>16</v>
      </c>
      <c r="S56" s="39">
        <v>12.0</v>
      </c>
      <c r="T56" s="39" t="s">
        <v>1992</v>
      </c>
      <c r="U56" s="158"/>
      <c r="V56" s="159"/>
      <c r="W56" s="159"/>
      <c r="X56" s="159"/>
    </row>
    <row r="57">
      <c r="A57" s="7">
        <v>55.0</v>
      </c>
      <c r="B57" s="7">
        <v>8148639.0</v>
      </c>
      <c r="C57" s="39" t="s">
        <v>15</v>
      </c>
      <c r="D57" s="39" t="s">
        <v>15</v>
      </c>
      <c r="E57" s="39" t="s">
        <v>15</v>
      </c>
      <c r="F57" s="39" t="s">
        <v>15</v>
      </c>
      <c r="G57" s="39" t="s">
        <v>15</v>
      </c>
      <c r="H57" s="39" t="s">
        <v>15</v>
      </c>
      <c r="I57" s="39" t="s">
        <v>15</v>
      </c>
      <c r="J57" s="39" t="s">
        <v>15</v>
      </c>
      <c r="K57" s="39" t="s">
        <v>15</v>
      </c>
      <c r="L57" s="39" t="s">
        <v>16</v>
      </c>
      <c r="M57" s="39">
        <v>13.0</v>
      </c>
      <c r="N57" s="39" t="s">
        <v>2022</v>
      </c>
      <c r="O57" s="39" t="s">
        <v>15</v>
      </c>
      <c r="P57" s="39" t="s">
        <v>16</v>
      </c>
      <c r="Q57" s="39" t="s">
        <v>16</v>
      </c>
      <c r="R57" s="39" t="s">
        <v>16</v>
      </c>
      <c r="S57" s="39">
        <v>26.0</v>
      </c>
      <c r="T57" s="39" t="s">
        <v>1992</v>
      </c>
      <c r="U57" s="158"/>
      <c r="V57" s="159"/>
      <c r="W57" s="159"/>
      <c r="X57" s="159"/>
    </row>
    <row r="58">
      <c r="A58" s="7">
        <v>56.0</v>
      </c>
      <c r="B58" s="7">
        <v>8148652.0</v>
      </c>
      <c r="C58" s="39" t="s">
        <v>15</v>
      </c>
      <c r="D58" s="39" t="s">
        <v>2013</v>
      </c>
      <c r="E58" s="39" t="s">
        <v>15</v>
      </c>
      <c r="F58" s="39" t="s">
        <v>15</v>
      </c>
      <c r="G58" s="39" t="s">
        <v>15</v>
      </c>
      <c r="H58" s="39" t="s">
        <v>15</v>
      </c>
      <c r="I58" s="39" t="s">
        <v>16</v>
      </c>
      <c r="J58" s="39" t="s">
        <v>15</v>
      </c>
      <c r="K58" s="39" t="s">
        <v>16</v>
      </c>
      <c r="L58" s="39" t="s">
        <v>16</v>
      </c>
      <c r="M58" s="39">
        <v>5.0</v>
      </c>
      <c r="N58" s="39" t="s">
        <v>2015</v>
      </c>
      <c r="O58" s="39" t="s">
        <v>15</v>
      </c>
      <c r="P58" s="39" t="s">
        <v>15</v>
      </c>
      <c r="Q58" s="39" t="s">
        <v>16</v>
      </c>
      <c r="R58" s="39" t="s">
        <v>16</v>
      </c>
      <c r="S58" s="39">
        <v>10.0</v>
      </c>
      <c r="T58" s="39" t="s">
        <v>1992</v>
      </c>
      <c r="U58" s="158"/>
      <c r="V58" s="159"/>
      <c r="W58" s="159"/>
      <c r="X58" s="159"/>
    </row>
    <row r="59">
      <c r="A59" s="7">
        <v>57.0</v>
      </c>
      <c r="B59" s="7">
        <v>8148653.0</v>
      </c>
      <c r="C59" s="39" t="s">
        <v>15</v>
      </c>
      <c r="D59" s="39" t="s">
        <v>2013</v>
      </c>
      <c r="E59" s="39" t="s">
        <v>15</v>
      </c>
      <c r="F59" s="39" t="s">
        <v>15</v>
      </c>
      <c r="G59" s="39" t="s">
        <v>15</v>
      </c>
      <c r="H59" s="39" t="s">
        <v>15</v>
      </c>
      <c r="I59" s="39" t="s">
        <v>16</v>
      </c>
      <c r="J59" s="39" t="s">
        <v>15</v>
      </c>
      <c r="K59" s="39" t="s">
        <v>15</v>
      </c>
      <c r="L59" s="39" t="s">
        <v>16</v>
      </c>
      <c r="M59" s="39">
        <v>5.0</v>
      </c>
      <c r="N59" s="39" t="s">
        <v>2023</v>
      </c>
      <c r="O59" s="39" t="s">
        <v>15</v>
      </c>
      <c r="P59" s="39" t="s">
        <v>16</v>
      </c>
      <c r="Q59" s="39" t="s">
        <v>16</v>
      </c>
      <c r="R59" s="39" t="s">
        <v>16</v>
      </c>
      <c r="S59" s="39">
        <v>16.0</v>
      </c>
      <c r="T59" s="39" t="s">
        <v>1992</v>
      </c>
      <c r="U59" s="158"/>
      <c r="V59" s="159"/>
      <c r="W59" s="159"/>
      <c r="X59" s="159"/>
    </row>
    <row r="60">
      <c r="A60" s="7">
        <v>58.0</v>
      </c>
      <c r="B60" s="7">
        <v>8150026.0</v>
      </c>
      <c r="C60" s="39" t="s">
        <v>15</v>
      </c>
      <c r="D60" s="39" t="s">
        <v>15</v>
      </c>
      <c r="E60" s="39" t="s">
        <v>15</v>
      </c>
      <c r="F60" s="39" t="s">
        <v>15</v>
      </c>
      <c r="G60" s="39" t="s">
        <v>15</v>
      </c>
      <c r="H60" s="39" t="s">
        <v>15</v>
      </c>
      <c r="I60" s="39" t="s">
        <v>16</v>
      </c>
      <c r="J60" s="39" t="s">
        <v>15</v>
      </c>
      <c r="K60" s="39" t="s">
        <v>15</v>
      </c>
      <c r="L60" s="39" t="s">
        <v>16</v>
      </c>
      <c r="M60" s="39">
        <v>5.0</v>
      </c>
      <c r="N60" s="39" t="s">
        <v>2023</v>
      </c>
      <c r="O60" s="39" t="s">
        <v>15</v>
      </c>
      <c r="P60" s="39" t="s">
        <v>16</v>
      </c>
      <c r="Q60" s="39" t="s">
        <v>16</v>
      </c>
      <c r="R60" s="39" t="s">
        <v>16</v>
      </c>
      <c r="S60" s="39">
        <v>10.0</v>
      </c>
      <c r="T60" s="39" t="s">
        <v>1992</v>
      </c>
      <c r="U60" s="158"/>
      <c r="V60" s="159"/>
      <c r="W60" s="159"/>
      <c r="X60" s="159"/>
    </row>
    <row r="61">
      <c r="A61" s="7">
        <v>59.0</v>
      </c>
      <c r="B61" s="7">
        <v>8151658.0</v>
      </c>
      <c r="C61" s="39" t="s">
        <v>15</v>
      </c>
      <c r="D61" s="39" t="s">
        <v>15</v>
      </c>
      <c r="E61" s="39" t="s">
        <v>15</v>
      </c>
      <c r="F61" s="39" t="s">
        <v>15</v>
      </c>
      <c r="G61" s="39" t="s">
        <v>15</v>
      </c>
      <c r="H61" s="39" t="s">
        <v>15</v>
      </c>
      <c r="I61" s="39" t="s">
        <v>15</v>
      </c>
      <c r="J61" s="39" t="s">
        <v>15</v>
      </c>
      <c r="K61" s="39" t="s">
        <v>16</v>
      </c>
      <c r="L61" s="39" t="s">
        <v>16</v>
      </c>
      <c r="M61" s="39">
        <v>8.0</v>
      </c>
      <c r="N61" s="39" t="s">
        <v>2015</v>
      </c>
      <c r="O61" s="39" t="s">
        <v>15</v>
      </c>
      <c r="P61" s="39" t="s">
        <v>15</v>
      </c>
      <c r="Q61" s="39" t="s">
        <v>15</v>
      </c>
      <c r="R61" s="39" t="s">
        <v>15</v>
      </c>
      <c r="S61" s="39">
        <v>3.0</v>
      </c>
      <c r="T61" s="39" t="s">
        <v>1995</v>
      </c>
      <c r="U61" s="158"/>
      <c r="V61" s="159"/>
      <c r="W61" s="159"/>
      <c r="X61" s="159"/>
    </row>
    <row r="62">
      <c r="A62" s="7">
        <v>60.0</v>
      </c>
      <c r="B62" s="7">
        <v>8143562.0</v>
      </c>
      <c r="C62" s="39" t="s">
        <v>15</v>
      </c>
      <c r="D62" s="39" t="s">
        <v>15</v>
      </c>
      <c r="E62" s="39" t="s">
        <v>15</v>
      </c>
      <c r="F62" s="39" t="s">
        <v>15</v>
      </c>
      <c r="G62" s="39" t="s">
        <v>16</v>
      </c>
      <c r="H62" s="39" t="s">
        <v>15</v>
      </c>
      <c r="I62" s="39" t="s">
        <v>15</v>
      </c>
      <c r="J62" s="39" t="s">
        <v>15</v>
      </c>
      <c r="K62" s="39" t="s">
        <v>16</v>
      </c>
      <c r="L62" s="39" t="s">
        <v>16</v>
      </c>
      <c r="M62" s="39">
        <v>35.0</v>
      </c>
      <c r="N62" s="39" t="s">
        <v>2024</v>
      </c>
      <c r="O62" s="39" t="s">
        <v>15</v>
      </c>
      <c r="P62" s="39" t="s">
        <v>16</v>
      </c>
      <c r="Q62" s="39" t="s">
        <v>16</v>
      </c>
      <c r="R62" s="39" t="s">
        <v>16</v>
      </c>
      <c r="S62" s="158"/>
      <c r="T62" s="39" t="s">
        <v>1992</v>
      </c>
      <c r="U62" s="158"/>
      <c r="V62" s="159"/>
      <c r="W62" s="159"/>
      <c r="X62" s="159"/>
    </row>
    <row r="63">
      <c r="A63" s="7">
        <v>61.0</v>
      </c>
      <c r="B63" s="7">
        <v>8155642.0</v>
      </c>
      <c r="C63" s="39" t="s">
        <v>15</v>
      </c>
      <c r="D63" s="39" t="s">
        <v>15</v>
      </c>
      <c r="E63" s="39" t="s">
        <v>15</v>
      </c>
      <c r="F63" s="39" t="s">
        <v>15</v>
      </c>
      <c r="G63" s="39" t="s">
        <v>15</v>
      </c>
      <c r="H63" s="39" t="s">
        <v>15</v>
      </c>
      <c r="I63" s="39" t="s">
        <v>15</v>
      </c>
      <c r="J63" s="39" t="s">
        <v>15</v>
      </c>
      <c r="K63" s="39" t="s">
        <v>15</v>
      </c>
      <c r="L63" s="39" t="s">
        <v>15</v>
      </c>
      <c r="M63" s="158"/>
      <c r="N63" s="158"/>
      <c r="O63" s="39" t="s">
        <v>15</v>
      </c>
      <c r="P63" s="39" t="s">
        <v>15</v>
      </c>
      <c r="Q63" s="39" t="s">
        <v>15</v>
      </c>
      <c r="R63" s="39" t="s">
        <v>16</v>
      </c>
      <c r="S63" s="39">
        <v>10.0</v>
      </c>
      <c r="T63" s="39" t="s">
        <v>1992</v>
      </c>
      <c r="U63" s="158"/>
      <c r="V63" s="159"/>
      <c r="W63" s="159"/>
      <c r="X63" s="159"/>
    </row>
    <row r="64">
      <c r="A64" s="7">
        <v>62.0</v>
      </c>
      <c r="B64" s="12">
        <v>8155921.0</v>
      </c>
      <c r="C64" s="39" t="s">
        <v>15</v>
      </c>
      <c r="D64" s="39" t="s">
        <v>15</v>
      </c>
      <c r="E64" s="39" t="s">
        <v>15</v>
      </c>
      <c r="F64" s="39" t="s">
        <v>15</v>
      </c>
      <c r="G64" s="39" t="s">
        <v>15</v>
      </c>
      <c r="H64" s="39" t="s">
        <v>15</v>
      </c>
      <c r="I64" s="39" t="s">
        <v>16</v>
      </c>
      <c r="J64" s="39" t="s">
        <v>15</v>
      </c>
      <c r="K64" s="39" t="s">
        <v>16</v>
      </c>
      <c r="L64" s="39" t="s">
        <v>16</v>
      </c>
      <c r="M64" s="39">
        <v>5.0</v>
      </c>
      <c r="N64" s="39" t="s">
        <v>2025</v>
      </c>
      <c r="O64" s="39" t="s">
        <v>15</v>
      </c>
      <c r="P64" s="39" t="s">
        <v>16</v>
      </c>
      <c r="Q64" s="39" t="s">
        <v>15</v>
      </c>
      <c r="R64" s="39" t="s">
        <v>16</v>
      </c>
      <c r="S64" s="39">
        <v>12.0</v>
      </c>
      <c r="T64" s="39" t="s">
        <v>1995</v>
      </c>
      <c r="U64" s="158"/>
      <c r="V64" s="159"/>
      <c r="W64" s="159"/>
      <c r="X64" s="159"/>
    </row>
    <row r="65">
      <c r="A65" s="7">
        <v>63.0</v>
      </c>
      <c r="B65" s="12">
        <v>8159480.0</v>
      </c>
      <c r="C65" s="39" t="s">
        <v>15</v>
      </c>
      <c r="D65" s="39" t="s">
        <v>15</v>
      </c>
      <c r="E65" s="39" t="s">
        <v>15</v>
      </c>
      <c r="F65" s="39" t="s">
        <v>15</v>
      </c>
      <c r="G65" s="39" t="s">
        <v>15</v>
      </c>
      <c r="H65" s="39" t="s">
        <v>15</v>
      </c>
      <c r="I65" s="39" t="s">
        <v>15</v>
      </c>
      <c r="J65" s="39" t="s">
        <v>15</v>
      </c>
      <c r="K65" s="39" t="s">
        <v>16</v>
      </c>
      <c r="L65" s="39" t="s">
        <v>16</v>
      </c>
      <c r="M65" s="39">
        <v>1.0</v>
      </c>
      <c r="N65" s="39" t="s">
        <v>2025</v>
      </c>
      <c r="O65" s="39" t="s">
        <v>15</v>
      </c>
      <c r="P65" s="39" t="s">
        <v>15</v>
      </c>
      <c r="Q65" s="39" t="s">
        <v>15</v>
      </c>
      <c r="R65" s="39" t="s">
        <v>16</v>
      </c>
      <c r="S65" s="39">
        <v>22.0</v>
      </c>
      <c r="T65" s="39" t="s">
        <v>1992</v>
      </c>
      <c r="U65" s="158"/>
      <c r="V65" s="159"/>
      <c r="W65" s="159"/>
      <c r="X65" s="159"/>
    </row>
    <row r="66">
      <c r="A66" s="7">
        <v>64.0</v>
      </c>
      <c r="B66" s="7">
        <v>8145807.0</v>
      </c>
      <c r="C66" s="39" t="s">
        <v>15</v>
      </c>
      <c r="D66" s="39" t="s">
        <v>15</v>
      </c>
      <c r="E66" s="39" t="s">
        <v>15</v>
      </c>
      <c r="F66" s="39" t="s">
        <v>15</v>
      </c>
      <c r="G66" s="39" t="s">
        <v>15</v>
      </c>
      <c r="H66" s="39" t="s">
        <v>15</v>
      </c>
      <c r="I66" s="39" t="s">
        <v>15</v>
      </c>
      <c r="J66" s="39" t="s">
        <v>15</v>
      </c>
      <c r="K66" s="39" t="s">
        <v>16</v>
      </c>
      <c r="L66" s="39" t="s">
        <v>16</v>
      </c>
      <c r="M66" s="39">
        <v>27.0</v>
      </c>
      <c r="N66" s="39" t="s">
        <v>2026</v>
      </c>
      <c r="O66" s="39" t="s">
        <v>15</v>
      </c>
      <c r="P66" s="39" t="s">
        <v>16</v>
      </c>
      <c r="Q66" s="39" t="s">
        <v>16</v>
      </c>
      <c r="R66" s="39" t="s">
        <v>16</v>
      </c>
      <c r="S66" s="39">
        <v>45.0</v>
      </c>
      <c r="T66" s="39" t="s">
        <v>1993</v>
      </c>
      <c r="U66" s="158"/>
      <c r="V66" s="159"/>
      <c r="W66" s="159"/>
      <c r="X66" s="159"/>
    </row>
    <row r="67">
      <c r="A67" s="7">
        <v>65.0</v>
      </c>
      <c r="B67" s="13">
        <v>8159206.0</v>
      </c>
      <c r="C67" s="39" t="s">
        <v>15</v>
      </c>
      <c r="D67" s="39" t="s">
        <v>15</v>
      </c>
      <c r="E67" s="39" t="s">
        <v>15</v>
      </c>
      <c r="F67" s="39" t="s">
        <v>15</v>
      </c>
      <c r="G67" s="39" t="s">
        <v>15</v>
      </c>
      <c r="H67" s="39" t="s">
        <v>15</v>
      </c>
      <c r="I67" s="39" t="s">
        <v>15</v>
      </c>
      <c r="J67" s="39" t="s">
        <v>15</v>
      </c>
      <c r="K67" s="39" t="s">
        <v>15</v>
      </c>
      <c r="L67" s="39" t="s">
        <v>15</v>
      </c>
      <c r="M67" s="158"/>
      <c r="N67" s="158"/>
      <c r="O67" s="39" t="s">
        <v>15</v>
      </c>
      <c r="P67" s="39" t="s">
        <v>15</v>
      </c>
      <c r="Q67" s="39" t="s">
        <v>15</v>
      </c>
      <c r="R67" s="39" t="s">
        <v>16</v>
      </c>
      <c r="S67" s="39">
        <v>31.0</v>
      </c>
      <c r="T67" s="39" t="s">
        <v>1992</v>
      </c>
      <c r="U67" s="158"/>
      <c r="V67" s="159"/>
      <c r="W67" s="159"/>
      <c r="X67" s="159"/>
    </row>
    <row r="68">
      <c r="A68" s="14">
        <v>66.0</v>
      </c>
      <c r="B68" s="14">
        <v>8159996.0</v>
      </c>
      <c r="C68" s="160" t="s">
        <v>15</v>
      </c>
      <c r="D68" s="160" t="s">
        <v>15</v>
      </c>
      <c r="E68" s="160" t="s">
        <v>15</v>
      </c>
      <c r="F68" s="160" t="s">
        <v>15</v>
      </c>
      <c r="G68" s="160" t="s">
        <v>15</v>
      </c>
      <c r="H68" s="160" t="s">
        <v>15</v>
      </c>
      <c r="I68" s="160" t="s">
        <v>15</v>
      </c>
      <c r="J68" s="160" t="s">
        <v>15</v>
      </c>
      <c r="K68" s="160" t="s">
        <v>15</v>
      </c>
      <c r="L68" s="160" t="s">
        <v>15</v>
      </c>
      <c r="M68" s="161"/>
      <c r="N68" s="161"/>
      <c r="O68" s="160" t="s">
        <v>15</v>
      </c>
      <c r="P68" s="160" t="s">
        <v>16</v>
      </c>
      <c r="Q68" s="160" t="s">
        <v>15</v>
      </c>
      <c r="R68" s="160" t="s">
        <v>16</v>
      </c>
      <c r="S68" s="160">
        <v>28.0</v>
      </c>
      <c r="T68" s="160" t="s">
        <v>1997</v>
      </c>
      <c r="U68" s="161"/>
      <c r="V68" s="163"/>
      <c r="W68" s="163"/>
      <c r="X68" s="163"/>
    </row>
    <row r="69">
      <c r="A69" s="7">
        <v>67.0</v>
      </c>
      <c r="B69" s="13">
        <v>8160259.0</v>
      </c>
      <c r="C69" s="39" t="s">
        <v>15</v>
      </c>
      <c r="D69" s="39" t="s">
        <v>15</v>
      </c>
      <c r="E69" s="39" t="s">
        <v>15</v>
      </c>
      <c r="F69" s="39" t="s">
        <v>15</v>
      </c>
      <c r="G69" s="39" t="s">
        <v>15</v>
      </c>
      <c r="H69" s="39" t="s">
        <v>15</v>
      </c>
      <c r="I69" s="39" t="s">
        <v>15</v>
      </c>
      <c r="J69" s="39" t="s">
        <v>15</v>
      </c>
      <c r="K69" s="39" t="s">
        <v>15</v>
      </c>
      <c r="L69" s="39" t="s">
        <v>15</v>
      </c>
      <c r="M69" s="158"/>
      <c r="N69" s="158"/>
      <c r="O69" s="39" t="s">
        <v>15</v>
      </c>
      <c r="P69" s="39" t="s">
        <v>15</v>
      </c>
      <c r="Q69" s="39" t="s">
        <v>15</v>
      </c>
      <c r="R69" s="39" t="s">
        <v>16</v>
      </c>
      <c r="S69" s="39">
        <v>20.0</v>
      </c>
      <c r="T69" s="39" t="s">
        <v>1992</v>
      </c>
      <c r="U69" s="158"/>
      <c r="V69" s="159"/>
      <c r="W69" s="159"/>
      <c r="X69" s="159"/>
    </row>
    <row r="70">
      <c r="A70" s="7">
        <v>68.0</v>
      </c>
      <c r="B70" s="13">
        <v>8160415.0</v>
      </c>
      <c r="C70" s="39" t="s">
        <v>15</v>
      </c>
      <c r="D70" s="39" t="s">
        <v>15</v>
      </c>
      <c r="E70" s="39" t="s">
        <v>15</v>
      </c>
      <c r="F70" s="39" t="s">
        <v>15</v>
      </c>
      <c r="G70" s="39" t="s">
        <v>15</v>
      </c>
      <c r="H70" s="39" t="s">
        <v>15</v>
      </c>
      <c r="I70" s="39" t="s">
        <v>15</v>
      </c>
      <c r="J70" s="39" t="s">
        <v>15</v>
      </c>
      <c r="K70" s="39" t="s">
        <v>15</v>
      </c>
      <c r="L70" s="39" t="s">
        <v>15</v>
      </c>
      <c r="M70" s="158"/>
      <c r="N70" s="158"/>
      <c r="O70" s="39" t="s">
        <v>15</v>
      </c>
      <c r="P70" s="39" t="s">
        <v>15</v>
      </c>
      <c r="Q70" s="39" t="s">
        <v>15</v>
      </c>
      <c r="R70" s="39" t="s">
        <v>16</v>
      </c>
      <c r="S70" s="39">
        <v>13.0</v>
      </c>
      <c r="T70" s="39" t="s">
        <v>1995</v>
      </c>
      <c r="U70" s="158"/>
      <c r="V70" s="159"/>
      <c r="W70" s="159"/>
      <c r="X70" s="159"/>
    </row>
    <row r="71">
      <c r="A71" s="7">
        <v>69.0</v>
      </c>
      <c r="B71" s="7">
        <v>8162573.0</v>
      </c>
      <c r="C71" s="39" t="s">
        <v>15</v>
      </c>
      <c r="D71" s="39" t="s">
        <v>2027</v>
      </c>
      <c r="E71" s="39" t="s">
        <v>15</v>
      </c>
      <c r="F71" s="39" t="s">
        <v>15</v>
      </c>
      <c r="G71" s="39" t="s">
        <v>15</v>
      </c>
      <c r="H71" s="39" t="s">
        <v>15</v>
      </c>
      <c r="I71" s="39" t="s">
        <v>15</v>
      </c>
      <c r="J71" s="39" t="s">
        <v>16</v>
      </c>
      <c r="K71" s="39" t="s">
        <v>16</v>
      </c>
      <c r="L71" s="39" t="s">
        <v>16</v>
      </c>
      <c r="M71" s="39">
        <v>26.0</v>
      </c>
      <c r="N71" s="39" t="s">
        <v>2028</v>
      </c>
      <c r="O71" s="39" t="s">
        <v>15</v>
      </c>
      <c r="P71" s="39" t="s">
        <v>16</v>
      </c>
      <c r="Q71" s="39" t="s">
        <v>16</v>
      </c>
      <c r="R71" s="39" t="s">
        <v>15</v>
      </c>
      <c r="S71" s="39">
        <v>65.0</v>
      </c>
      <c r="T71" s="39" t="s">
        <v>1992</v>
      </c>
      <c r="U71" s="158"/>
      <c r="V71" s="159"/>
      <c r="W71" s="159"/>
      <c r="X71" s="159"/>
    </row>
    <row r="72">
      <c r="A72" s="7">
        <v>70.0</v>
      </c>
      <c r="B72" s="12">
        <v>8188021.0</v>
      </c>
      <c r="C72" s="39" t="s">
        <v>15</v>
      </c>
      <c r="D72" s="39" t="s">
        <v>15</v>
      </c>
      <c r="E72" s="39" t="s">
        <v>16</v>
      </c>
      <c r="F72" s="39" t="s">
        <v>15</v>
      </c>
      <c r="G72" s="39" t="s">
        <v>15</v>
      </c>
      <c r="H72" s="39" t="s">
        <v>15</v>
      </c>
      <c r="I72" s="39" t="s">
        <v>15</v>
      </c>
      <c r="J72" s="39" t="s">
        <v>15</v>
      </c>
      <c r="K72" s="39" t="s">
        <v>15</v>
      </c>
      <c r="L72" s="39" t="s">
        <v>16</v>
      </c>
      <c r="M72" s="39">
        <v>23.0</v>
      </c>
      <c r="N72" s="39" t="s">
        <v>2029</v>
      </c>
      <c r="O72" s="39" t="s">
        <v>15</v>
      </c>
      <c r="P72" s="39" t="s">
        <v>16</v>
      </c>
      <c r="Q72" s="39" t="s">
        <v>16</v>
      </c>
      <c r="R72" s="39" t="s">
        <v>16</v>
      </c>
      <c r="S72" s="39">
        <v>31.0</v>
      </c>
      <c r="T72" s="39" t="s">
        <v>1997</v>
      </c>
      <c r="U72" s="158"/>
      <c r="V72" s="159"/>
      <c r="W72" s="159"/>
      <c r="X72" s="159"/>
    </row>
    <row r="73">
      <c r="A73" s="7">
        <v>71.0</v>
      </c>
      <c r="B73" s="12">
        <v>8188967.0</v>
      </c>
      <c r="C73" s="39" t="s">
        <v>15</v>
      </c>
      <c r="D73" s="39" t="s">
        <v>15</v>
      </c>
      <c r="E73" s="39" t="s">
        <v>15</v>
      </c>
      <c r="F73" s="39" t="s">
        <v>15</v>
      </c>
      <c r="G73" s="39" t="s">
        <v>15</v>
      </c>
      <c r="H73" s="39" t="s">
        <v>15</v>
      </c>
      <c r="I73" s="39" t="s">
        <v>15</v>
      </c>
      <c r="J73" s="39" t="s">
        <v>15</v>
      </c>
      <c r="K73" s="39" t="s">
        <v>15</v>
      </c>
      <c r="L73" s="39" t="s">
        <v>15</v>
      </c>
      <c r="M73" s="158"/>
      <c r="N73" s="158"/>
      <c r="O73" s="39" t="s">
        <v>15</v>
      </c>
      <c r="P73" s="39" t="s">
        <v>15</v>
      </c>
      <c r="Q73" s="39" t="s">
        <v>15</v>
      </c>
      <c r="R73" s="39" t="s">
        <v>16</v>
      </c>
      <c r="S73" s="39">
        <v>12.0</v>
      </c>
      <c r="T73" s="39" t="s">
        <v>1992</v>
      </c>
      <c r="U73" s="158"/>
      <c r="V73" s="159"/>
      <c r="W73" s="159"/>
      <c r="X73" s="159"/>
    </row>
    <row r="74">
      <c r="A74" s="7">
        <v>72.0</v>
      </c>
      <c r="B74" s="12">
        <v>8191221.0</v>
      </c>
      <c r="C74" s="39" t="s">
        <v>15</v>
      </c>
      <c r="D74" s="39" t="s">
        <v>15</v>
      </c>
      <c r="E74" s="39" t="s">
        <v>15</v>
      </c>
      <c r="F74" s="39" t="s">
        <v>15</v>
      </c>
      <c r="G74" s="39" t="s">
        <v>15</v>
      </c>
      <c r="H74" s="39" t="s">
        <v>15</v>
      </c>
      <c r="I74" s="39" t="s">
        <v>15</v>
      </c>
      <c r="J74" s="39" t="s">
        <v>15</v>
      </c>
      <c r="K74" s="39" t="s">
        <v>15</v>
      </c>
      <c r="L74" s="39" t="s">
        <v>15</v>
      </c>
      <c r="M74" s="158"/>
      <c r="N74" s="158"/>
      <c r="O74" s="39" t="s">
        <v>15</v>
      </c>
      <c r="P74" s="39" t="s">
        <v>15</v>
      </c>
      <c r="Q74" s="39" t="s">
        <v>15</v>
      </c>
      <c r="R74" s="39" t="s">
        <v>16</v>
      </c>
      <c r="S74" s="39">
        <v>11.0</v>
      </c>
      <c r="T74" s="39" t="s">
        <v>1992</v>
      </c>
      <c r="U74" s="158"/>
      <c r="V74" s="159"/>
      <c r="W74" s="159"/>
      <c r="X74" s="159"/>
    </row>
    <row r="75">
      <c r="A75" s="7">
        <v>73.0</v>
      </c>
      <c r="B75" s="12">
        <v>8191341.0</v>
      </c>
      <c r="C75" s="39" t="s">
        <v>15</v>
      </c>
      <c r="D75" s="39" t="s">
        <v>15</v>
      </c>
      <c r="E75" s="39" t="s">
        <v>15</v>
      </c>
      <c r="F75" s="39" t="s">
        <v>15</v>
      </c>
      <c r="G75" s="39" t="s">
        <v>15</v>
      </c>
      <c r="H75" s="39" t="s">
        <v>15</v>
      </c>
      <c r="I75" s="39" t="s">
        <v>15</v>
      </c>
      <c r="J75" s="39" t="s">
        <v>16</v>
      </c>
      <c r="K75" s="39" t="s">
        <v>15</v>
      </c>
      <c r="L75" s="39" t="s">
        <v>16</v>
      </c>
      <c r="M75" s="39">
        <v>16.0</v>
      </c>
      <c r="N75" s="39" t="s">
        <v>2030</v>
      </c>
      <c r="O75" s="39" t="s">
        <v>15</v>
      </c>
      <c r="P75" s="39" t="s">
        <v>16</v>
      </c>
      <c r="Q75" s="39" t="s">
        <v>16</v>
      </c>
      <c r="R75" s="39" t="s">
        <v>15</v>
      </c>
      <c r="S75" s="39">
        <v>53.0</v>
      </c>
      <c r="T75" s="39" t="s">
        <v>1995</v>
      </c>
      <c r="U75" s="158"/>
      <c r="V75" s="159"/>
      <c r="W75" s="159"/>
      <c r="X75" s="159"/>
    </row>
    <row r="76">
      <c r="A76" s="7">
        <v>74.0</v>
      </c>
      <c r="B76" s="12">
        <v>8191707.0</v>
      </c>
      <c r="C76" s="39" t="s">
        <v>15</v>
      </c>
      <c r="D76" s="39" t="s">
        <v>15</v>
      </c>
      <c r="E76" s="39" t="s">
        <v>15</v>
      </c>
      <c r="F76" s="39" t="s">
        <v>15</v>
      </c>
      <c r="G76" s="39" t="s">
        <v>15</v>
      </c>
      <c r="H76" s="39" t="s">
        <v>15</v>
      </c>
      <c r="I76" s="39" t="s">
        <v>15</v>
      </c>
      <c r="J76" s="39" t="s">
        <v>15</v>
      </c>
      <c r="K76" s="39" t="s">
        <v>16</v>
      </c>
      <c r="L76" s="39" t="s">
        <v>16</v>
      </c>
      <c r="M76" s="39">
        <v>8.0</v>
      </c>
      <c r="N76" s="39" t="s">
        <v>2031</v>
      </c>
      <c r="O76" s="39" t="s">
        <v>15</v>
      </c>
      <c r="P76" s="39" t="s">
        <v>15</v>
      </c>
      <c r="Q76" s="39" t="s">
        <v>16</v>
      </c>
      <c r="R76" s="39" t="s">
        <v>15</v>
      </c>
      <c r="S76" s="39">
        <v>15.0</v>
      </c>
      <c r="T76" s="39" t="s">
        <v>1992</v>
      </c>
      <c r="U76" s="158"/>
      <c r="V76" s="159"/>
      <c r="W76" s="159"/>
      <c r="X76" s="159"/>
    </row>
    <row r="77">
      <c r="A77" s="7">
        <v>75.0</v>
      </c>
      <c r="B77" s="17">
        <v>8193029.0</v>
      </c>
      <c r="C77" s="39" t="s">
        <v>15</v>
      </c>
      <c r="D77" s="39" t="s">
        <v>16</v>
      </c>
      <c r="E77" s="39" t="s">
        <v>15</v>
      </c>
      <c r="F77" s="39" t="s">
        <v>15</v>
      </c>
      <c r="G77" s="39" t="s">
        <v>15</v>
      </c>
      <c r="H77" s="39" t="s">
        <v>15</v>
      </c>
      <c r="I77" s="39" t="s">
        <v>15</v>
      </c>
      <c r="J77" s="39" t="s">
        <v>15</v>
      </c>
      <c r="K77" s="39" t="s">
        <v>16</v>
      </c>
      <c r="L77" s="39" t="s">
        <v>16</v>
      </c>
      <c r="M77" s="39">
        <v>11.0</v>
      </c>
      <c r="N77" s="39" t="s">
        <v>2032</v>
      </c>
      <c r="O77" s="39" t="s">
        <v>15</v>
      </c>
      <c r="P77" s="39" t="s">
        <v>16</v>
      </c>
      <c r="Q77" s="39" t="s">
        <v>16</v>
      </c>
      <c r="R77" s="39" t="s">
        <v>15</v>
      </c>
      <c r="S77" s="39">
        <v>27.0</v>
      </c>
      <c r="T77" s="39" t="s">
        <v>1992</v>
      </c>
      <c r="U77" s="158"/>
      <c r="V77" s="159"/>
      <c r="W77" s="159"/>
      <c r="X77" s="159"/>
    </row>
    <row r="78">
      <c r="A78" s="7">
        <v>76.0</v>
      </c>
      <c r="B78" s="18">
        <v>8172949.0</v>
      </c>
      <c r="C78" s="39" t="s">
        <v>15</v>
      </c>
      <c r="D78" s="39" t="s">
        <v>15</v>
      </c>
      <c r="E78" s="39" t="s">
        <v>15</v>
      </c>
      <c r="F78" s="39" t="s">
        <v>15</v>
      </c>
      <c r="G78" s="39" t="s">
        <v>16</v>
      </c>
      <c r="H78" s="39" t="s">
        <v>16</v>
      </c>
      <c r="I78" s="39" t="s">
        <v>15</v>
      </c>
      <c r="J78" s="39" t="s">
        <v>16</v>
      </c>
      <c r="K78" s="39" t="s">
        <v>16</v>
      </c>
      <c r="L78" s="39" t="s">
        <v>16</v>
      </c>
      <c r="M78" s="39">
        <v>16.0</v>
      </c>
      <c r="N78" s="39" t="s">
        <v>2033</v>
      </c>
      <c r="O78" s="39" t="s">
        <v>15</v>
      </c>
      <c r="P78" s="39" t="s">
        <v>16</v>
      </c>
      <c r="Q78" s="39" t="s">
        <v>16</v>
      </c>
      <c r="R78" s="39" t="s">
        <v>16</v>
      </c>
      <c r="S78" s="39">
        <v>37.0</v>
      </c>
      <c r="T78" s="39" t="s">
        <v>1995</v>
      </c>
      <c r="U78" s="158"/>
      <c r="V78" s="159"/>
      <c r="W78" s="159"/>
      <c r="X78" s="159"/>
    </row>
    <row r="79">
      <c r="A79" s="7">
        <v>77.0</v>
      </c>
      <c r="B79" s="12">
        <v>8193119.0</v>
      </c>
      <c r="C79" s="39" t="s">
        <v>15</v>
      </c>
      <c r="D79" s="39" t="s">
        <v>15</v>
      </c>
      <c r="E79" s="39" t="s">
        <v>15</v>
      </c>
      <c r="F79" s="39" t="s">
        <v>15</v>
      </c>
      <c r="G79" s="39" t="s">
        <v>15</v>
      </c>
      <c r="H79" s="39" t="s">
        <v>15</v>
      </c>
      <c r="I79" s="39" t="s">
        <v>15</v>
      </c>
      <c r="J79" s="39" t="s">
        <v>15</v>
      </c>
      <c r="K79" s="39" t="s">
        <v>16</v>
      </c>
      <c r="L79" s="39" t="s">
        <v>16</v>
      </c>
      <c r="M79" s="39">
        <v>16.0</v>
      </c>
      <c r="N79" s="39" t="s">
        <v>2034</v>
      </c>
      <c r="O79" s="39" t="s">
        <v>15</v>
      </c>
      <c r="P79" s="39" t="s">
        <v>16</v>
      </c>
      <c r="Q79" s="39" t="s">
        <v>15</v>
      </c>
      <c r="R79" s="39" t="s">
        <v>16</v>
      </c>
      <c r="S79" s="39">
        <v>8.0</v>
      </c>
      <c r="T79" s="39" t="s">
        <v>1992</v>
      </c>
      <c r="U79" s="158"/>
      <c r="V79" s="159"/>
      <c r="W79" s="159"/>
      <c r="X79" s="159"/>
    </row>
    <row r="80">
      <c r="A80" s="7">
        <v>78.0</v>
      </c>
      <c r="B80" s="12">
        <v>8195429.0</v>
      </c>
      <c r="C80" s="39" t="s">
        <v>15</v>
      </c>
      <c r="D80" s="39" t="s">
        <v>15</v>
      </c>
      <c r="E80" s="39" t="s">
        <v>15</v>
      </c>
      <c r="F80" s="39" t="s">
        <v>15</v>
      </c>
      <c r="G80" s="39" t="s">
        <v>15</v>
      </c>
      <c r="H80" s="39" t="s">
        <v>15</v>
      </c>
      <c r="I80" s="39" t="s">
        <v>15</v>
      </c>
      <c r="J80" s="39" t="s">
        <v>15</v>
      </c>
      <c r="K80" s="39" t="s">
        <v>16</v>
      </c>
      <c r="L80" s="39" t="s">
        <v>16</v>
      </c>
      <c r="M80" s="39">
        <v>8.0</v>
      </c>
      <c r="N80" s="39" t="s">
        <v>2034</v>
      </c>
      <c r="O80" s="39" t="s">
        <v>15</v>
      </c>
      <c r="P80" s="39" t="s">
        <v>15</v>
      </c>
      <c r="Q80" s="39" t="s">
        <v>15</v>
      </c>
      <c r="R80" s="39" t="s">
        <v>16</v>
      </c>
      <c r="S80" s="39">
        <v>15.0</v>
      </c>
      <c r="T80" s="39" t="s">
        <v>1992</v>
      </c>
      <c r="U80" s="158"/>
      <c r="V80" s="159"/>
      <c r="W80" s="159"/>
      <c r="X80" s="159"/>
    </row>
    <row r="81">
      <c r="A81" s="7">
        <v>79.0</v>
      </c>
      <c r="B81" s="10">
        <v>8195430.0</v>
      </c>
      <c r="C81" s="39" t="s">
        <v>15</v>
      </c>
      <c r="D81" s="39" t="s">
        <v>15</v>
      </c>
      <c r="E81" s="39" t="s">
        <v>15</v>
      </c>
      <c r="F81" s="39" t="s">
        <v>15</v>
      </c>
      <c r="G81" s="39" t="s">
        <v>15</v>
      </c>
      <c r="H81" s="39" t="s">
        <v>15</v>
      </c>
      <c r="I81" s="39" t="s">
        <v>15</v>
      </c>
      <c r="J81" s="39" t="s">
        <v>16</v>
      </c>
      <c r="K81" s="39" t="s">
        <v>16</v>
      </c>
      <c r="L81" s="39" t="s">
        <v>16</v>
      </c>
      <c r="M81" s="39">
        <v>7.0</v>
      </c>
      <c r="N81" s="39" t="s">
        <v>2034</v>
      </c>
      <c r="O81" s="39" t="s">
        <v>15</v>
      </c>
      <c r="P81" s="39" t="s">
        <v>15</v>
      </c>
      <c r="Q81" s="39" t="s">
        <v>15</v>
      </c>
      <c r="R81" s="39" t="s">
        <v>15</v>
      </c>
      <c r="S81" s="39">
        <v>15.0</v>
      </c>
      <c r="T81" s="39" t="s">
        <v>1992</v>
      </c>
      <c r="U81" s="158"/>
      <c r="V81" s="159"/>
      <c r="W81" s="159"/>
      <c r="X81" s="159"/>
    </row>
    <row r="82">
      <c r="A82" s="7">
        <v>80.0</v>
      </c>
      <c r="B82" s="10">
        <v>8196099.0</v>
      </c>
      <c r="C82" s="39" t="s">
        <v>15</v>
      </c>
      <c r="D82" s="39" t="s">
        <v>15</v>
      </c>
      <c r="E82" s="39" t="s">
        <v>15</v>
      </c>
      <c r="F82" s="39" t="s">
        <v>15</v>
      </c>
      <c r="G82" s="39" t="s">
        <v>15</v>
      </c>
      <c r="H82" s="39" t="s">
        <v>15</v>
      </c>
      <c r="I82" s="39" t="s">
        <v>15</v>
      </c>
      <c r="J82" s="39" t="s">
        <v>15</v>
      </c>
      <c r="K82" s="39" t="s">
        <v>16</v>
      </c>
      <c r="L82" s="39" t="s">
        <v>16</v>
      </c>
      <c r="M82" s="39">
        <v>7.0</v>
      </c>
      <c r="N82" s="39" t="s">
        <v>2034</v>
      </c>
      <c r="O82" s="39" t="s">
        <v>15</v>
      </c>
      <c r="P82" s="39" t="s">
        <v>16</v>
      </c>
      <c r="Q82" s="39" t="s">
        <v>15</v>
      </c>
      <c r="R82" s="39" t="s">
        <v>16</v>
      </c>
      <c r="S82" s="39">
        <v>16.0</v>
      </c>
      <c r="T82" s="39" t="s">
        <v>1995</v>
      </c>
      <c r="U82" s="158"/>
      <c r="V82" s="159"/>
      <c r="W82" s="159"/>
      <c r="X82" s="159"/>
    </row>
    <row r="83">
      <c r="A83" s="7">
        <v>81.0</v>
      </c>
      <c r="B83" s="10">
        <v>8196430.0</v>
      </c>
      <c r="C83" s="39" t="s">
        <v>15</v>
      </c>
      <c r="D83" s="39" t="s">
        <v>15</v>
      </c>
      <c r="E83" s="39" t="s">
        <v>15</v>
      </c>
      <c r="F83" s="39" t="s">
        <v>15</v>
      </c>
      <c r="G83" s="39" t="s">
        <v>15</v>
      </c>
      <c r="H83" s="39" t="s">
        <v>15</v>
      </c>
      <c r="I83" s="39" t="s">
        <v>15</v>
      </c>
      <c r="J83" s="39" t="s">
        <v>15</v>
      </c>
      <c r="K83" s="39" t="s">
        <v>16</v>
      </c>
      <c r="L83" s="39" t="s">
        <v>16</v>
      </c>
      <c r="M83" s="39">
        <v>7.0</v>
      </c>
      <c r="N83" s="39" t="s">
        <v>2035</v>
      </c>
      <c r="O83" s="39" t="s">
        <v>15</v>
      </c>
      <c r="P83" s="39" t="s">
        <v>16</v>
      </c>
      <c r="Q83" s="39" t="s">
        <v>16</v>
      </c>
      <c r="R83" s="39" t="s">
        <v>16</v>
      </c>
      <c r="S83" s="39">
        <v>10.0</v>
      </c>
      <c r="T83" s="39" t="s">
        <v>1992</v>
      </c>
      <c r="U83" s="158"/>
      <c r="V83" s="159"/>
      <c r="W83" s="159"/>
      <c r="X83" s="159"/>
    </row>
    <row r="84">
      <c r="A84" s="7">
        <v>82.0</v>
      </c>
      <c r="B84" s="7">
        <v>8164466.0</v>
      </c>
      <c r="C84" s="39" t="s">
        <v>15</v>
      </c>
      <c r="D84" s="39" t="s">
        <v>15</v>
      </c>
      <c r="E84" s="39" t="s">
        <v>15</v>
      </c>
      <c r="F84" s="39" t="s">
        <v>15</v>
      </c>
      <c r="G84" s="39" t="s">
        <v>15</v>
      </c>
      <c r="H84" s="39" t="s">
        <v>15</v>
      </c>
      <c r="I84" s="39" t="s">
        <v>16</v>
      </c>
      <c r="J84" s="39" t="s">
        <v>15</v>
      </c>
      <c r="K84" s="39" t="s">
        <v>16</v>
      </c>
      <c r="L84" s="39" t="s">
        <v>16</v>
      </c>
      <c r="M84" s="39">
        <v>7.0</v>
      </c>
      <c r="N84" s="39" t="s">
        <v>2036</v>
      </c>
      <c r="O84" s="39" t="s">
        <v>15</v>
      </c>
      <c r="P84" s="39" t="s">
        <v>15</v>
      </c>
      <c r="Q84" s="39" t="s">
        <v>16</v>
      </c>
      <c r="R84" s="39" t="s">
        <v>16</v>
      </c>
      <c r="S84" s="39">
        <v>12.0</v>
      </c>
      <c r="T84" s="39" t="s">
        <v>1992</v>
      </c>
      <c r="U84" s="158"/>
      <c r="V84" s="159"/>
      <c r="W84" s="159"/>
      <c r="X84" s="159"/>
    </row>
    <row r="85">
      <c r="A85" s="7">
        <v>83.0</v>
      </c>
      <c r="B85" s="7">
        <v>8162432.0</v>
      </c>
      <c r="C85" s="39" t="s">
        <v>15</v>
      </c>
      <c r="D85" s="39" t="s">
        <v>2013</v>
      </c>
      <c r="E85" s="39" t="s">
        <v>15</v>
      </c>
      <c r="F85" s="39" t="s">
        <v>15</v>
      </c>
      <c r="G85" s="39" t="s">
        <v>15</v>
      </c>
      <c r="H85" s="39" t="s">
        <v>15</v>
      </c>
      <c r="I85" s="39" t="s">
        <v>16</v>
      </c>
      <c r="J85" s="39" t="s">
        <v>15</v>
      </c>
      <c r="K85" s="39" t="s">
        <v>16</v>
      </c>
      <c r="L85" s="39" t="s">
        <v>16</v>
      </c>
      <c r="M85" s="39">
        <v>10.0</v>
      </c>
      <c r="N85" s="39" t="s">
        <v>2037</v>
      </c>
      <c r="O85" s="39" t="s">
        <v>16</v>
      </c>
      <c r="P85" s="39" t="s">
        <v>16</v>
      </c>
      <c r="Q85" s="39" t="s">
        <v>15</v>
      </c>
      <c r="R85" s="39" t="s">
        <v>16</v>
      </c>
      <c r="S85" s="39">
        <v>33.0</v>
      </c>
      <c r="T85" s="39" t="s">
        <v>1995</v>
      </c>
      <c r="U85" s="158"/>
      <c r="V85" s="159"/>
      <c r="W85" s="159"/>
      <c r="X85" s="159"/>
    </row>
    <row r="86">
      <c r="A86" s="7">
        <v>84.0</v>
      </c>
      <c r="B86" s="10">
        <v>8162640.0</v>
      </c>
      <c r="C86" s="39" t="s">
        <v>15</v>
      </c>
      <c r="D86" s="39" t="s">
        <v>15</v>
      </c>
      <c r="E86" s="39" t="s">
        <v>15</v>
      </c>
      <c r="F86" s="39" t="s">
        <v>15</v>
      </c>
      <c r="G86" s="39" t="s">
        <v>15</v>
      </c>
      <c r="H86" s="39" t="s">
        <v>15</v>
      </c>
      <c r="I86" s="39" t="s">
        <v>15</v>
      </c>
      <c r="J86" s="39" t="s">
        <v>15</v>
      </c>
      <c r="K86" s="39" t="s">
        <v>15</v>
      </c>
      <c r="L86" s="39" t="s">
        <v>15</v>
      </c>
      <c r="M86" s="158"/>
      <c r="N86" s="158"/>
      <c r="O86" s="39" t="s">
        <v>15</v>
      </c>
      <c r="P86" s="39" t="s">
        <v>15</v>
      </c>
      <c r="Q86" s="39" t="s">
        <v>15</v>
      </c>
      <c r="R86" s="39" t="s">
        <v>16</v>
      </c>
      <c r="S86" s="39">
        <v>22.0</v>
      </c>
      <c r="T86" s="39" t="s">
        <v>1997</v>
      </c>
      <c r="U86" s="39" t="s">
        <v>2038</v>
      </c>
      <c r="V86" s="35"/>
      <c r="W86" s="35"/>
      <c r="X86" s="35"/>
    </row>
    <row r="87">
      <c r="A87" s="7">
        <v>85.0</v>
      </c>
      <c r="B87" s="7">
        <v>8165542.0</v>
      </c>
      <c r="C87" s="39" t="s">
        <v>15</v>
      </c>
      <c r="D87" s="39" t="s">
        <v>15</v>
      </c>
      <c r="E87" s="39" t="s">
        <v>16</v>
      </c>
      <c r="F87" s="39" t="s">
        <v>15</v>
      </c>
      <c r="G87" s="39" t="s">
        <v>15</v>
      </c>
      <c r="H87" s="39" t="s">
        <v>15</v>
      </c>
      <c r="I87" s="39" t="s">
        <v>16</v>
      </c>
      <c r="J87" s="39" t="s">
        <v>15</v>
      </c>
      <c r="K87" s="39" t="s">
        <v>16</v>
      </c>
      <c r="L87" s="39" t="s">
        <v>16</v>
      </c>
      <c r="M87" s="39">
        <v>10.0</v>
      </c>
      <c r="N87" s="39" t="s">
        <v>2039</v>
      </c>
      <c r="O87" s="39" t="s">
        <v>15</v>
      </c>
      <c r="P87" s="39" t="s">
        <v>15</v>
      </c>
      <c r="Q87" s="39" t="s">
        <v>16</v>
      </c>
      <c r="R87" s="39" t="s">
        <v>16</v>
      </c>
      <c r="S87" s="39">
        <v>11.0</v>
      </c>
      <c r="T87" s="39" t="s">
        <v>1992</v>
      </c>
      <c r="U87" s="158"/>
      <c r="V87" s="159"/>
      <c r="W87" s="159"/>
      <c r="X87" s="159"/>
    </row>
    <row r="88">
      <c r="A88" s="7">
        <v>86.0</v>
      </c>
      <c r="B88" s="7">
        <v>8166720.0</v>
      </c>
      <c r="C88" s="39" t="s">
        <v>15</v>
      </c>
      <c r="D88" s="39" t="s">
        <v>15</v>
      </c>
      <c r="E88" s="39" t="s">
        <v>16</v>
      </c>
      <c r="F88" s="39" t="s">
        <v>15</v>
      </c>
      <c r="G88" s="39" t="s">
        <v>15</v>
      </c>
      <c r="H88" s="39" t="s">
        <v>15</v>
      </c>
      <c r="I88" s="39" t="s">
        <v>16</v>
      </c>
      <c r="J88" s="39" t="s">
        <v>15</v>
      </c>
      <c r="K88" s="39" t="s">
        <v>16</v>
      </c>
      <c r="L88" s="39" t="s">
        <v>16</v>
      </c>
      <c r="M88" s="39">
        <v>3.0</v>
      </c>
      <c r="N88" s="39" t="s">
        <v>2015</v>
      </c>
      <c r="O88" s="39" t="s">
        <v>15</v>
      </c>
      <c r="P88" s="39" t="s">
        <v>16</v>
      </c>
      <c r="Q88" s="39" t="s">
        <v>16</v>
      </c>
      <c r="R88" s="39" t="s">
        <v>15</v>
      </c>
      <c r="S88" s="158"/>
      <c r="T88" s="39"/>
      <c r="U88" s="158"/>
      <c r="V88" s="159"/>
      <c r="W88" s="159"/>
      <c r="X88" s="159"/>
    </row>
    <row r="89">
      <c r="A89" s="7">
        <v>87.0</v>
      </c>
      <c r="B89" s="7">
        <v>8167204.0</v>
      </c>
      <c r="C89" s="39" t="s">
        <v>15</v>
      </c>
      <c r="D89" s="39" t="s">
        <v>15</v>
      </c>
      <c r="E89" s="39" t="s">
        <v>15</v>
      </c>
      <c r="F89" s="39" t="s">
        <v>15</v>
      </c>
      <c r="G89" s="39" t="s">
        <v>15</v>
      </c>
      <c r="H89" s="39" t="s">
        <v>15</v>
      </c>
      <c r="I89" s="39" t="s">
        <v>16</v>
      </c>
      <c r="J89" s="39" t="s">
        <v>15</v>
      </c>
      <c r="K89" s="39" t="s">
        <v>16</v>
      </c>
      <c r="L89" s="39" t="s">
        <v>16</v>
      </c>
      <c r="M89" s="39">
        <v>4.0</v>
      </c>
      <c r="N89" s="39" t="s">
        <v>2023</v>
      </c>
      <c r="O89" s="39" t="s">
        <v>15</v>
      </c>
      <c r="P89" s="39" t="s">
        <v>16</v>
      </c>
      <c r="Q89" s="39" t="s">
        <v>16</v>
      </c>
      <c r="R89" s="39" t="s">
        <v>16</v>
      </c>
      <c r="S89" s="39">
        <v>36.0</v>
      </c>
      <c r="T89" s="39" t="s">
        <v>1992</v>
      </c>
      <c r="U89" s="158"/>
      <c r="V89" s="159"/>
      <c r="W89" s="159"/>
      <c r="X89" s="159"/>
    </row>
    <row r="90">
      <c r="A90" s="7">
        <v>88.0</v>
      </c>
      <c r="B90" s="12">
        <v>8168147.0</v>
      </c>
      <c r="C90" s="39" t="s">
        <v>15</v>
      </c>
      <c r="D90" s="39" t="s">
        <v>15</v>
      </c>
      <c r="E90" s="39" t="s">
        <v>15</v>
      </c>
      <c r="F90" s="39" t="s">
        <v>15</v>
      </c>
      <c r="G90" s="39" t="s">
        <v>15</v>
      </c>
      <c r="H90" s="39" t="s">
        <v>15</v>
      </c>
      <c r="I90" s="39" t="s">
        <v>15</v>
      </c>
      <c r="J90" s="39" t="s">
        <v>15</v>
      </c>
      <c r="K90" s="39" t="s">
        <v>15</v>
      </c>
      <c r="L90" s="39" t="s">
        <v>15</v>
      </c>
      <c r="M90" s="158"/>
      <c r="N90" s="158"/>
      <c r="O90" s="39" t="s">
        <v>15</v>
      </c>
      <c r="P90" s="39" t="s">
        <v>15</v>
      </c>
      <c r="Q90" s="39" t="s">
        <v>15</v>
      </c>
      <c r="R90" s="39" t="s">
        <v>16</v>
      </c>
      <c r="S90" s="39">
        <v>11.0</v>
      </c>
      <c r="T90" s="39" t="s">
        <v>1993</v>
      </c>
      <c r="U90" s="158"/>
      <c r="V90" s="159"/>
      <c r="W90" s="159"/>
      <c r="X90" s="159"/>
    </row>
    <row r="91">
      <c r="A91" s="7">
        <v>89.0</v>
      </c>
      <c r="B91" s="7">
        <v>8168149.0</v>
      </c>
      <c r="C91" s="39" t="s">
        <v>15</v>
      </c>
      <c r="D91" s="39" t="s">
        <v>15</v>
      </c>
      <c r="E91" s="39" t="s">
        <v>15</v>
      </c>
      <c r="F91" s="39" t="s">
        <v>15</v>
      </c>
      <c r="G91" s="39" t="s">
        <v>15</v>
      </c>
      <c r="H91" s="39" t="s">
        <v>15</v>
      </c>
      <c r="I91" s="39" t="s">
        <v>15</v>
      </c>
      <c r="J91" s="39" t="s">
        <v>15</v>
      </c>
      <c r="K91" s="39" t="s">
        <v>15</v>
      </c>
      <c r="L91" s="39" t="s">
        <v>16</v>
      </c>
      <c r="M91" s="39">
        <v>7.0</v>
      </c>
      <c r="N91" s="39" t="s">
        <v>2040</v>
      </c>
      <c r="O91" s="39" t="s">
        <v>15</v>
      </c>
      <c r="P91" s="39" t="s">
        <v>15</v>
      </c>
      <c r="Q91" s="39" t="s">
        <v>15</v>
      </c>
      <c r="R91" s="39" t="s">
        <v>16</v>
      </c>
      <c r="S91" s="39">
        <v>11.0</v>
      </c>
      <c r="T91" s="39" t="s">
        <v>1993</v>
      </c>
      <c r="U91" s="158"/>
      <c r="V91" s="159"/>
      <c r="W91" s="159"/>
      <c r="X91" s="159"/>
    </row>
    <row r="92">
      <c r="A92" s="7">
        <v>90.0</v>
      </c>
      <c r="B92" s="12">
        <v>8187640.0</v>
      </c>
      <c r="C92" s="39" t="s">
        <v>15</v>
      </c>
      <c r="D92" s="39" t="s">
        <v>15</v>
      </c>
      <c r="E92" s="39" t="s">
        <v>15</v>
      </c>
      <c r="F92" s="39" t="s">
        <v>15</v>
      </c>
      <c r="G92" s="39" t="s">
        <v>15</v>
      </c>
      <c r="H92" s="39" t="s">
        <v>15</v>
      </c>
      <c r="I92" s="39" t="s">
        <v>15</v>
      </c>
      <c r="J92" s="39" t="s">
        <v>15</v>
      </c>
      <c r="K92" s="39" t="s">
        <v>16</v>
      </c>
      <c r="L92" s="39" t="s">
        <v>16</v>
      </c>
      <c r="M92" s="39">
        <v>7.0</v>
      </c>
      <c r="N92" s="39" t="s">
        <v>2041</v>
      </c>
      <c r="O92" s="39" t="s">
        <v>15</v>
      </c>
      <c r="P92" s="39" t="s">
        <v>16</v>
      </c>
      <c r="Q92" s="39" t="s">
        <v>15</v>
      </c>
      <c r="R92" s="39" t="s">
        <v>16</v>
      </c>
      <c r="S92" s="39">
        <v>30.0</v>
      </c>
      <c r="T92" s="39" t="s">
        <v>1995</v>
      </c>
      <c r="U92" s="158"/>
      <c r="V92" s="159"/>
      <c r="W92" s="159"/>
      <c r="X92" s="159"/>
    </row>
    <row r="93">
      <c r="A93" s="7">
        <v>91.0</v>
      </c>
      <c r="B93" s="12">
        <v>8190771.0</v>
      </c>
      <c r="C93" s="39" t="s">
        <v>15</v>
      </c>
      <c r="D93" s="39" t="s">
        <v>15</v>
      </c>
      <c r="E93" s="39" t="s">
        <v>15</v>
      </c>
      <c r="F93" s="39" t="s">
        <v>15</v>
      </c>
      <c r="G93" s="39" t="s">
        <v>15</v>
      </c>
      <c r="H93" s="39" t="s">
        <v>15</v>
      </c>
      <c r="I93" s="39" t="s">
        <v>15</v>
      </c>
      <c r="J93" s="39" t="s">
        <v>15</v>
      </c>
      <c r="K93" s="39" t="s">
        <v>16</v>
      </c>
      <c r="L93" s="39" t="s">
        <v>16</v>
      </c>
      <c r="M93" s="39">
        <v>7.0</v>
      </c>
      <c r="N93" s="39" t="s">
        <v>2042</v>
      </c>
      <c r="O93" s="39" t="s">
        <v>15</v>
      </c>
      <c r="P93" s="39" t="s">
        <v>16</v>
      </c>
      <c r="Q93" s="39" t="s">
        <v>16</v>
      </c>
      <c r="R93" s="39" t="s">
        <v>16</v>
      </c>
      <c r="S93" s="39">
        <v>14.0</v>
      </c>
      <c r="T93" s="39" t="s">
        <v>1992</v>
      </c>
      <c r="U93" s="158"/>
      <c r="V93" s="159"/>
      <c r="W93" s="159"/>
      <c r="X93" s="159"/>
    </row>
    <row r="94">
      <c r="A94" s="7">
        <v>92.0</v>
      </c>
      <c r="B94" s="12">
        <v>8188050.0</v>
      </c>
      <c r="C94" s="39" t="s">
        <v>15</v>
      </c>
      <c r="D94" s="39" t="s">
        <v>15</v>
      </c>
      <c r="E94" s="39" t="s">
        <v>15</v>
      </c>
      <c r="F94" s="39" t="s">
        <v>15</v>
      </c>
      <c r="G94" s="39" t="s">
        <v>15</v>
      </c>
      <c r="H94" s="39" t="s">
        <v>15</v>
      </c>
      <c r="I94" s="39" t="s">
        <v>15</v>
      </c>
      <c r="J94" s="39" t="s">
        <v>15</v>
      </c>
      <c r="K94" s="39" t="s">
        <v>15</v>
      </c>
      <c r="L94" s="39" t="s">
        <v>15</v>
      </c>
      <c r="M94" s="158"/>
      <c r="N94" s="158"/>
      <c r="O94" s="39" t="s">
        <v>15</v>
      </c>
      <c r="P94" s="39" t="s">
        <v>15</v>
      </c>
      <c r="Q94" s="39" t="s">
        <v>15</v>
      </c>
      <c r="R94" s="39" t="s">
        <v>16</v>
      </c>
      <c r="S94" s="39">
        <v>4.0</v>
      </c>
      <c r="T94" s="39" t="s">
        <v>1995</v>
      </c>
      <c r="U94" s="158"/>
      <c r="V94" s="159"/>
      <c r="W94" s="159"/>
      <c r="X94" s="159"/>
    </row>
    <row r="95">
      <c r="A95" s="7">
        <v>93.0</v>
      </c>
      <c r="B95" s="12">
        <v>8194037.0</v>
      </c>
      <c r="C95" s="39" t="s">
        <v>15</v>
      </c>
      <c r="D95" s="39" t="s">
        <v>15</v>
      </c>
      <c r="E95" s="39" t="s">
        <v>15</v>
      </c>
      <c r="F95" s="39" t="s">
        <v>15</v>
      </c>
      <c r="G95" s="39" t="s">
        <v>15</v>
      </c>
      <c r="H95" s="39" t="s">
        <v>15</v>
      </c>
      <c r="I95" s="39" t="s">
        <v>15</v>
      </c>
      <c r="J95" s="39" t="s">
        <v>15</v>
      </c>
      <c r="K95" s="39" t="s">
        <v>15</v>
      </c>
      <c r="L95" s="39" t="s">
        <v>15</v>
      </c>
      <c r="M95" s="158"/>
      <c r="N95" s="158"/>
      <c r="O95" s="39" t="s">
        <v>15</v>
      </c>
      <c r="P95" s="39" t="s">
        <v>15</v>
      </c>
      <c r="Q95" s="39" t="s">
        <v>15</v>
      </c>
      <c r="R95" s="39" t="s">
        <v>15</v>
      </c>
      <c r="S95" s="158"/>
      <c r="T95" s="39" t="s">
        <v>1992</v>
      </c>
      <c r="U95" s="158"/>
      <c r="V95" s="159"/>
      <c r="W95" s="159"/>
      <c r="X95" s="159"/>
    </row>
    <row r="96">
      <c r="A96" s="7">
        <v>94.0</v>
      </c>
      <c r="B96" s="12">
        <v>8194504.0</v>
      </c>
      <c r="C96" s="39" t="s">
        <v>15</v>
      </c>
      <c r="D96" s="39" t="s">
        <v>15</v>
      </c>
      <c r="E96" s="39" t="s">
        <v>15</v>
      </c>
      <c r="F96" s="39" t="s">
        <v>15</v>
      </c>
      <c r="G96" s="39" t="s">
        <v>15</v>
      </c>
      <c r="H96" s="39" t="s">
        <v>15</v>
      </c>
      <c r="I96" s="39" t="s">
        <v>15</v>
      </c>
      <c r="J96" s="39" t="s">
        <v>15</v>
      </c>
      <c r="K96" s="39" t="s">
        <v>15</v>
      </c>
      <c r="L96" s="39" t="s">
        <v>15</v>
      </c>
      <c r="M96" s="158"/>
      <c r="N96" s="158"/>
      <c r="O96" s="39" t="s">
        <v>15</v>
      </c>
      <c r="P96" s="39" t="s">
        <v>15</v>
      </c>
      <c r="Q96" s="39" t="s">
        <v>15</v>
      </c>
      <c r="R96" s="39" t="s">
        <v>16</v>
      </c>
      <c r="S96" s="39">
        <v>10.0</v>
      </c>
      <c r="T96" s="39" t="s">
        <v>1992</v>
      </c>
      <c r="U96" s="158"/>
      <c r="V96" s="159"/>
      <c r="W96" s="159"/>
      <c r="X96" s="159"/>
    </row>
    <row r="97">
      <c r="A97" s="7">
        <v>95.0</v>
      </c>
      <c r="B97" s="12">
        <v>8196964.0</v>
      </c>
      <c r="C97" s="39" t="s">
        <v>15</v>
      </c>
      <c r="D97" s="39" t="s">
        <v>16</v>
      </c>
      <c r="E97" s="39" t="s">
        <v>16</v>
      </c>
      <c r="F97" s="39" t="s">
        <v>15</v>
      </c>
      <c r="G97" s="39" t="s">
        <v>15</v>
      </c>
      <c r="H97" s="39" t="s">
        <v>15</v>
      </c>
      <c r="I97" s="39" t="s">
        <v>15</v>
      </c>
      <c r="J97" s="39" t="s">
        <v>15</v>
      </c>
      <c r="K97" s="39" t="s">
        <v>16</v>
      </c>
      <c r="L97" s="39" t="s">
        <v>16</v>
      </c>
      <c r="M97" s="39">
        <v>5.0</v>
      </c>
      <c r="N97" s="39" t="s">
        <v>2043</v>
      </c>
      <c r="O97" s="39" t="s">
        <v>15</v>
      </c>
      <c r="P97" s="39" t="s">
        <v>15</v>
      </c>
      <c r="Q97" s="39" t="s">
        <v>15</v>
      </c>
      <c r="R97" s="39" t="s">
        <v>16</v>
      </c>
      <c r="S97" s="39">
        <v>5.0</v>
      </c>
      <c r="T97" s="39"/>
      <c r="U97" s="158"/>
      <c r="V97" s="159"/>
      <c r="W97" s="159"/>
      <c r="X97" s="159"/>
    </row>
    <row r="98">
      <c r="A98" s="7">
        <v>96.0</v>
      </c>
      <c r="B98" s="12">
        <v>8202108.0</v>
      </c>
      <c r="C98" s="39" t="s">
        <v>15</v>
      </c>
      <c r="D98" s="39" t="s">
        <v>15</v>
      </c>
      <c r="E98" s="39" t="s">
        <v>15</v>
      </c>
      <c r="F98" s="39" t="s">
        <v>15</v>
      </c>
      <c r="G98" s="39" t="s">
        <v>15</v>
      </c>
      <c r="H98" s="39" t="s">
        <v>15</v>
      </c>
      <c r="I98" s="39" t="s">
        <v>15</v>
      </c>
      <c r="J98" s="39" t="s">
        <v>15</v>
      </c>
      <c r="K98" s="39" t="s">
        <v>15</v>
      </c>
      <c r="L98" s="39" t="s">
        <v>16</v>
      </c>
      <c r="M98" s="39">
        <v>2.0</v>
      </c>
      <c r="N98" s="39" t="s">
        <v>2042</v>
      </c>
      <c r="O98" s="39" t="s">
        <v>15</v>
      </c>
      <c r="P98" s="39" t="s">
        <v>16</v>
      </c>
      <c r="Q98" s="39" t="s">
        <v>16</v>
      </c>
      <c r="R98" s="39" t="s">
        <v>16</v>
      </c>
      <c r="S98" s="39">
        <v>4.0</v>
      </c>
      <c r="T98" s="39"/>
      <c r="U98" s="158"/>
      <c r="V98" s="159"/>
      <c r="W98" s="159"/>
      <c r="X98" s="159"/>
    </row>
    <row r="99">
      <c r="A99" s="7">
        <v>97.0</v>
      </c>
      <c r="B99" s="12">
        <v>8198308.0</v>
      </c>
      <c r="C99" s="39" t="s">
        <v>15</v>
      </c>
      <c r="D99" s="39" t="s">
        <v>15</v>
      </c>
      <c r="E99" s="39" t="s">
        <v>15</v>
      </c>
      <c r="F99" s="39" t="s">
        <v>16</v>
      </c>
      <c r="G99" s="39" t="s">
        <v>15</v>
      </c>
      <c r="H99" s="39" t="s">
        <v>15</v>
      </c>
      <c r="I99" s="39" t="s">
        <v>15</v>
      </c>
      <c r="J99" s="39" t="s">
        <v>15</v>
      </c>
      <c r="K99" s="39" t="s">
        <v>16</v>
      </c>
      <c r="L99" s="39" t="s">
        <v>16</v>
      </c>
      <c r="M99" s="39">
        <v>10.0</v>
      </c>
      <c r="N99" s="39" t="s">
        <v>2042</v>
      </c>
      <c r="O99" s="39" t="s">
        <v>15</v>
      </c>
      <c r="P99" s="39" t="s">
        <v>15</v>
      </c>
      <c r="Q99" s="39" t="s">
        <v>16</v>
      </c>
      <c r="R99" s="39" t="s">
        <v>16</v>
      </c>
      <c r="S99" s="39">
        <v>21.0</v>
      </c>
      <c r="T99" s="39" t="s">
        <v>1992</v>
      </c>
      <c r="U99" s="158"/>
      <c r="V99" s="159"/>
      <c r="W99" s="159"/>
      <c r="X99" s="159"/>
    </row>
    <row r="100">
      <c r="A100" s="7">
        <v>98.0</v>
      </c>
      <c r="B100" s="12">
        <v>8198888.0</v>
      </c>
      <c r="C100" s="39" t="s">
        <v>15</v>
      </c>
      <c r="D100" s="39" t="s">
        <v>15</v>
      </c>
      <c r="E100" s="39" t="s">
        <v>15</v>
      </c>
      <c r="F100" s="39" t="s">
        <v>15</v>
      </c>
      <c r="G100" s="39" t="s">
        <v>15</v>
      </c>
      <c r="H100" s="39" t="s">
        <v>15</v>
      </c>
      <c r="I100" s="39" t="s">
        <v>15</v>
      </c>
      <c r="J100" s="39" t="s">
        <v>15</v>
      </c>
      <c r="K100" s="39" t="s">
        <v>15</v>
      </c>
      <c r="L100" s="39" t="s">
        <v>15</v>
      </c>
      <c r="M100" s="158"/>
      <c r="N100" s="158"/>
      <c r="O100" s="39" t="s">
        <v>15</v>
      </c>
      <c r="P100" s="39" t="s">
        <v>16</v>
      </c>
      <c r="Q100" s="39" t="s">
        <v>16</v>
      </c>
      <c r="R100" s="39" t="s">
        <v>16</v>
      </c>
      <c r="S100" s="39">
        <v>22.0</v>
      </c>
      <c r="T100" s="39" t="s">
        <v>1992</v>
      </c>
      <c r="U100" s="158"/>
      <c r="V100" s="159"/>
      <c r="W100" s="159"/>
      <c r="X100" s="159"/>
    </row>
    <row r="101">
      <c r="A101" s="7">
        <v>99.0</v>
      </c>
      <c r="B101" s="12">
        <v>8198889.0</v>
      </c>
      <c r="C101" s="39" t="s">
        <v>15</v>
      </c>
      <c r="D101" s="39" t="s">
        <v>15</v>
      </c>
      <c r="E101" s="39" t="s">
        <v>15</v>
      </c>
      <c r="F101" s="39" t="s">
        <v>15</v>
      </c>
      <c r="G101" s="39" t="s">
        <v>15</v>
      </c>
      <c r="H101" s="39" t="s">
        <v>15</v>
      </c>
      <c r="I101" s="39" t="s">
        <v>15</v>
      </c>
      <c r="J101" s="39" t="s">
        <v>15</v>
      </c>
      <c r="K101" s="39" t="s">
        <v>16</v>
      </c>
      <c r="L101" s="39" t="s">
        <v>16</v>
      </c>
      <c r="M101" s="39">
        <v>11.0</v>
      </c>
      <c r="N101" s="39" t="s">
        <v>2044</v>
      </c>
      <c r="O101" s="39" t="s">
        <v>15</v>
      </c>
      <c r="P101" s="39" t="s">
        <v>16</v>
      </c>
      <c r="Q101" s="39" t="s">
        <v>16</v>
      </c>
      <c r="R101" s="39" t="s">
        <v>16</v>
      </c>
      <c r="S101" s="39">
        <v>25.0</v>
      </c>
      <c r="T101" s="39" t="s">
        <v>1995</v>
      </c>
      <c r="U101" s="158"/>
      <c r="V101" s="159"/>
      <c r="W101" s="159"/>
      <c r="X101" s="159"/>
    </row>
    <row r="102">
      <c r="A102" s="7">
        <v>100.0</v>
      </c>
      <c r="B102" s="12">
        <v>8201338.0</v>
      </c>
      <c r="C102" s="39" t="s">
        <v>15</v>
      </c>
      <c r="D102" s="39" t="s">
        <v>15</v>
      </c>
      <c r="E102" s="39" t="s">
        <v>15</v>
      </c>
      <c r="F102" s="39" t="s">
        <v>15</v>
      </c>
      <c r="G102" s="39" t="s">
        <v>15</v>
      </c>
      <c r="H102" s="39" t="s">
        <v>15</v>
      </c>
      <c r="I102" s="39" t="s">
        <v>15</v>
      </c>
      <c r="J102" s="39" t="s">
        <v>15</v>
      </c>
      <c r="K102" s="39" t="s">
        <v>15</v>
      </c>
      <c r="L102" s="39" t="s">
        <v>15</v>
      </c>
      <c r="M102" s="158"/>
      <c r="N102" s="158"/>
      <c r="O102" s="39" t="s">
        <v>15</v>
      </c>
      <c r="P102" s="39" t="s">
        <v>15</v>
      </c>
      <c r="Q102" s="39" t="s">
        <v>15</v>
      </c>
      <c r="R102" s="39" t="s">
        <v>16</v>
      </c>
      <c r="S102" s="39">
        <v>33.0</v>
      </c>
      <c r="T102" s="39" t="s">
        <v>1992</v>
      </c>
      <c r="U102" s="158"/>
      <c r="V102" s="159"/>
      <c r="W102" s="159"/>
      <c r="X102" s="159"/>
    </row>
    <row r="103">
      <c r="A103" s="7">
        <v>101.0</v>
      </c>
      <c r="B103" s="12">
        <v>8202174.0</v>
      </c>
      <c r="C103" s="39" t="s">
        <v>15</v>
      </c>
      <c r="D103" s="39" t="s">
        <v>15</v>
      </c>
      <c r="E103" s="39" t="s">
        <v>15</v>
      </c>
      <c r="F103" s="39" t="s">
        <v>15</v>
      </c>
      <c r="G103" s="39" t="s">
        <v>15</v>
      </c>
      <c r="H103" s="39" t="s">
        <v>15</v>
      </c>
      <c r="I103" s="39" t="s">
        <v>15</v>
      </c>
      <c r="J103" s="39" t="s">
        <v>15</v>
      </c>
      <c r="K103" s="39" t="s">
        <v>16</v>
      </c>
      <c r="L103" s="39" t="s">
        <v>16</v>
      </c>
      <c r="M103" s="39">
        <v>7.0</v>
      </c>
      <c r="N103" s="39" t="s">
        <v>2045</v>
      </c>
      <c r="O103" s="39" t="s">
        <v>15</v>
      </c>
      <c r="P103" s="39" t="s">
        <v>15</v>
      </c>
      <c r="Q103" s="39" t="s">
        <v>16</v>
      </c>
      <c r="R103" s="39" t="s">
        <v>16</v>
      </c>
      <c r="S103" s="39">
        <v>41.0</v>
      </c>
      <c r="T103" s="39" t="s">
        <v>1992</v>
      </c>
      <c r="U103" s="158"/>
      <c r="V103" s="159"/>
      <c r="W103" s="159"/>
      <c r="X103" s="159"/>
    </row>
    <row r="104">
      <c r="A104" s="7">
        <v>102.0</v>
      </c>
      <c r="B104" s="12">
        <v>8202175.0</v>
      </c>
      <c r="C104" s="39" t="s">
        <v>15</v>
      </c>
      <c r="D104" s="39" t="s">
        <v>15</v>
      </c>
      <c r="E104" s="39" t="s">
        <v>15</v>
      </c>
      <c r="F104" s="39" t="s">
        <v>15</v>
      </c>
      <c r="G104" s="39" t="s">
        <v>15</v>
      </c>
      <c r="H104" s="39" t="s">
        <v>15</v>
      </c>
      <c r="I104" s="39" t="s">
        <v>15</v>
      </c>
      <c r="J104" s="39" t="s">
        <v>15</v>
      </c>
      <c r="K104" s="39" t="s">
        <v>16</v>
      </c>
      <c r="L104" s="39" t="s">
        <v>16</v>
      </c>
      <c r="M104" s="39">
        <v>9.0</v>
      </c>
      <c r="N104" s="39" t="s">
        <v>2046</v>
      </c>
      <c r="O104" s="39" t="s">
        <v>15</v>
      </c>
      <c r="P104" s="39" t="s">
        <v>16</v>
      </c>
      <c r="Q104" s="39" t="s">
        <v>16</v>
      </c>
      <c r="R104" s="39" t="s">
        <v>16</v>
      </c>
      <c r="S104" s="39">
        <v>37.0</v>
      </c>
      <c r="T104" s="39" t="s">
        <v>1997</v>
      </c>
      <c r="U104" s="158"/>
      <c r="V104" s="159"/>
      <c r="W104" s="159"/>
      <c r="X104" s="159"/>
    </row>
    <row r="105">
      <c r="A105" s="7">
        <v>103.0</v>
      </c>
      <c r="B105" s="12">
        <v>8202452.0</v>
      </c>
      <c r="C105" s="39" t="s">
        <v>15</v>
      </c>
      <c r="D105" s="39" t="s">
        <v>15</v>
      </c>
      <c r="E105" s="39" t="s">
        <v>15</v>
      </c>
      <c r="F105" s="39" t="s">
        <v>15</v>
      </c>
      <c r="G105" s="39" t="s">
        <v>15</v>
      </c>
      <c r="H105" s="39" t="s">
        <v>15</v>
      </c>
      <c r="I105" s="39" t="s">
        <v>15</v>
      </c>
      <c r="J105" s="39" t="s">
        <v>15</v>
      </c>
      <c r="K105" s="39" t="s">
        <v>16</v>
      </c>
      <c r="L105" s="39" t="s">
        <v>16</v>
      </c>
      <c r="M105" s="39">
        <v>11.0</v>
      </c>
      <c r="N105" s="39" t="s">
        <v>2047</v>
      </c>
      <c r="O105" s="39" t="s">
        <v>15</v>
      </c>
      <c r="P105" s="39" t="s">
        <v>16</v>
      </c>
      <c r="Q105" s="39" t="s">
        <v>16</v>
      </c>
      <c r="R105" s="39" t="s">
        <v>16</v>
      </c>
      <c r="S105" s="39">
        <v>83.0</v>
      </c>
      <c r="T105" s="39" t="s">
        <v>1997</v>
      </c>
      <c r="U105" s="158"/>
      <c r="V105" s="159"/>
      <c r="W105" s="159"/>
      <c r="X105" s="159"/>
    </row>
    <row r="106">
      <c r="A106" s="7">
        <v>104.0</v>
      </c>
      <c r="B106" s="12">
        <v>8202808.0</v>
      </c>
      <c r="C106" s="39" t="s">
        <v>15</v>
      </c>
      <c r="D106" s="39" t="s">
        <v>15</v>
      </c>
      <c r="E106" s="39" t="s">
        <v>15</v>
      </c>
      <c r="F106" s="39" t="s">
        <v>15</v>
      </c>
      <c r="G106" s="39" t="s">
        <v>15</v>
      </c>
      <c r="H106" s="39" t="s">
        <v>15</v>
      </c>
      <c r="I106" s="39" t="s">
        <v>15</v>
      </c>
      <c r="J106" s="39" t="s">
        <v>15</v>
      </c>
      <c r="K106" s="39" t="s">
        <v>15</v>
      </c>
      <c r="L106" s="39" t="s">
        <v>15</v>
      </c>
      <c r="M106" s="158"/>
      <c r="N106" s="158"/>
      <c r="O106" s="39" t="s">
        <v>15</v>
      </c>
      <c r="P106" s="39" t="s">
        <v>15</v>
      </c>
      <c r="Q106" s="39" t="s">
        <v>15</v>
      </c>
      <c r="R106" s="39" t="s">
        <v>16</v>
      </c>
      <c r="S106" s="39">
        <v>4.0</v>
      </c>
      <c r="T106" s="39" t="s">
        <v>1992</v>
      </c>
      <c r="U106" s="158"/>
      <c r="V106" s="159"/>
      <c r="W106" s="159"/>
      <c r="X106" s="159"/>
    </row>
    <row r="107">
      <c r="A107" s="7">
        <v>105.0</v>
      </c>
      <c r="B107" s="12">
        <v>8198078.0</v>
      </c>
      <c r="C107" s="39" t="s">
        <v>15</v>
      </c>
      <c r="D107" s="39" t="s">
        <v>15</v>
      </c>
      <c r="E107" s="39" t="s">
        <v>15</v>
      </c>
      <c r="F107" s="39" t="s">
        <v>16</v>
      </c>
      <c r="G107" s="39" t="s">
        <v>15</v>
      </c>
      <c r="H107" s="39" t="s">
        <v>15</v>
      </c>
      <c r="I107" s="39" t="s">
        <v>15</v>
      </c>
      <c r="J107" s="39" t="s">
        <v>15</v>
      </c>
      <c r="K107" s="39" t="s">
        <v>15</v>
      </c>
      <c r="L107" s="39" t="s">
        <v>16</v>
      </c>
      <c r="M107" s="39">
        <v>9.0</v>
      </c>
      <c r="N107" s="39" t="s">
        <v>2041</v>
      </c>
      <c r="O107" s="39" t="s">
        <v>15</v>
      </c>
      <c r="P107" s="39" t="s">
        <v>16</v>
      </c>
      <c r="Q107" s="39" t="s">
        <v>16</v>
      </c>
      <c r="R107" s="39" t="s">
        <v>16</v>
      </c>
      <c r="S107" s="39">
        <v>36.0</v>
      </c>
      <c r="T107" s="39" t="s">
        <v>1992</v>
      </c>
      <c r="U107" s="158"/>
      <c r="V107" s="159"/>
      <c r="W107" s="159"/>
      <c r="X107" s="159"/>
    </row>
    <row r="108">
      <c r="A108" s="7">
        <v>106.0</v>
      </c>
      <c r="B108" s="12">
        <v>8205671.0</v>
      </c>
      <c r="C108" s="39" t="s">
        <v>15</v>
      </c>
      <c r="D108" s="39" t="s">
        <v>15</v>
      </c>
      <c r="E108" s="39" t="s">
        <v>15</v>
      </c>
      <c r="F108" s="39" t="s">
        <v>15</v>
      </c>
      <c r="G108" s="39" t="s">
        <v>15</v>
      </c>
      <c r="H108" s="39" t="s">
        <v>15</v>
      </c>
      <c r="I108" s="39" t="s">
        <v>15</v>
      </c>
      <c r="J108" s="39" t="s">
        <v>15</v>
      </c>
      <c r="K108" s="39" t="s">
        <v>15</v>
      </c>
      <c r="L108" s="39" t="s">
        <v>15</v>
      </c>
      <c r="M108" s="158"/>
      <c r="N108" s="158"/>
      <c r="O108" s="39" t="s">
        <v>15</v>
      </c>
      <c r="P108" s="39" t="s">
        <v>16</v>
      </c>
      <c r="Q108" s="39" t="s">
        <v>15</v>
      </c>
      <c r="R108" s="39" t="s">
        <v>16</v>
      </c>
      <c r="S108" s="39">
        <v>40.0</v>
      </c>
      <c r="T108" s="39" t="s">
        <v>1992</v>
      </c>
      <c r="U108" s="158"/>
      <c r="V108" s="159"/>
      <c r="W108" s="159"/>
      <c r="X108" s="159"/>
    </row>
    <row r="109">
      <c r="A109" s="7">
        <v>107.0</v>
      </c>
      <c r="B109" s="12">
        <v>8205674.0</v>
      </c>
      <c r="C109" s="39" t="s">
        <v>15</v>
      </c>
      <c r="D109" s="39" t="s">
        <v>15</v>
      </c>
      <c r="E109" s="39" t="s">
        <v>15</v>
      </c>
      <c r="F109" s="39" t="s">
        <v>15</v>
      </c>
      <c r="G109" s="39" t="s">
        <v>15</v>
      </c>
      <c r="H109" s="39" t="s">
        <v>15</v>
      </c>
      <c r="I109" s="39" t="s">
        <v>15</v>
      </c>
      <c r="J109" s="39" t="s">
        <v>15</v>
      </c>
      <c r="K109" s="39" t="s">
        <v>15</v>
      </c>
      <c r="L109" s="39" t="s">
        <v>15</v>
      </c>
      <c r="M109" s="39"/>
      <c r="N109" s="39"/>
      <c r="O109" s="39" t="s">
        <v>15</v>
      </c>
      <c r="P109" s="39" t="s">
        <v>16</v>
      </c>
      <c r="Q109" s="39" t="s">
        <v>15</v>
      </c>
      <c r="R109" s="39" t="s">
        <v>16</v>
      </c>
      <c r="S109" s="39">
        <v>40.0</v>
      </c>
      <c r="T109" s="39" t="s">
        <v>1992</v>
      </c>
      <c r="U109" s="158"/>
      <c r="V109" s="159"/>
      <c r="W109" s="159"/>
      <c r="X109" s="159"/>
    </row>
    <row r="110">
      <c r="A110" s="7">
        <v>108.0</v>
      </c>
      <c r="B110" s="12">
        <v>8211008.0</v>
      </c>
      <c r="C110" s="39" t="s">
        <v>15</v>
      </c>
      <c r="D110" s="39" t="s">
        <v>15</v>
      </c>
      <c r="E110" s="39" t="s">
        <v>15</v>
      </c>
      <c r="F110" s="39" t="s">
        <v>15</v>
      </c>
      <c r="G110" s="39" t="s">
        <v>15</v>
      </c>
      <c r="H110" s="39" t="s">
        <v>15</v>
      </c>
      <c r="I110" s="39" t="s">
        <v>15</v>
      </c>
      <c r="J110" s="39" t="s">
        <v>15</v>
      </c>
      <c r="K110" s="39" t="s">
        <v>16</v>
      </c>
      <c r="L110" s="39" t="s">
        <v>16</v>
      </c>
      <c r="M110" s="39">
        <v>8.0</v>
      </c>
      <c r="N110" s="39" t="s">
        <v>2041</v>
      </c>
      <c r="O110" s="39" t="s">
        <v>15</v>
      </c>
      <c r="P110" s="39" t="s">
        <v>15</v>
      </c>
      <c r="Q110" s="39" t="s">
        <v>16</v>
      </c>
      <c r="R110" s="39" t="s">
        <v>16</v>
      </c>
      <c r="S110" s="39">
        <v>11.0</v>
      </c>
      <c r="T110" s="39" t="s">
        <v>1992</v>
      </c>
      <c r="U110" s="158"/>
      <c r="V110" s="159"/>
      <c r="W110" s="159"/>
      <c r="X110" s="159"/>
    </row>
    <row r="111">
      <c r="A111" s="7">
        <v>109.0</v>
      </c>
      <c r="B111" s="12">
        <v>8211009.0</v>
      </c>
      <c r="C111" s="39" t="s">
        <v>15</v>
      </c>
      <c r="D111" s="39" t="s">
        <v>15</v>
      </c>
      <c r="E111" s="39" t="s">
        <v>15</v>
      </c>
      <c r="F111" s="39" t="s">
        <v>15</v>
      </c>
      <c r="G111" s="39" t="s">
        <v>15</v>
      </c>
      <c r="H111" s="39" t="s">
        <v>15</v>
      </c>
      <c r="I111" s="39" t="s">
        <v>15</v>
      </c>
      <c r="J111" s="39" t="s">
        <v>15</v>
      </c>
      <c r="K111" s="39" t="s">
        <v>15</v>
      </c>
      <c r="L111" s="39" t="s">
        <v>15</v>
      </c>
      <c r="M111" s="158"/>
      <c r="N111" s="158"/>
      <c r="O111" s="39" t="s">
        <v>15</v>
      </c>
      <c r="P111" s="39" t="s">
        <v>15</v>
      </c>
      <c r="Q111" s="39" t="s">
        <v>15</v>
      </c>
      <c r="R111" s="39" t="s">
        <v>16</v>
      </c>
      <c r="S111" s="39">
        <v>8.0</v>
      </c>
      <c r="T111" s="39" t="s">
        <v>1992</v>
      </c>
      <c r="U111" s="158"/>
      <c r="V111" s="159"/>
      <c r="W111" s="159"/>
      <c r="X111" s="159"/>
    </row>
    <row r="112">
      <c r="A112" s="7">
        <v>110.0</v>
      </c>
      <c r="B112" s="12">
        <v>8203574.0</v>
      </c>
      <c r="C112" s="39" t="s">
        <v>16</v>
      </c>
      <c r="D112" s="39" t="s">
        <v>15</v>
      </c>
      <c r="E112" s="39" t="s">
        <v>15</v>
      </c>
      <c r="F112" s="39" t="s">
        <v>15</v>
      </c>
      <c r="G112" s="39" t="s">
        <v>15</v>
      </c>
      <c r="H112" s="39" t="s">
        <v>15</v>
      </c>
      <c r="I112" s="39" t="s">
        <v>16</v>
      </c>
      <c r="J112" s="39" t="s">
        <v>15</v>
      </c>
      <c r="K112" s="39" t="s">
        <v>16</v>
      </c>
      <c r="L112" s="39" t="s">
        <v>16</v>
      </c>
      <c r="M112" s="39">
        <v>2.0</v>
      </c>
      <c r="N112" s="39" t="s">
        <v>2041</v>
      </c>
      <c r="O112" s="39" t="s">
        <v>15</v>
      </c>
      <c r="P112" s="39" t="s">
        <v>16</v>
      </c>
      <c r="Q112" s="39" t="s">
        <v>16</v>
      </c>
      <c r="R112" s="39" t="s">
        <v>16</v>
      </c>
      <c r="S112" s="39">
        <v>2.0</v>
      </c>
      <c r="T112" s="39"/>
      <c r="U112" s="158"/>
      <c r="V112" s="159"/>
      <c r="W112" s="159"/>
      <c r="X112" s="159"/>
    </row>
    <row r="113">
      <c r="A113" s="7">
        <v>111.0</v>
      </c>
      <c r="B113" s="12">
        <v>8208666.0</v>
      </c>
      <c r="C113" s="39" t="s">
        <v>15</v>
      </c>
      <c r="D113" s="39" t="s">
        <v>15</v>
      </c>
      <c r="E113" s="39" t="s">
        <v>15</v>
      </c>
      <c r="F113" s="39" t="s">
        <v>15</v>
      </c>
      <c r="G113" s="39" t="s">
        <v>15</v>
      </c>
      <c r="H113" s="39" t="s">
        <v>15</v>
      </c>
      <c r="I113" s="39" t="s">
        <v>16</v>
      </c>
      <c r="J113" s="39" t="s">
        <v>15</v>
      </c>
      <c r="K113" s="39" t="s">
        <v>16</v>
      </c>
      <c r="L113" s="39" t="s">
        <v>16</v>
      </c>
      <c r="M113" s="39">
        <v>6.0</v>
      </c>
      <c r="N113" s="158"/>
      <c r="O113" s="39" t="s">
        <v>15</v>
      </c>
      <c r="P113" s="39" t="s">
        <v>15</v>
      </c>
      <c r="Q113" s="39" t="s">
        <v>16</v>
      </c>
      <c r="R113" s="39" t="s">
        <v>16</v>
      </c>
      <c r="S113" s="39">
        <v>6.0</v>
      </c>
      <c r="T113" s="39"/>
      <c r="U113" s="158"/>
      <c r="V113" s="159"/>
      <c r="W113" s="159"/>
      <c r="X113" s="159"/>
    </row>
    <row r="114">
      <c r="A114" s="7">
        <v>112.0</v>
      </c>
      <c r="B114" s="12">
        <v>8210294.0</v>
      </c>
      <c r="C114" s="39" t="s">
        <v>16</v>
      </c>
      <c r="D114" s="39" t="s">
        <v>15</v>
      </c>
      <c r="E114" s="39" t="s">
        <v>16</v>
      </c>
      <c r="F114" s="39" t="s">
        <v>15</v>
      </c>
      <c r="G114" s="39" t="s">
        <v>15</v>
      </c>
      <c r="H114" s="39" t="s">
        <v>15</v>
      </c>
      <c r="I114" s="39" t="s">
        <v>15</v>
      </c>
      <c r="J114" s="39" t="s">
        <v>15</v>
      </c>
      <c r="K114" s="39" t="s">
        <v>16</v>
      </c>
      <c r="L114" s="39" t="s">
        <v>16</v>
      </c>
      <c r="M114" s="39">
        <v>5.0</v>
      </c>
      <c r="N114" s="39" t="s">
        <v>2041</v>
      </c>
      <c r="O114" s="39" t="s">
        <v>15</v>
      </c>
      <c r="P114" s="39" t="s">
        <v>15</v>
      </c>
      <c r="Q114" s="39" t="s">
        <v>16</v>
      </c>
      <c r="R114" s="39" t="s">
        <v>16</v>
      </c>
      <c r="S114" s="39">
        <v>7.0</v>
      </c>
      <c r="T114" s="39"/>
      <c r="U114" s="158"/>
      <c r="V114" s="159"/>
      <c r="W114" s="159"/>
      <c r="X114" s="159"/>
    </row>
    <row r="115">
      <c r="A115" s="7">
        <v>113.0</v>
      </c>
      <c r="B115" s="7">
        <v>8168149.0</v>
      </c>
      <c r="C115" s="39" t="s">
        <v>15</v>
      </c>
      <c r="D115" s="39" t="s">
        <v>15</v>
      </c>
      <c r="E115" s="39" t="s">
        <v>15</v>
      </c>
      <c r="F115" s="39" t="s">
        <v>15</v>
      </c>
      <c r="G115" s="39" t="s">
        <v>15</v>
      </c>
      <c r="H115" s="39" t="s">
        <v>15</v>
      </c>
      <c r="I115" s="39" t="s">
        <v>15</v>
      </c>
      <c r="J115" s="39" t="s">
        <v>15</v>
      </c>
      <c r="K115" s="39" t="s">
        <v>15</v>
      </c>
      <c r="L115" s="39" t="s">
        <v>16</v>
      </c>
      <c r="M115" s="39">
        <v>7.0</v>
      </c>
      <c r="N115" s="39" t="s">
        <v>2048</v>
      </c>
      <c r="O115" s="39" t="s">
        <v>15</v>
      </c>
      <c r="P115" s="39" t="s">
        <v>15</v>
      </c>
      <c r="Q115" s="39" t="s">
        <v>15</v>
      </c>
      <c r="R115" s="39" t="s">
        <v>16</v>
      </c>
      <c r="S115" s="39">
        <v>10.0</v>
      </c>
      <c r="T115" s="39" t="s">
        <v>1993</v>
      </c>
      <c r="U115" s="158"/>
      <c r="V115" s="159"/>
      <c r="W115" s="159"/>
      <c r="X115" s="159"/>
    </row>
    <row r="116">
      <c r="A116" s="7">
        <v>114.0</v>
      </c>
      <c r="B116" s="7">
        <v>8170449.0</v>
      </c>
      <c r="C116" s="39" t="s">
        <v>15</v>
      </c>
      <c r="D116" s="39" t="s">
        <v>15</v>
      </c>
      <c r="E116" s="39" t="s">
        <v>15</v>
      </c>
      <c r="F116" s="39" t="s">
        <v>15</v>
      </c>
      <c r="G116" s="39" t="s">
        <v>15</v>
      </c>
      <c r="H116" s="39" t="s">
        <v>15</v>
      </c>
      <c r="I116" s="39" t="s">
        <v>16</v>
      </c>
      <c r="J116" s="39" t="s">
        <v>15</v>
      </c>
      <c r="K116" s="39" t="s">
        <v>16</v>
      </c>
      <c r="L116" s="39" t="s">
        <v>16</v>
      </c>
      <c r="M116" s="39">
        <v>7.0</v>
      </c>
      <c r="N116" s="39" t="s">
        <v>2015</v>
      </c>
      <c r="O116" s="39" t="s">
        <v>15</v>
      </c>
      <c r="P116" s="39" t="s">
        <v>15</v>
      </c>
      <c r="Q116" s="39" t="s">
        <v>15</v>
      </c>
      <c r="R116" s="39" t="s">
        <v>16</v>
      </c>
      <c r="S116" s="39">
        <v>11.0</v>
      </c>
      <c r="T116" s="39" t="s">
        <v>1992</v>
      </c>
      <c r="U116" s="158"/>
      <c r="V116" s="159"/>
      <c r="W116" s="159"/>
      <c r="X116" s="159"/>
    </row>
    <row r="117">
      <c r="A117" s="7">
        <v>115.0</v>
      </c>
      <c r="B117" s="7">
        <v>8171561.0</v>
      </c>
      <c r="C117" s="39" t="s">
        <v>15</v>
      </c>
      <c r="D117" s="39" t="s">
        <v>2049</v>
      </c>
      <c r="E117" s="39" t="s">
        <v>15</v>
      </c>
      <c r="F117" s="39" t="s">
        <v>15</v>
      </c>
      <c r="G117" s="39" t="s">
        <v>15</v>
      </c>
      <c r="H117" s="39" t="s">
        <v>15</v>
      </c>
      <c r="I117" s="39" t="s">
        <v>15</v>
      </c>
      <c r="J117" s="39" t="s">
        <v>15</v>
      </c>
      <c r="K117" s="39" t="s">
        <v>16</v>
      </c>
      <c r="L117" s="39" t="s">
        <v>16</v>
      </c>
      <c r="M117" s="39">
        <v>5.0</v>
      </c>
      <c r="N117" s="39" t="s">
        <v>2015</v>
      </c>
      <c r="O117" s="39" t="s">
        <v>15</v>
      </c>
      <c r="P117" s="39" t="s">
        <v>16</v>
      </c>
      <c r="Q117" s="39" t="s">
        <v>16</v>
      </c>
      <c r="R117" s="39" t="s">
        <v>15</v>
      </c>
      <c r="S117" s="158"/>
      <c r="T117" s="39"/>
      <c r="U117" s="158"/>
      <c r="V117" s="159"/>
      <c r="W117" s="159"/>
      <c r="X117" s="159"/>
    </row>
    <row r="118">
      <c r="A118" s="7">
        <v>116.0</v>
      </c>
      <c r="B118" s="7">
        <v>8171962.0</v>
      </c>
      <c r="C118" s="39" t="s">
        <v>15</v>
      </c>
      <c r="D118" s="39" t="s">
        <v>15</v>
      </c>
      <c r="E118" s="39" t="s">
        <v>15</v>
      </c>
      <c r="F118" s="39" t="s">
        <v>15</v>
      </c>
      <c r="G118" s="39" t="s">
        <v>15</v>
      </c>
      <c r="H118" s="39" t="s">
        <v>15</v>
      </c>
      <c r="I118" s="39" t="s">
        <v>15</v>
      </c>
      <c r="J118" s="39" t="s">
        <v>15</v>
      </c>
      <c r="K118" s="39" t="s">
        <v>15</v>
      </c>
      <c r="L118" s="39" t="s">
        <v>15</v>
      </c>
      <c r="M118" s="158"/>
      <c r="N118" s="158"/>
      <c r="O118" s="39" t="s">
        <v>15</v>
      </c>
      <c r="P118" s="39" t="s">
        <v>15</v>
      </c>
      <c r="Q118" s="39" t="s">
        <v>15</v>
      </c>
      <c r="R118" s="39" t="s">
        <v>16</v>
      </c>
      <c r="S118" s="39">
        <v>5.0</v>
      </c>
      <c r="T118" s="39" t="s">
        <v>1995</v>
      </c>
      <c r="U118" s="158"/>
      <c r="V118" s="159"/>
      <c r="W118" s="159"/>
      <c r="X118" s="159"/>
    </row>
    <row r="119">
      <c r="A119" s="7">
        <v>117.0</v>
      </c>
      <c r="B119" s="7">
        <v>8172510.0</v>
      </c>
      <c r="C119" s="39" t="s">
        <v>15</v>
      </c>
      <c r="D119" s="39" t="s">
        <v>15</v>
      </c>
      <c r="E119" s="39" t="s">
        <v>15</v>
      </c>
      <c r="F119" s="39" t="s">
        <v>15</v>
      </c>
      <c r="G119" s="39" t="s">
        <v>15</v>
      </c>
      <c r="H119" s="39" t="s">
        <v>15</v>
      </c>
      <c r="I119" s="39" t="s">
        <v>15</v>
      </c>
      <c r="J119" s="39" t="s">
        <v>15</v>
      </c>
      <c r="K119" s="39" t="s">
        <v>16</v>
      </c>
      <c r="L119" s="39" t="s">
        <v>16</v>
      </c>
      <c r="M119" s="39">
        <v>21.0</v>
      </c>
      <c r="N119" s="39" t="s">
        <v>2036</v>
      </c>
      <c r="O119" s="39" t="s">
        <v>15</v>
      </c>
      <c r="P119" s="39" t="s">
        <v>16</v>
      </c>
      <c r="Q119" s="39" t="s">
        <v>16</v>
      </c>
      <c r="R119" s="39" t="s">
        <v>16</v>
      </c>
      <c r="S119" s="39">
        <v>59.0</v>
      </c>
      <c r="T119" s="39" t="s">
        <v>1992</v>
      </c>
      <c r="U119" s="158"/>
      <c r="V119" s="159"/>
      <c r="W119" s="159"/>
      <c r="X119" s="159"/>
    </row>
    <row r="120">
      <c r="A120" s="7">
        <v>118.0</v>
      </c>
      <c r="B120" s="7">
        <v>8172886.0</v>
      </c>
      <c r="C120" s="39" t="s">
        <v>15</v>
      </c>
      <c r="D120" s="39" t="s">
        <v>15</v>
      </c>
      <c r="E120" s="39" t="s">
        <v>15</v>
      </c>
      <c r="F120" s="39" t="s">
        <v>15</v>
      </c>
      <c r="G120" s="39" t="s">
        <v>15</v>
      </c>
      <c r="H120" s="39" t="s">
        <v>15</v>
      </c>
      <c r="I120" s="39" t="s">
        <v>16</v>
      </c>
      <c r="J120" s="39" t="s">
        <v>15</v>
      </c>
      <c r="K120" s="39" t="s">
        <v>16</v>
      </c>
      <c r="L120" s="39" t="s">
        <v>15</v>
      </c>
      <c r="M120" s="39">
        <v>8.0</v>
      </c>
      <c r="N120" s="39" t="s">
        <v>2015</v>
      </c>
      <c r="O120" s="39" t="s">
        <v>15</v>
      </c>
      <c r="P120" s="39" t="s">
        <v>15</v>
      </c>
      <c r="Q120" s="39" t="s">
        <v>16</v>
      </c>
      <c r="R120" s="39" t="s">
        <v>16</v>
      </c>
      <c r="S120" s="39">
        <v>8.0</v>
      </c>
      <c r="T120" s="39" t="s">
        <v>1992</v>
      </c>
      <c r="U120" s="158"/>
      <c r="V120" s="159"/>
      <c r="W120" s="159"/>
      <c r="X120" s="159"/>
    </row>
    <row r="121">
      <c r="A121" s="7">
        <v>119.0</v>
      </c>
      <c r="B121" s="7">
        <v>8173852.0</v>
      </c>
      <c r="C121" s="39" t="s">
        <v>15</v>
      </c>
      <c r="D121" s="39" t="s">
        <v>16</v>
      </c>
      <c r="E121" s="39" t="s">
        <v>15</v>
      </c>
      <c r="F121" s="39" t="s">
        <v>15</v>
      </c>
      <c r="G121" s="39" t="s">
        <v>15</v>
      </c>
      <c r="H121" s="39" t="s">
        <v>15</v>
      </c>
      <c r="I121" s="39" t="s">
        <v>16</v>
      </c>
      <c r="J121" s="39" t="s">
        <v>15</v>
      </c>
      <c r="K121" s="39" t="s">
        <v>16</v>
      </c>
      <c r="L121" s="39" t="s">
        <v>15</v>
      </c>
      <c r="M121" s="39">
        <v>52.0</v>
      </c>
      <c r="N121" s="39" t="s">
        <v>2050</v>
      </c>
      <c r="O121" s="39" t="s">
        <v>15</v>
      </c>
      <c r="P121" s="39" t="s">
        <v>16</v>
      </c>
      <c r="Q121" s="39" t="s">
        <v>16</v>
      </c>
      <c r="R121" s="39" t="s">
        <v>16</v>
      </c>
      <c r="S121" s="39">
        <v>54.0</v>
      </c>
      <c r="T121" s="39" t="s">
        <v>1992</v>
      </c>
      <c r="U121" s="158"/>
      <c r="V121" s="159"/>
      <c r="W121" s="159"/>
      <c r="X121" s="159"/>
    </row>
    <row r="122">
      <c r="A122" s="7">
        <v>120.0</v>
      </c>
      <c r="B122" s="7">
        <v>8174826.0</v>
      </c>
      <c r="C122" s="39" t="s">
        <v>15</v>
      </c>
      <c r="D122" s="39" t="s">
        <v>15</v>
      </c>
      <c r="E122" s="39" t="s">
        <v>15</v>
      </c>
      <c r="F122" s="39" t="s">
        <v>15</v>
      </c>
      <c r="G122" s="39" t="s">
        <v>15</v>
      </c>
      <c r="H122" s="39" t="s">
        <v>15</v>
      </c>
      <c r="I122" s="39" t="s">
        <v>15</v>
      </c>
      <c r="J122" s="39" t="s">
        <v>15</v>
      </c>
      <c r="K122" s="39" t="s">
        <v>15</v>
      </c>
      <c r="L122" s="39" t="s">
        <v>15</v>
      </c>
      <c r="M122" s="158"/>
      <c r="N122" s="158"/>
      <c r="O122" s="39" t="s">
        <v>15</v>
      </c>
      <c r="P122" s="39" t="s">
        <v>15</v>
      </c>
      <c r="Q122" s="39" t="s">
        <v>16</v>
      </c>
      <c r="R122" s="39" t="s">
        <v>16</v>
      </c>
      <c r="S122" s="39">
        <v>10.0</v>
      </c>
      <c r="T122" s="39" t="s">
        <v>1997</v>
      </c>
      <c r="U122" s="158"/>
      <c r="V122" s="159"/>
      <c r="W122" s="159"/>
      <c r="X122" s="159"/>
    </row>
    <row r="123">
      <c r="A123" s="7">
        <v>121.0</v>
      </c>
      <c r="B123" s="7">
        <v>8171850.0</v>
      </c>
      <c r="C123" s="39" t="s">
        <v>15</v>
      </c>
      <c r="D123" s="39" t="s">
        <v>15</v>
      </c>
      <c r="E123" s="39" t="s">
        <v>15</v>
      </c>
      <c r="F123" s="39" t="s">
        <v>15</v>
      </c>
      <c r="G123" s="39" t="s">
        <v>15</v>
      </c>
      <c r="H123" s="39" t="s">
        <v>15</v>
      </c>
      <c r="I123" s="39" t="s">
        <v>15</v>
      </c>
      <c r="J123" s="39" t="s">
        <v>15</v>
      </c>
      <c r="K123" s="39" t="s">
        <v>15</v>
      </c>
      <c r="L123" s="39" t="s">
        <v>15</v>
      </c>
      <c r="M123" s="158"/>
      <c r="N123" s="158"/>
      <c r="O123" s="39" t="s">
        <v>15</v>
      </c>
      <c r="P123" s="39" t="s">
        <v>15</v>
      </c>
      <c r="Q123" s="39" t="s">
        <v>15</v>
      </c>
      <c r="R123" s="39" t="s">
        <v>16</v>
      </c>
      <c r="S123" s="158"/>
      <c r="T123" s="39" t="s">
        <v>1992</v>
      </c>
      <c r="U123" s="158"/>
      <c r="V123" s="159"/>
      <c r="W123" s="159"/>
      <c r="X123" s="159"/>
    </row>
    <row r="124">
      <c r="A124" s="7">
        <v>122.0</v>
      </c>
      <c r="B124" s="7">
        <v>8176349.0</v>
      </c>
      <c r="C124" s="39" t="s">
        <v>15</v>
      </c>
      <c r="D124" s="39" t="s">
        <v>15</v>
      </c>
      <c r="E124" s="39" t="s">
        <v>15</v>
      </c>
      <c r="F124" s="39" t="s">
        <v>15</v>
      </c>
      <c r="G124" s="39" t="s">
        <v>15</v>
      </c>
      <c r="H124" s="39" t="s">
        <v>15</v>
      </c>
      <c r="I124" s="39" t="s">
        <v>16</v>
      </c>
      <c r="J124" s="39" t="s">
        <v>15</v>
      </c>
      <c r="K124" s="39" t="s">
        <v>16</v>
      </c>
      <c r="L124" s="39" t="s">
        <v>15</v>
      </c>
      <c r="M124" s="39">
        <v>4.0</v>
      </c>
      <c r="N124" s="39" t="s">
        <v>2015</v>
      </c>
      <c r="O124" s="39" t="s">
        <v>15</v>
      </c>
      <c r="P124" s="39" t="s">
        <v>16</v>
      </c>
      <c r="Q124" s="39" t="s">
        <v>16</v>
      </c>
      <c r="R124" s="39" t="s">
        <v>15</v>
      </c>
      <c r="S124" s="158"/>
      <c r="T124" s="39"/>
      <c r="U124" s="158"/>
      <c r="V124" s="159"/>
      <c r="W124" s="159"/>
      <c r="X124" s="159"/>
    </row>
    <row r="125">
      <c r="A125" s="7">
        <v>123.0</v>
      </c>
      <c r="B125" s="7">
        <v>8179441.0</v>
      </c>
      <c r="C125" s="39" t="s">
        <v>15</v>
      </c>
      <c r="D125" s="39" t="s">
        <v>15</v>
      </c>
      <c r="E125" s="39" t="s">
        <v>15</v>
      </c>
      <c r="F125" s="39" t="s">
        <v>16</v>
      </c>
      <c r="G125" s="39" t="s">
        <v>15</v>
      </c>
      <c r="H125" s="39" t="s">
        <v>15</v>
      </c>
      <c r="I125" s="39" t="s">
        <v>15</v>
      </c>
      <c r="J125" s="39" t="s">
        <v>15</v>
      </c>
      <c r="K125" s="39" t="s">
        <v>16</v>
      </c>
      <c r="L125" s="39" t="s">
        <v>16</v>
      </c>
      <c r="M125" s="39">
        <v>8.0</v>
      </c>
      <c r="N125" s="39" t="s">
        <v>2015</v>
      </c>
      <c r="O125" s="39" t="s">
        <v>15</v>
      </c>
      <c r="P125" s="39" t="s">
        <v>15</v>
      </c>
      <c r="Q125" s="39" t="s">
        <v>16</v>
      </c>
      <c r="R125" s="39" t="s">
        <v>16</v>
      </c>
      <c r="S125" s="39">
        <v>12.0</v>
      </c>
      <c r="T125" s="39" t="s">
        <v>1992</v>
      </c>
      <c r="U125" s="158"/>
      <c r="V125" s="159"/>
      <c r="W125" s="159"/>
      <c r="X125" s="159"/>
    </row>
    <row r="126">
      <c r="A126" s="7">
        <v>124.0</v>
      </c>
      <c r="B126" s="7">
        <v>8181257.0</v>
      </c>
      <c r="C126" s="39" t="s">
        <v>15</v>
      </c>
      <c r="D126" s="39" t="s">
        <v>15</v>
      </c>
      <c r="E126" s="39" t="s">
        <v>15</v>
      </c>
      <c r="F126" s="39" t="s">
        <v>15</v>
      </c>
      <c r="G126" s="39" t="s">
        <v>15</v>
      </c>
      <c r="H126" s="39" t="s">
        <v>15</v>
      </c>
      <c r="I126" s="39" t="s">
        <v>15</v>
      </c>
      <c r="J126" s="39" t="s">
        <v>15</v>
      </c>
      <c r="K126" s="39" t="s">
        <v>15</v>
      </c>
      <c r="L126" s="39" t="s">
        <v>15</v>
      </c>
      <c r="M126" s="158"/>
      <c r="N126" s="158"/>
      <c r="O126" s="39" t="s">
        <v>15</v>
      </c>
      <c r="P126" s="39" t="s">
        <v>15</v>
      </c>
      <c r="Q126" s="39" t="s">
        <v>15</v>
      </c>
      <c r="R126" s="39" t="s">
        <v>16</v>
      </c>
      <c r="S126" s="39">
        <v>2.0</v>
      </c>
      <c r="T126" s="39" t="s">
        <v>1992</v>
      </c>
      <c r="U126" s="158"/>
      <c r="V126" s="159"/>
      <c r="W126" s="159"/>
      <c r="X126" s="159"/>
    </row>
    <row r="127">
      <c r="A127" s="7">
        <v>125.0</v>
      </c>
      <c r="B127" s="7">
        <v>8181238.0</v>
      </c>
      <c r="C127" s="39" t="s">
        <v>15</v>
      </c>
      <c r="D127" s="39" t="s">
        <v>15</v>
      </c>
      <c r="E127" s="39" t="s">
        <v>15</v>
      </c>
      <c r="F127" s="39" t="s">
        <v>15</v>
      </c>
      <c r="G127" s="39" t="s">
        <v>15</v>
      </c>
      <c r="H127" s="39" t="s">
        <v>15</v>
      </c>
      <c r="I127" s="39" t="s">
        <v>16</v>
      </c>
      <c r="J127" s="39" t="s">
        <v>15</v>
      </c>
      <c r="K127" s="39" t="s">
        <v>15</v>
      </c>
      <c r="L127" s="39" t="s">
        <v>15</v>
      </c>
      <c r="M127" s="158"/>
      <c r="N127" s="158"/>
      <c r="O127" s="39" t="s">
        <v>15</v>
      </c>
      <c r="P127" s="39" t="s">
        <v>15</v>
      </c>
      <c r="Q127" s="39" t="s">
        <v>15</v>
      </c>
      <c r="R127" s="39" t="s">
        <v>16</v>
      </c>
      <c r="S127" s="39">
        <v>2.0</v>
      </c>
      <c r="T127" s="39" t="s">
        <v>1992</v>
      </c>
      <c r="U127" s="158"/>
      <c r="V127" s="159"/>
      <c r="W127" s="159"/>
      <c r="X127" s="159"/>
    </row>
    <row r="128">
      <c r="A128" s="7">
        <v>126.0</v>
      </c>
      <c r="B128" s="7">
        <v>8182883.0</v>
      </c>
      <c r="C128" s="39" t="s">
        <v>15</v>
      </c>
      <c r="D128" s="39" t="s">
        <v>15</v>
      </c>
      <c r="E128" s="39" t="s">
        <v>15</v>
      </c>
      <c r="F128" s="39" t="s">
        <v>15</v>
      </c>
      <c r="G128" s="39" t="s">
        <v>15</v>
      </c>
      <c r="H128" s="39" t="s">
        <v>15</v>
      </c>
      <c r="I128" s="39" t="s">
        <v>15</v>
      </c>
      <c r="J128" s="39" t="s">
        <v>15</v>
      </c>
      <c r="K128" s="39" t="s">
        <v>15</v>
      </c>
      <c r="L128" s="39" t="s">
        <v>15</v>
      </c>
      <c r="M128" s="158"/>
      <c r="N128" s="158"/>
      <c r="O128" s="39" t="s">
        <v>15</v>
      </c>
      <c r="P128" s="39" t="s">
        <v>15</v>
      </c>
      <c r="Q128" s="39" t="s">
        <v>16</v>
      </c>
      <c r="R128" s="39" t="s">
        <v>16</v>
      </c>
      <c r="S128" s="39">
        <v>2.0</v>
      </c>
      <c r="T128" s="39" t="s">
        <v>1992</v>
      </c>
      <c r="U128" s="158"/>
      <c r="V128" s="159"/>
      <c r="W128" s="159"/>
      <c r="X128" s="159"/>
    </row>
    <row r="129">
      <c r="A129" s="7">
        <v>127.0</v>
      </c>
      <c r="B129" s="7">
        <v>8183484.0</v>
      </c>
      <c r="C129" s="39" t="s">
        <v>15</v>
      </c>
      <c r="D129" s="39" t="s">
        <v>15</v>
      </c>
      <c r="E129" s="39" t="s">
        <v>15</v>
      </c>
      <c r="F129" s="39" t="s">
        <v>15</v>
      </c>
      <c r="G129" s="39" t="s">
        <v>15</v>
      </c>
      <c r="H129" s="39" t="s">
        <v>15</v>
      </c>
      <c r="I129" s="39" t="s">
        <v>16</v>
      </c>
      <c r="J129" s="39" t="s">
        <v>15</v>
      </c>
      <c r="K129" s="39" t="s">
        <v>15</v>
      </c>
      <c r="L129" s="39" t="s">
        <v>15</v>
      </c>
      <c r="M129" s="158"/>
      <c r="N129" s="158"/>
      <c r="O129" s="39" t="s">
        <v>15</v>
      </c>
      <c r="P129" s="39" t="s">
        <v>15</v>
      </c>
      <c r="Q129" s="39" t="s">
        <v>15</v>
      </c>
      <c r="R129" s="39" t="s">
        <v>16</v>
      </c>
      <c r="S129" s="39">
        <v>1.0</v>
      </c>
      <c r="T129" s="39" t="s">
        <v>1992</v>
      </c>
      <c r="U129" s="158"/>
      <c r="V129" s="159"/>
      <c r="W129" s="159"/>
      <c r="X129" s="159"/>
    </row>
    <row r="130">
      <c r="A130" s="7">
        <v>128.0</v>
      </c>
      <c r="B130" s="7">
        <v>8183375.0</v>
      </c>
      <c r="C130" s="39" t="s">
        <v>15</v>
      </c>
      <c r="D130" s="39" t="s">
        <v>15</v>
      </c>
      <c r="E130" s="39" t="s">
        <v>16</v>
      </c>
      <c r="F130" s="39" t="s">
        <v>15</v>
      </c>
      <c r="G130" s="39" t="s">
        <v>15</v>
      </c>
      <c r="H130" s="39" t="s">
        <v>15</v>
      </c>
      <c r="I130" s="39" t="s">
        <v>16</v>
      </c>
      <c r="J130" s="39" t="s">
        <v>15</v>
      </c>
      <c r="K130" s="39" t="s">
        <v>16</v>
      </c>
      <c r="L130" s="39" t="s">
        <v>16</v>
      </c>
      <c r="M130" s="39">
        <v>11.0</v>
      </c>
      <c r="N130" s="39" t="s">
        <v>2015</v>
      </c>
      <c r="O130" s="39" t="s">
        <v>15</v>
      </c>
      <c r="P130" s="39" t="s">
        <v>16</v>
      </c>
      <c r="Q130" s="39" t="s">
        <v>16</v>
      </c>
      <c r="R130" s="39" t="s">
        <v>16</v>
      </c>
      <c r="S130" s="158"/>
      <c r="T130" s="39" t="s">
        <v>1992</v>
      </c>
      <c r="U130" s="158"/>
      <c r="V130" s="159"/>
      <c r="W130" s="159"/>
      <c r="X130" s="159"/>
    </row>
    <row r="131">
      <c r="A131" s="7">
        <v>129.0</v>
      </c>
      <c r="B131" s="7">
        <v>8183485.0</v>
      </c>
      <c r="C131" s="39" t="s">
        <v>15</v>
      </c>
      <c r="D131" s="39" t="s">
        <v>15</v>
      </c>
      <c r="E131" s="39" t="s">
        <v>15</v>
      </c>
      <c r="F131" s="39" t="s">
        <v>15</v>
      </c>
      <c r="G131" s="39" t="s">
        <v>15</v>
      </c>
      <c r="H131" s="39" t="s">
        <v>15</v>
      </c>
      <c r="I131" s="39" t="s">
        <v>16</v>
      </c>
      <c r="J131" s="39" t="s">
        <v>15</v>
      </c>
      <c r="K131" s="39" t="s">
        <v>15</v>
      </c>
      <c r="L131" s="39" t="s">
        <v>15</v>
      </c>
      <c r="M131" s="158"/>
      <c r="N131" s="158"/>
      <c r="O131" s="39" t="s">
        <v>15</v>
      </c>
      <c r="P131" s="39" t="s">
        <v>15</v>
      </c>
      <c r="Q131" s="39" t="s">
        <v>15</v>
      </c>
      <c r="R131" s="39" t="s">
        <v>16</v>
      </c>
      <c r="S131" s="39">
        <v>15.0</v>
      </c>
      <c r="T131" s="39" t="s">
        <v>1997</v>
      </c>
      <c r="U131" s="158"/>
      <c r="V131" s="159"/>
      <c r="W131" s="159"/>
      <c r="X131" s="159"/>
    </row>
    <row r="132">
      <c r="A132" s="7">
        <v>130.0</v>
      </c>
      <c r="B132" s="12">
        <v>8209632.0</v>
      </c>
      <c r="C132" s="39" t="s">
        <v>15</v>
      </c>
      <c r="D132" s="39" t="s">
        <v>15</v>
      </c>
      <c r="E132" s="39" t="s">
        <v>15</v>
      </c>
      <c r="F132" s="39" t="s">
        <v>15</v>
      </c>
      <c r="G132" s="39" t="s">
        <v>15</v>
      </c>
      <c r="H132" s="39" t="s">
        <v>15</v>
      </c>
      <c r="I132" s="39" t="s">
        <v>15</v>
      </c>
      <c r="J132" s="39" t="s">
        <v>15</v>
      </c>
      <c r="K132" s="39" t="s">
        <v>15</v>
      </c>
      <c r="L132" s="39" t="s">
        <v>15</v>
      </c>
      <c r="M132" s="158"/>
      <c r="N132" s="158"/>
      <c r="O132" s="39" t="s">
        <v>16</v>
      </c>
      <c r="P132" s="39" t="s">
        <v>15</v>
      </c>
      <c r="Q132" s="39" t="s">
        <v>15</v>
      </c>
      <c r="R132" s="39" t="s">
        <v>16</v>
      </c>
      <c r="S132" s="39">
        <v>15.0</v>
      </c>
      <c r="T132" s="39" t="s">
        <v>1992</v>
      </c>
      <c r="U132" s="158"/>
      <c r="V132" s="159"/>
      <c r="W132" s="159"/>
      <c r="X132" s="159"/>
    </row>
    <row r="133">
      <c r="A133" s="7">
        <v>131.0</v>
      </c>
      <c r="B133" s="12">
        <v>8207871.0</v>
      </c>
      <c r="C133" s="39" t="s">
        <v>15</v>
      </c>
      <c r="D133" s="39" t="s">
        <v>15</v>
      </c>
      <c r="E133" s="39" t="s">
        <v>15</v>
      </c>
      <c r="F133" s="39" t="s">
        <v>15</v>
      </c>
      <c r="G133" s="39" t="s">
        <v>15</v>
      </c>
      <c r="H133" s="39" t="s">
        <v>15</v>
      </c>
      <c r="I133" s="39" t="s">
        <v>15</v>
      </c>
      <c r="J133" s="39" t="s">
        <v>15</v>
      </c>
      <c r="K133" s="39" t="s">
        <v>15</v>
      </c>
      <c r="L133" s="39" t="s">
        <v>15</v>
      </c>
      <c r="M133" s="158"/>
      <c r="N133" s="158"/>
      <c r="O133" s="39" t="s">
        <v>15</v>
      </c>
      <c r="P133" s="39" t="s">
        <v>15</v>
      </c>
      <c r="Q133" s="39" t="s">
        <v>15</v>
      </c>
      <c r="R133" s="39" t="s">
        <v>16</v>
      </c>
      <c r="S133" s="39">
        <v>4.0</v>
      </c>
      <c r="T133" s="39" t="s">
        <v>1992</v>
      </c>
      <c r="U133" s="158"/>
      <c r="V133" s="159"/>
      <c r="W133" s="159"/>
      <c r="X133" s="159"/>
    </row>
    <row r="134">
      <c r="A134" s="7">
        <v>132.0</v>
      </c>
      <c r="B134" s="12">
        <v>8204558.0</v>
      </c>
      <c r="C134" s="39" t="s">
        <v>15</v>
      </c>
      <c r="D134" s="39" t="s">
        <v>15</v>
      </c>
      <c r="E134" s="39" t="s">
        <v>15</v>
      </c>
      <c r="F134" s="39" t="s">
        <v>15</v>
      </c>
      <c r="G134" s="39" t="s">
        <v>15</v>
      </c>
      <c r="H134" s="39" t="s">
        <v>15</v>
      </c>
      <c r="I134" s="39" t="s">
        <v>15</v>
      </c>
      <c r="J134" s="39" t="s">
        <v>15</v>
      </c>
      <c r="K134" s="39" t="s">
        <v>15</v>
      </c>
      <c r="L134" s="39" t="s">
        <v>15</v>
      </c>
      <c r="M134" s="158"/>
      <c r="N134" s="158"/>
      <c r="O134" s="39" t="s">
        <v>15</v>
      </c>
      <c r="P134" s="39" t="s">
        <v>15</v>
      </c>
      <c r="Q134" s="39" t="s">
        <v>15</v>
      </c>
      <c r="R134" s="39" t="s">
        <v>16</v>
      </c>
      <c r="S134" s="39">
        <v>5.0</v>
      </c>
      <c r="T134" s="39" t="s">
        <v>1992</v>
      </c>
      <c r="U134" s="158"/>
      <c r="V134" s="159"/>
      <c r="W134" s="159"/>
      <c r="X134" s="159"/>
    </row>
    <row r="135">
      <c r="A135" s="7">
        <v>133.0</v>
      </c>
      <c r="B135" s="12">
        <v>8203062.0</v>
      </c>
      <c r="C135" s="39" t="s">
        <v>15</v>
      </c>
      <c r="D135" s="39" t="s">
        <v>15</v>
      </c>
      <c r="E135" s="39" t="s">
        <v>15</v>
      </c>
      <c r="F135" s="39" t="s">
        <v>15</v>
      </c>
      <c r="G135" s="39" t="s">
        <v>15</v>
      </c>
      <c r="H135" s="39" t="s">
        <v>15</v>
      </c>
      <c r="I135" s="39" t="s">
        <v>15</v>
      </c>
      <c r="J135" s="39" t="s">
        <v>15</v>
      </c>
      <c r="K135" s="39" t="s">
        <v>15</v>
      </c>
      <c r="L135" s="39" t="s">
        <v>15</v>
      </c>
      <c r="M135" s="158"/>
      <c r="N135" s="158"/>
      <c r="O135" s="39" t="s">
        <v>15</v>
      </c>
      <c r="P135" s="39" t="s">
        <v>15</v>
      </c>
      <c r="Q135" s="39" t="s">
        <v>15</v>
      </c>
      <c r="R135" s="39" t="s">
        <v>16</v>
      </c>
      <c r="S135" s="39">
        <v>12.0</v>
      </c>
      <c r="T135" s="39" t="s">
        <v>1995</v>
      </c>
      <c r="U135" s="158"/>
      <c r="V135" s="159"/>
      <c r="W135" s="159"/>
      <c r="X135" s="159"/>
    </row>
    <row r="136">
      <c r="A136" s="7">
        <v>134.0</v>
      </c>
      <c r="B136" s="7">
        <v>8183845.0</v>
      </c>
      <c r="C136" s="39" t="s">
        <v>15</v>
      </c>
      <c r="D136" s="39" t="s">
        <v>2027</v>
      </c>
      <c r="E136" s="39" t="s">
        <v>15</v>
      </c>
      <c r="F136" s="39" t="s">
        <v>15</v>
      </c>
      <c r="G136" s="39" t="s">
        <v>15</v>
      </c>
      <c r="H136" s="39" t="s">
        <v>15</v>
      </c>
      <c r="I136" s="39" t="s">
        <v>16</v>
      </c>
      <c r="J136" s="39" t="s">
        <v>15</v>
      </c>
      <c r="K136" s="39" t="s">
        <v>16</v>
      </c>
      <c r="L136" s="39" t="s">
        <v>16</v>
      </c>
      <c r="M136" s="39">
        <v>30.0</v>
      </c>
      <c r="N136" s="39" t="s">
        <v>2051</v>
      </c>
      <c r="O136" s="39" t="s">
        <v>15</v>
      </c>
      <c r="P136" s="39" t="s">
        <v>16</v>
      </c>
      <c r="Q136" s="39" t="s">
        <v>16</v>
      </c>
      <c r="R136" s="39" t="s">
        <v>16</v>
      </c>
      <c r="S136" s="39">
        <v>6.0</v>
      </c>
      <c r="T136" s="39" t="s">
        <v>1993</v>
      </c>
      <c r="U136" s="158"/>
      <c r="V136" s="159"/>
      <c r="W136" s="159"/>
      <c r="X136" s="159"/>
    </row>
    <row r="137">
      <c r="A137" s="7">
        <v>135.0</v>
      </c>
      <c r="B137" s="7">
        <v>8184024.0</v>
      </c>
      <c r="C137" s="39" t="s">
        <v>15</v>
      </c>
      <c r="D137" s="39" t="s">
        <v>15</v>
      </c>
      <c r="E137" s="39" t="s">
        <v>15</v>
      </c>
      <c r="F137" s="39" t="s">
        <v>15</v>
      </c>
      <c r="G137" s="39" t="s">
        <v>15</v>
      </c>
      <c r="H137" s="39" t="s">
        <v>15</v>
      </c>
      <c r="I137" s="39" t="s">
        <v>15</v>
      </c>
      <c r="J137" s="39" t="s">
        <v>15</v>
      </c>
      <c r="K137" s="39" t="s">
        <v>16</v>
      </c>
      <c r="L137" s="39" t="s">
        <v>15</v>
      </c>
      <c r="M137" s="158"/>
      <c r="N137" s="158"/>
      <c r="O137" s="39" t="s">
        <v>15</v>
      </c>
      <c r="P137" s="39" t="s">
        <v>16</v>
      </c>
      <c r="Q137" s="39" t="s">
        <v>16</v>
      </c>
      <c r="R137" s="39" t="s">
        <v>16</v>
      </c>
      <c r="S137" s="39">
        <v>14.0</v>
      </c>
      <c r="T137" s="39" t="s">
        <v>1992</v>
      </c>
      <c r="U137" s="158"/>
      <c r="V137" s="159"/>
      <c r="W137" s="159"/>
      <c r="X137" s="159"/>
    </row>
    <row r="138">
      <c r="A138" s="7">
        <v>136.0</v>
      </c>
      <c r="B138" s="7">
        <v>8184003.0</v>
      </c>
      <c r="C138" s="39" t="s">
        <v>15</v>
      </c>
      <c r="D138" s="39" t="s">
        <v>15</v>
      </c>
      <c r="E138" s="39" t="s">
        <v>15</v>
      </c>
      <c r="F138" s="39" t="s">
        <v>15</v>
      </c>
      <c r="G138" s="39" t="s">
        <v>15</v>
      </c>
      <c r="H138" s="39" t="s">
        <v>15</v>
      </c>
      <c r="I138" s="39" t="s">
        <v>15</v>
      </c>
      <c r="J138" s="39" t="s">
        <v>15</v>
      </c>
      <c r="K138" s="39" t="s">
        <v>15</v>
      </c>
      <c r="L138" s="39" t="s">
        <v>15</v>
      </c>
      <c r="M138" s="158"/>
      <c r="N138" s="158"/>
      <c r="O138" s="39" t="s">
        <v>15</v>
      </c>
      <c r="P138" s="39" t="s">
        <v>15</v>
      </c>
      <c r="Q138" s="39" t="s">
        <v>15</v>
      </c>
      <c r="R138" s="39" t="s">
        <v>16</v>
      </c>
      <c r="S138" s="39">
        <v>30.0</v>
      </c>
      <c r="T138" s="39" t="s">
        <v>1993</v>
      </c>
      <c r="U138" s="158"/>
      <c r="V138" s="159"/>
      <c r="W138" s="159"/>
      <c r="X138" s="159"/>
    </row>
    <row r="139">
      <c r="A139" s="7">
        <v>137.0</v>
      </c>
      <c r="B139" s="7">
        <v>8184309.0</v>
      </c>
      <c r="C139" s="39" t="s">
        <v>15</v>
      </c>
      <c r="D139" s="39" t="s">
        <v>15</v>
      </c>
      <c r="E139" s="39" t="s">
        <v>15</v>
      </c>
      <c r="F139" s="39" t="s">
        <v>15</v>
      </c>
      <c r="G139" s="39" t="s">
        <v>15</v>
      </c>
      <c r="H139" s="39" t="s">
        <v>15</v>
      </c>
      <c r="I139" s="39" t="s">
        <v>15</v>
      </c>
      <c r="J139" s="39" t="s">
        <v>15</v>
      </c>
      <c r="K139" s="39" t="s">
        <v>16</v>
      </c>
      <c r="L139" s="39" t="s">
        <v>16</v>
      </c>
      <c r="M139" s="39">
        <v>14.0</v>
      </c>
      <c r="N139" s="39" t="s">
        <v>2052</v>
      </c>
      <c r="O139" s="39" t="s">
        <v>15</v>
      </c>
      <c r="P139" s="39" t="s">
        <v>15</v>
      </c>
      <c r="Q139" s="39" t="s">
        <v>15</v>
      </c>
      <c r="R139" s="39" t="s">
        <v>16</v>
      </c>
      <c r="S139" s="39">
        <v>8.0</v>
      </c>
      <c r="T139" s="39" t="s">
        <v>1992</v>
      </c>
      <c r="U139" s="158"/>
      <c r="V139" s="159"/>
      <c r="W139" s="159"/>
      <c r="X139" s="159"/>
    </row>
    <row r="140">
      <c r="A140" s="7">
        <v>138.0</v>
      </c>
      <c r="B140" s="7">
        <v>8185189.0</v>
      </c>
      <c r="C140" s="39" t="s">
        <v>15</v>
      </c>
      <c r="D140" s="39" t="s">
        <v>2053</v>
      </c>
      <c r="E140" s="39" t="s">
        <v>16</v>
      </c>
      <c r="F140" s="39" t="s">
        <v>15</v>
      </c>
      <c r="G140" s="39" t="s">
        <v>15</v>
      </c>
      <c r="H140" s="39" t="s">
        <v>15</v>
      </c>
      <c r="I140" s="39" t="s">
        <v>16</v>
      </c>
      <c r="J140" s="39" t="s">
        <v>15</v>
      </c>
      <c r="K140" s="39" t="s">
        <v>16</v>
      </c>
      <c r="L140" s="39" t="s">
        <v>16</v>
      </c>
      <c r="M140" s="39">
        <v>16.0</v>
      </c>
      <c r="N140" s="39" t="s">
        <v>2054</v>
      </c>
      <c r="O140" s="39" t="s">
        <v>15</v>
      </c>
      <c r="P140" s="39" t="s">
        <v>16</v>
      </c>
      <c r="Q140" s="39" t="s">
        <v>16</v>
      </c>
      <c r="R140" s="39" t="s">
        <v>16</v>
      </c>
      <c r="S140" s="39">
        <v>32.0</v>
      </c>
      <c r="T140" s="39" t="s">
        <v>1993</v>
      </c>
      <c r="U140" s="158"/>
      <c r="V140" s="159"/>
      <c r="W140" s="159"/>
      <c r="X140" s="159"/>
    </row>
    <row r="141">
      <c r="A141" s="7">
        <v>139.0</v>
      </c>
      <c r="B141" s="7">
        <v>8185363.0</v>
      </c>
      <c r="C141" s="39" t="s">
        <v>15</v>
      </c>
      <c r="D141" s="39" t="s">
        <v>15</v>
      </c>
      <c r="E141" s="39" t="s">
        <v>16</v>
      </c>
      <c r="F141" s="39" t="s">
        <v>15</v>
      </c>
      <c r="G141" s="39" t="s">
        <v>15</v>
      </c>
      <c r="H141" s="39" t="s">
        <v>15</v>
      </c>
      <c r="I141" s="39" t="s">
        <v>15</v>
      </c>
      <c r="J141" s="39" t="s">
        <v>15</v>
      </c>
      <c r="K141" s="39" t="s">
        <v>16</v>
      </c>
      <c r="L141" s="39" t="s">
        <v>16</v>
      </c>
      <c r="M141" s="39">
        <v>12.0</v>
      </c>
      <c r="N141" s="39" t="s">
        <v>2015</v>
      </c>
      <c r="O141" s="39" t="s">
        <v>15</v>
      </c>
      <c r="P141" s="39" t="s">
        <v>16</v>
      </c>
      <c r="Q141" s="39" t="s">
        <v>16</v>
      </c>
      <c r="R141" s="39" t="s">
        <v>16</v>
      </c>
      <c r="S141" s="39">
        <v>24.0</v>
      </c>
      <c r="T141" s="39" t="s">
        <v>1992</v>
      </c>
      <c r="U141" s="158"/>
      <c r="V141" s="159"/>
      <c r="W141" s="159"/>
      <c r="X141" s="159"/>
    </row>
    <row r="142">
      <c r="A142" s="7">
        <v>140.0</v>
      </c>
      <c r="B142" s="7">
        <v>8186218.0</v>
      </c>
      <c r="C142" s="39" t="s">
        <v>15</v>
      </c>
      <c r="D142" s="39" t="s">
        <v>15</v>
      </c>
      <c r="E142" s="39" t="s">
        <v>15</v>
      </c>
      <c r="F142" s="39" t="s">
        <v>15</v>
      </c>
      <c r="G142" s="39" t="s">
        <v>15</v>
      </c>
      <c r="H142" s="39" t="s">
        <v>15</v>
      </c>
      <c r="I142" s="39" t="s">
        <v>15</v>
      </c>
      <c r="J142" s="39" t="s">
        <v>15</v>
      </c>
      <c r="K142" s="39" t="s">
        <v>15</v>
      </c>
      <c r="L142" s="39" t="s">
        <v>15</v>
      </c>
      <c r="M142" s="158"/>
      <c r="N142" s="158"/>
      <c r="O142" s="39" t="s">
        <v>15</v>
      </c>
      <c r="P142" s="39" t="s">
        <v>15</v>
      </c>
      <c r="Q142" s="39" t="s">
        <v>15</v>
      </c>
      <c r="R142" s="39" t="s">
        <v>16</v>
      </c>
      <c r="S142" s="39">
        <v>6.0</v>
      </c>
      <c r="T142" s="39" t="s">
        <v>1992</v>
      </c>
      <c r="U142" s="158"/>
      <c r="V142" s="159"/>
      <c r="W142" s="159"/>
      <c r="X142" s="159"/>
    </row>
    <row r="143">
      <c r="A143" s="7">
        <v>141.0</v>
      </c>
      <c r="B143" s="7">
        <v>8099524.0</v>
      </c>
      <c r="C143" s="39" t="s">
        <v>15</v>
      </c>
      <c r="D143" s="39" t="s">
        <v>15</v>
      </c>
      <c r="E143" s="39" t="s">
        <v>15</v>
      </c>
      <c r="F143" s="39" t="s">
        <v>15</v>
      </c>
      <c r="G143" s="39" t="s">
        <v>15</v>
      </c>
      <c r="H143" s="39" t="s">
        <v>15</v>
      </c>
      <c r="I143" s="39" t="s">
        <v>15</v>
      </c>
      <c r="J143" s="39" t="s">
        <v>15</v>
      </c>
      <c r="K143" s="39" t="s">
        <v>15</v>
      </c>
      <c r="L143" s="39" t="s">
        <v>16</v>
      </c>
      <c r="M143" s="39">
        <v>2.0</v>
      </c>
      <c r="N143" s="39" t="s">
        <v>2023</v>
      </c>
      <c r="O143" s="39" t="s">
        <v>15</v>
      </c>
      <c r="P143" s="39" t="s">
        <v>16</v>
      </c>
      <c r="Q143" s="39" t="s">
        <v>15</v>
      </c>
      <c r="R143" s="39" t="s">
        <v>16</v>
      </c>
      <c r="S143" s="39">
        <v>3.0</v>
      </c>
      <c r="T143" s="39" t="s">
        <v>1992</v>
      </c>
      <c r="U143" s="158"/>
      <c r="V143" s="159"/>
      <c r="W143" s="159"/>
      <c r="X143" s="159"/>
    </row>
    <row r="144">
      <c r="A144" s="7">
        <v>142.0</v>
      </c>
      <c r="B144" s="7">
        <v>8223647.0</v>
      </c>
      <c r="C144" s="39" t="s">
        <v>15</v>
      </c>
      <c r="D144" s="39" t="s">
        <v>15</v>
      </c>
      <c r="E144" s="39" t="s">
        <v>15</v>
      </c>
      <c r="F144" s="39" t="s">
        <v>15</v>
      </c>
      <c r="G144" s="39" t="s">
        <v>15</v>
      </c>
      <c r="H144" s="39" t="s">
        <v>15</v>
      </c>
      <c r="I144" s="39" t="s">
        <v>15</v>
      </c>
      <c r="J144" s="39" t="s">
        <v>15</v>
      </c>
      <c r="K144" s="39" t="s">
        <v>16</v>
      </c>
      <c r="L144" s="39" t="s">
        <v>15</v>
      </c>
      <c r="M144" s="158"/>
      <c r="N144" s="158"/>
      <c r="O144" s="39" t="s">
        <v>15</v>
      </c>
      <c r="P144" s="39" t="s">
        <v>15</v>
      </c>
      <c r="Q144" s="39" t="s">
        <v>15</v>
      </c>
      <c r="R144" s="39" t="s">
        <v>16</v>
      </c>
      <c r="S144" s="39">
        <v>13.0</v>
      </c>
      <c r="T144" s="39" t="s">
        <v>1995</v>
      </c>
      <c r="U144" s="158"/>
      <c r="V144" s="159"/>
      <c r="W144" s="159"/>
      <c r="X144" s="159"/>
    </row>
    <row r="145">
      <c r="A145" s="7">
        <v>143.0</v>
      </c>
      <c r="B145" s="7">
        <v>8222634.0</v>
      </c>
      <c r="C145" s="39" t="s">
        <v>15</v>
      </c>
      <c r="D145" s="39" t="s">
        <v>15</v>
      </c>
      <c r="E145" s="39" t="s">
        <v>15</v>
      </c>
      <c r="F145" s="39" t="s">
        <v>15</v>
      </c>
      <c r="G145" s="39" t="s">
        <v>15</v>
      </c>
      <c r="H145" s="39" t="s">
        <v>15</v>
      </c>
      <c r="I145" s="39" t="s">
        <v>15</v>
      </c>
      <c r="J145" s="39" t="s">
        <v>15</v>
      </c>
      <c r="K145" s="39" t="s">
        <v>15</v>
      </c>
      <c r="L145" s="39" t="s">
        <v>15</v>
      </c>
      <c r="M145" s="158"/>
      <c r="N145" s="158"/>
      <c r="O145" s="39" t="s">
        <v>15</v>
      </c>
      <c r="P145" s="39" t="s">
        <v>15</v>
      </c>
      <c r="Q145" s="39" t="s">
        <v>16</v>
      </c>
      <c r="R145" s="39" t="s">
        <v>16</v>
      </c>
      <c r="S145" s="39">
        <v>21.0</v>
      </c>
      <c r="T145" s="39" t="s">
        <v>1992</v>
      </c>
      <c r="U145" s="158"/>
      <c r="V145" s="159"/>
      <c r="W145" s="159"/>
      <c r="X145" s="159"/>
    </row>
    <row r="146">
      <c r="A146" s="7">
        <v>144.0</v>
      </c>
      <c r="B146" s="7">
        <v>8224167.0</v>
      </c>
      <c r="C146" s="39" t="s">
        <v>15</v>
      </c>
      <c r="D146" s="39" t="s">
        <v>15</v>
      </c>
      <c r="E146" s="39" t="s">
        <v>15</v>
      </c>
      <c r="F146" s="39" t="s">
        <v>15</v>
      </c>
      <c r="G146" s="39" t="s">
        <v>15</v>
      </c>
      <c r="H146" s="39" t="s">
        <v>15</v>
      </c>
      <c r="I146" s="39" t="s">
        <v>15</v>
      </c>
      <c r="J146" s="39" t="s">
        <v>15</v>
      </c>
      <c r="K146" s="39" t="s">
        <v>15</v>
      </c>
      <c r="L146" s="39" t="s">
        <v>15</v>
      </c>
      <c r="M146" s="158"/>
      <c r="N146" s="158"/>
      <c r="O146" s="39" t="s">
        <v>15</v>
      </c>
      <c r="P146" s="39" t="s">
        <v>15</v>
      </c>
      <c r="Q146" s="39" t="s">
        <v>15</v>
      </c>
      <c r="R146" s="39" t="s">
        <v>16</v>
      </c>
      <c r="S146" s="39">
        <v>14.0</v>
      </c>
      <c r="T146" s="39" t="s">
        <v>1992</v>
      </c>
      <c r="U146" s="158"/>
      <c r="V146" s="159"/>
      <c r="W146" s="159"/>
      <c r="X146" s="159"/>
    </row>
    <row r="147">
      <c r="A147" s="7">
        <v>145.0</v>
      </c>
      <c r="B147" s="7">
        <v>8225839.0</v>
      </c>
      <c r="C147" s="39" t="s">
        <v>15</v>
      </c>
      <c r="D147" s="39" t="s">
        <v>15</v>
      </c>
      <c r="E147" s="39" t="s">
        <v>15</v>
      </c>
      <c r="F147" s="39" t="s">
        <v>15</v>
      </c>
      <c r="G147" s="39" t="s">
        <v>15</v>
      </c>
      <c r="H147" s="39" t="s">
        <v>15</v>
      </c>
      <c r="I147" s="39" t="s">
        <v>15</v>
      </c>
      <c r="J147" s="39" t="s">
        <v>15</v>
      </c>
      <c r="K147" s="39" t="s">
        <v>16</v>
      </c>
      <c r="L147" s="39" t="s">
        <v>16</v>
      </c>
      <c r="M147" s="39">
        <v>10.0</v>
      </c>
      <c r="N147" s="39" t="s">
        <v>2023</v>
      </c>
      <c r="O147" s="39" t="s">
        <v>15</v>
      </c>
      <c r="P147" s="39" t="s">
        <v>15</v>
      </c>
      <c r="Q147" s="39" t="s">
        <v>16</v>
      </c>
      <c r="R147" s="39" t="s">
        <v>16</v>
      </c>
      <c r="S147" s="39">
        <v>26.0</v>
      </c>
      <c r="T147" s="39" t="s">
        <v>1993</v>
      </c>
      <c r="U147" s="158"/>
      <c r="V147" s="159"/>
      <c r="W147" s="159"/>
      <c r="X147" s="159"/>
    </row>
    <row r="148">
      <c r="A148" s="7">
        <v>146.0</v>
      </c>
      <c r="B148" s="7">
        <v>8226258.0</v>
      </c>
      <c r="C148" s="39" t="s">
        <v>16</v>
      </c>
      <c r="D148" s="39" t="s">
        <v>15</v>
      </c>
      <c r="E148" s="39" t="s">
        <v>16</v>
      </c>
      <c r="F148" s="39" t="s">
        <v>15</v>
      </c>
      <c r="G148" s="39" t="s">
        <v>15</v>
      </c>
      <c r="H148" s="39" t="s">
        <v>15</v>
      </c>
      <c r="I148" s="39" t="s">
        <v>15</v>
      </c>
      <c r="J148" s="39" t="s">
        <v>15</v>
      </c>
      <c r="K148" s="39" t="s">
        <v>16</v>
      </c>
      <c r="L148" s="39" t="s">
        <v>16</v>
      </c>
      <c r="M148" s="39">
        <v>4.0</v>
      </c>
      <c r="N148" s="39" t="s">
        <v>2023</v>
      </c>
      <c r="O148" s="39" t="s">
        <v>15</v>
      </c>
      <c r="P148" s="39" t="s">
        <v>16</v>
      </c>
      <c r="Q148" s="39" t="s">
        <v>16</v>
      </c>
      <c r="R148" s="39" t="s">
        <v>16</v>
      </c>
      <c r="S148" s="158"/>
      <c r="T148" s="39"/>
      <c r="U148" s="158"/>
      <c r="V148" s="159"/>
      <c r="W148" s="159"/>
      <c r="X148" s="159"/>
    </row>
    <row r="149">
      <c r="A149" s="7">
        <v>147.0</v>
      </c>
      <c r="B149" s="7">
        <v>8211392.0</v>
      </c>
      <c r="C149" s="39" t="s">
        <v>15</v>
      </c>
      <c r="D149" s="39" t="s">
        <v>15</v>
      </c>
      <c r="E149" s="39" t="s">
        <v>15</v>
      </c>
      <c r="F149" s="39" t="s">
        <v>15</v>
      </c>
      <c r="G149" s="39" t="s">
        <v>15</v>
      </c>
      <c r="H149" s="39" t="s">
        <v>15</v>
      </c>
      <c r="I149" s="39" t="s">
        <v>16</v>
      </c>
      <c r="J149" s="39" t="s">
        <v>15</v>
      </c>
      <c r="K149" s="39" t="s">
        <v>16</v>
      </c>
      <c r="L149" s="39" t="s">
        <v>16</v>
      </c>
      <c r="M149" s="39">
        <v>21.0</v>
      </c>
      <c r="N149" s="39" t="s">
        <v>2055</v>
      </c>
      <c r="O149" s="39" t="s">
        <v>15</v>
      </c>
      <c r="P149" s="39" t="s">
        <v>16</v>
      </c>
      <c r="Q149" s="39" t="s">
        <v>16</v>
      </c>
      <c r="R149" s="39" t="s">
        <v>16</v>
      </c>
      <c r="S149" s="39">
        <v>62.0</v>
      </c>
      <c r="T149" s="39" t="s">
        <v>1992</v>
      </c>
      <c r="U149" s="158"/>
      <c r="V149" s="159"/>
      <c r="W149" s="159"/>
      <c r="X149" s="159"/>
    </row>
    <row r="150">
      <c r="A150" s="7">
        <v>148.0</v>
      </c>
      <c r="B150" s="7">
        <v>8234727.0</v>
      </c>
      <c r="C150" s="39" t="s">
        <v>15</v>
      </c>
      <c r="D150" s="39" t="s">
        <v>15</v>
      </c>
      <c r="E150" s="39" t="s">
        <v>15</v>
      </c>
      <c r="F150" s="39" t="s">
        <v>15</v>
      </c>
      <c r="G150" s="39" t="s">
        <v>15</v>
      </c>
      <c r="H150" s="39" t="s">
        <v>15</v>
      </c>
      <c r="I150" s="39" t="s">
        <v>15</v>
      </c>
      <c r="J150" s="39" t="s">
        <v>15</v>
      </c>
      <c r="K150" s="39" t="s">
        <v>15</v>
      </c>
      <c r="L150" s="39" t="s">
        <v>15</v>
      </c>
      <c r="M150" s="158"/>
      <c r="N150" s="158"/>
      <c r="O150" s="39" t="s">
        <v>15</v>
      </c>
      <c r="P150" s="39" t="s">
        <v>15</v>
      </c>
      <c r="Q150" s="39" t="s">
        <v>15</v>
      </c>
      <c r="R150" s="39" t="s">
        <v>16</v>
      </c>
      <c r="S150" s="39">
        <v>18.0</v>
      </c>
      <c r="T150" s="39" t="s">
        <v>1993</v>
      </c>
      <c r="U150" s="158"/>
      <c r="V150" s="159"/>
      <c r="W150" s="159"/>
      <c r="X150" s="159"/>
    </row>
    <row r="151">
      <c r="A151" s="7">
        <v>149.0</v>
      </c>
      <c r="B151" s="7">
        <v>8234421.0</v>
      </c>
      <c r="C151" s="39" t="s">
        <v>15</v>
      </c>
      <c r="D151" s="39" t="s">
        <v>2053</v>
      </c>
      <c r="E151" s="39" t="s">
        <v>15</v>
      </c>
      <c r="F151" s="39" t="s">
        <v>15</v>
      </c>
      <c r="G151" s="39" t="s">
        <v>15</v>
      </c>
      <c r="H151" s="39" t="s">
        <v>15</v>
      </c>
      <c r="I151" s="39" t="s">
        <v>16</v>
      </c>
      <c r="J151" s="39" t="s">
        <v>15</v>
      </c>
      <c r="K151" s="39" t="s">
        <v>16</v>
      </c>
      <c r="L151" s="39" t="s">
        <v>16</v>
      </c>
      <c r="M151" s="39">
        <v>9.0</v>
      </c>
      <c r="N151" s="39" t="s">
        <v>2015</v>
      </c>
      <c r="O151" s="39" t="s">
        <v>16</v>
      </c>
      <c r="P151" s="39" t="s">
        <v>16</v>
      </c>
      <c r="Q151" s="39" t="s">
        <v>16</v>
      </c>
      <c r="R151" s="39" t="s">
        <v>16</v>
      </c>
      <c r="S151" s="39">
        <v>15.0</v>
      </c>
      <c r="T151" s="39" t="s">
        <v>1992</v>
      </c>
      <c r="U151" s="158"/>
      <c r="V151" s="159"/>
      <c r="W151" s="159"/>
      <c r="X151" s="159"/>
    </row>
    <row r="152">
      <c r="A152" s="7">
        <v>150.0</v>
      </c>
      <c r="B152" s="7">
        <v>8211441.0</v>
      </c>
      <c r="C152" s="39" t="s">
        <v>15</v>
      </c>
      <c r="D152" s="39" t="s">
        <v>15</v>
      </c>
      <c r="E152" s="39" t="s">
        <v>15</v>
      </c>
      <c r="F152" s="39" t="s">
        <v>15</v>
      </c>
      <c r="G152" s="39" t="s">
        <v>15</v>
      </c>
      <c r="H152" s="39" t="s">
        <v>15</v>
      </c>
      <c r="I152" s="39" t="s">
        <v>15</v>
      </c>
      <c r="J152" s="39" t="s">
        <v>15</v>
      </c>
      <c r="K152" s="39" t="s">
        <v>15</v>
      </c>
      <c r="L152" s="39" t="s">
        <v>15</v>
      </c>
      <c r="M152" s="158"/>
      <c r="N152" s="158"/>
      <c r="O152" s="39" t="s">
        <v>15</v>
      </c>
      <c r="P152" s="39" t="s">
        <v>16</v>
      </c>
      <c r="Q152" s="39" t="s">
        <v>15</v>
      </c>
      <c r="R152" s="39" t="s">
        <v>16</v>
      </c>
      <c r="S152" s="39">
        <v>5.0</v>
      </c>
      <c r="T152" s="39" t="s">
        <v>1992</v>
      </c>
      <c r="U152" s="158"/>
      <c r="V152" s="159"/>
      <c r="W152" s="159"/>
      <c r="X152" s="159"/>
    </row>
    <row r="153">
      <c r="A153" s="7">
        <v>151.0</v>
      </c>
      <c r="B153" s="7">
        <v>8212401.0</v>
      </c>
      <c r="C153" s="39" t="s">
        <v>15</v>
      </c>
      <c r="D153" s="39" t="s">
        <v>2049</v>
      </c>
      <c r="E153" s="39" t="s">
        <v>15</v>
      </c>
      <c r="F153" s="39" t="s">
        <v>15</v>
      </c>
      <c r="G153" s="39" t="s">
        <v>16</v>
      </c>
      <c r="H153" s="39" t="s">
        <v>15</v>
      </c>
      <c r="I153" s="39" t="s">
        <v>15</v>
      </c>
      <c r="J153" s="39" t="s">
        <v>15</v>
      </c>
      <c r="K153" s="39" t="s">
        <v>16</v>
      </c>
      <c r="L153" s="39" t="s">
        <v>16</v>
      </c>
      <c r="M153" s="39">
        <v>13.0</v>
      </c>
      <c r="N153" s="39" t="s">
        <v>2056</v>
      </c>
      <c r="O153" s="39" t="s">
        <v>15</v>
      </c>
      <c r="P153" s="39" t="s">
        <v>16</v>
      </c>
      <c r="Q153" s="39" t="s">
        <v>16</v>
      </c>
      <c r="R153" s="39" t="s">
        <v>16</v>
      </c>
      <c r="S153" s="39">
        <v>26.0</v>
      </c>
      <c r="T153" s="39" t="s">
        <v>1992</v>
      </c>
      <c r="U153" s="158"/>
      <c r="V153" s="159"/>
      <c r="W153" s="159"/>
      <c r="X153" s="159"/>
    </row>
    <row r="154">
      <c r="A154" s="7">
        <v>152.0</v>
      </c>
      <c r="B154" s="7">
        <v>8212715.0</v>
      </c>
      <c r="C154" s="39" t="s">
        <v>15</v>
      </c>
      <c r="D154" s="39" t="s">
        <v>2027</v>
      </c>
      <c r="E154" s="39" t="s">
        <v>16</v>
      </c>
      <c r="F154" s="39" t="s">
        <v>15</v>
      </c>
      <c r="G154" s="39" t="s">
        <v>15</v>
      </c>
      <c r="H154" s="39" t="s">
        <v>15</v>
      </c>
      <c r="I154" s="39" t="s">
        <v>16</v>
      </c>
      <c r="J154" s="39" t="s">
        <v>15</v>
      </c>
      <c r="K154" s="39" t="s">
        <v>16</v>
      </c>
      <c r="L154" s="39" t="s">
        <v>16</v>
      </c>
      <c r="M154" s="39">
        <v>7.0</v>
      </c>
      <c r="N154" s="39" t="s">
        <v>2057</v>
      </c>
      <c r="O154" s="39" t="s">
        <v>15</v>
      </c>
      <c r="P154" s="39" t="s">
        <v>16</v>
      </c>
      <c r="Q154" s="39" t="s">
        <v>16</v>
      </c>
      <c r="R154" s="39" t="s">
        <v>16</v>
      </c>
      <c r="S154" s="39">
        <v>26.0</v>
      </c>
      <c r="T154" s="39"/>
      <c r="U154" s="39" t="s">
        <v>2058</v>
      </c>
      <c r="V154" s="35"/>
      <c r="W154" s="35"/>
      <c r="X154" s="35"/>
    </row>
    <row r="155">
      <c r="A155" s="7">
        <v>153.0</v>
      </c>
      <c r="B155" s="7">
        <v>8215659.0</v>
      </c>
      <c r="C155" s="39" t="s">
        <v>15</v>
      </c>
      <c r="D155" s="39" t="s">
        <v>15</v>
      </c>
      <c r="E155" s="39" t="s">
        <v>15</v>
      </c>
      <c r="F155" s="39" t="s">
        <v>15</v>
      </c>
      <c r="G155" s="39" t="s">
        <v>15</v>
      </c>
      <c r="H155" s="39" t="s">
        <v>15</v>
      </c>
      <c r="I155" s="39" t="s">
        <v>16</v>
      </c>
      <c r="J155" s="39" t="s">
        <v>15</v>
      </c>
      <c r="K155" s="39" t="s">
        <v>16</v>
      </c>
      <c r="L155" s="39" t="s">
        <v>16</v>
      </c>
      <c r="M155" s="39">
        <v>10.0</v>
      </c>
      <c r="N155" s="39" t="s">
        <v>2023</v>
      </c>
      <c r="O155" s="39" t="s">
        <v>15</v>
      </c>
      <c r="P155" s="39" t="s">
        <v>16</v>
      </c>
      <c r="Q155" s="39" t="s">
        <v>15</v>
      </c>
      <c r="R155" s="39" t="s">
        <v>16</v>
      </c>
      <c r="S155" s="158"/>
      <c r="T155" s="39" t="s">
        <v>1992</v>
      </c>
      <c r="U155" s="39"/>
      <c r="V155" s="35"/>
      <c r="W155" s="35"/>
      <c r="X155" s="35"/>
    </row>
    <row r="156">
      <c r="A156" s="7">
        <v>154.0</v>
      </c>
      <c r="B156" s="7">
        <v>8215623.0</v>
      </c>
      <c r="C156" s="39" t="s">
        <v>15</v>
      </c>
      <c r="D156" s="39" t="s">
        <v>15</v>
      </c>
      <c r="E156" s="39" t="s">
        <v>15</v>
      </c>
      <c r="F156" s="39" t="s">
        <v>16</v>
      </c>
      <c r="G156" s="39" t="s">
        <v>15</v>
      </c>
      <c r="H156" s="39" t="s">
        <v>15</v>
      </c>
      <c r="I156" s="39" t="s">
        <v>16</v>
      </c>
      <c r="J156" s="39" t="s">
        <v>15</v>
      </c>
      <c r="K156" s="39" t="s">
        <v>15</v>
      </c>
      <c r="L156" s="39" t="s">
        <v>16</v>
      </c>
      <c r="M156" s="39">
        <v>10.0</v>
      </c>
      <c r="N156" s="39" t="s">
        <v>2023</v>
      </c>
      <c r="O156" s="39" t="s">
        <v>16</v>
      </c>
      <c r="P156" s="39" t="s">
        <v>15</v>
      </c>
      <c r="Q156" s="39" t="s">
        <v>15</v>
      </c>
      <c r="R156" s="39" t="s">
        <v>16</v>
      </c>
      <c r="S156" s="39">
        <v>15.0</v>
      </c>
      <c r="T156" s="39" t="s">
        <v>1992</v>
      </c>
      <c r="U156" s="158"/>
      <c r="V156" s="159"/>
      <c r="W156" s="159"/>
      <c r="X156" s="159"/>
    </row>
    <row r="157">
      <c r="A157" s="7">
        <v>155.0</v>
      </c>
      <c r="B157" s="7">
        <v>8216851.0</v>
      </c>
      <c r="C157" s="39" t="s">
        <v>15</v>
      </c>
      <c r="D157" s="39" t="s">
        <v>15</v>
      </c>
      <c r="E157" s="39" t="s">
        <v>16</v>
      </c>
      <c r="F157" s="39" t="s">
        <v>16</v>
      </c>
      <c r="G157" s="39" t="s">
        <v>15</v>
      </c>
      <c r="H157" s="39" t="s">
        <v>15</v>
      </c>
      <c r="I157" s="39" t="s">
        <v>15</v>
      </c>
      <c r="J157" s="39" t="s">
        <v>15</v>
      </c>
      <c r="K157" s="39" t="s">
        <v>16</v>
      </c>
      <c r="L157" s="39" t="s">
        <v>16</v>
      </c>
      <c r="M157" s="39">
        <v>12.0</v>
      </c>
      <c r="N157" s="39" t="s">
        <v>2059</v>
      </c>
      <c r="O157" s="39" t="s">
        <v>15</v>
      </c>
      <c r="P157" s="39" t="s">
        <v>15</v>
      </c>
      <c r="Q157" s="39" t="s">
        <v>16</v>
      </c>
      <c r="R157" s="39" t="s">
        <v>16</v>
      </c>
      <c r="S157" s="158"/>
      <c r="T157" s="39" t="s">
        <v>1995</v>
      </c>
      <c r="U157" s="39" t="s">
        <v>2060</v>
      </c>
      <c r="V157" s="35"/>
      <c r="W157" s="35"/>
      <c r="X157" s="35"/>
    </row>
    <row r="158">
      <c r="A158" s="7">
        <v>156.0</v>
      </c>
      <c r="B158" s="7">
        <v>8217165.0</v>
      </c>
      <c r="C158" s="39" t="s">
        <v>15</v>
      </c>
      <c r="D158" s="39" t="s">
        <v>15</v>
      </c>
      <c r="E158" s="39" t="s">
        <v>15</v>
      </c>
      <c r="F158" s="39" t="s">
        <v>15</v>
      </c>
      <c r="G158" s="39" t="s">
        <v>15</v>
      </c>
      <c r="H158" s="39" t="s">
        <v>15</v>
      </c>
      <c r="I158" s="39" t="s">
        <v>15</v>
      </c>
      <c r="J158" s="39" t="s">
        <v>15</v>
      </c>
      <c r="K158" s="39" t="s">
        <v>16</v>
      </c>
      <c r="L158" s="39" t="s">
        <v>16</v>
      </c>
      <c r="M158" s="39">
        <v>7.0</v>
      </c>
      <c r="N158" s="39" t="s">
        <v>2015</v>
      </c>
      <c r="O158" s="39" t="s">
        <v>16</v>
      </c>
      <c r="P158" s="39" t="s">
        <v>16</v>
      </c>
      <c r="Q158" s="39" t="s">
        <v>16</v>
      </c>
      <c r="R158" s="39" t="s">
        <v>16</v>
      </c>
      <c r="S158" s="39">
        <v>20.0</v>
      </c>
      <c r="T158" s="39" t="s">
        <v>1992</v>
      </c>
      <c r="U158" s="158"/>
      <c r="V158" s="159"/>
      <c r="W158" s="159"/>
      <c r="X158" s="159"/>
    </row>
    <row r="159">
      <c r="A159" s="7">
        <v>157.0</v>
      </c>
      <c r="B159" s="7">
        <v>8217378.0</v>
      </c>
      <c r="C159" s="39" t="s">
        <v>15</v>
      </c>
      <c r="D159" s="39" t="s">
        <v>15</v>
      </c>
      <c r="E159" s="39" t="s">
        <v>15</v>
      </c>
      <c r="F159" s="39" t="s">
        <v>15</v>
      </c>
      <c r="G159" s="39" t="s">
        <v>15</v>
      </c>
      <c r="H159" s="39" t="s">
        <v>15</v>
      </c>
      <c r="I159" s="39" t="s">
        <v>15</v>
      </c>
      <c r="J159" s="39" t="s">
        <v>15</v>
      </c>
      <c r="K159" s="39" t="s">
        <v>15</v>
      </c>
      <c r="L159" s="39" t="s">
        <v>15</v>
      </c>
      <c r="M159" s="158"/>
      <c r="N159" s="158"/>
      <c r="O159" s="39" t="s">
        <v>15</v>
      </c>
      <c r="P159" s="39" t="s">
        <v>15</v>
      </c>
      <c r="Q159" s="39" t="s">
        <v>15</v>
      </c>
      <c r="R159" s="39" t="s">
        <v>16</v>
      </c>
      <c r="S159" s="39">
        <v>13.0</v>
      </c>
      <c r="T159" s="39" t="s">
        <v>1992</v>
      </c>
      <c r="U159" s="39" t="s">
        <v>2061</v>
      </c>
      <c r="V159" s="35"/>
      <c r="W159" s="35"/>
      <c r="X159" s="35"/>
    </row>
    <row r="160">
      <c r="A160" s="7">
        <v>158.0</v>
      </c>
      <c r="B160" s="7">
        <v>8216418.0</v>
      </c>
      <c r="C160" s="39" t="s">
        <v>15</v>
      </c>
      <c r="D160" s="39" t="s">
        <v>15</v>
      </c>
      <c r="E160" s="39" t="s">
        <v>15</v>
      </c>
      <c r="F160" s="39" t="s">
        <v>15</v>
      </c>
      <c r="G160" s="39" t="s">
        <v>15</v>
      </c>
      <c r="H160" s="39" t="s">
        <v>15</v>
      </c>
      <c r="I160" s="39" t="s">
        <v>15</v>
      </c>
      <c r="J160" s="39" t="s">
        <v>15</v>
      </c>
      <c r="K160" s="39" t="s">
        <v>15</v>
      </c>
      <c r="L160" s="39" t="s">
        <v>15</v>
      </c>
      <c r="M160" s="158"/>
      <c r="N160" s="158"/>
      <c r="O160" s="39" t="s">
        <v>15</v>
      </c>
      <c r="P160" s="39" t="s">
        <v>15</v>
      </c>
      <c r="Q160" s="39" t="s">
        <v>15</v>
      </c>
      <c r="R160" s="39" t="s">
        <v>16</v>
      </c>
      <c r="S160" s="39">
        <v>12.0</v>
      </c>
      <c r="T160" s="39" t="s">
        <v>1992</v>
      </c>
      <c r="U160" s="158"/>
      <c r="V160" s="159"/>
      <c r="W160" s="159"/>
      <c r="X160" s="159"/>
    </row>
    <row r="161">
      <c r="A161" s="7">
        <v>159.0</v>
      </c>
      <c r="B161" s="7">
        <v>8218531.0</v>
      </c>
      <c r="C161" s="39" t="s">
        <v>15</v>
      </c>
      <c r="D161" s="39" t="s">
        <v>15</v>
      </c>
      <c r="E161" s="39" t="s">
        <v>15</v>
      </c>
      <c r="F161" s="39" t="s">
        <v>15</v>
      </c>
      <c r="G161" s="39" t="s">
        <v>15</v>
      </c>
      <c r="H161" s="39" t="s">
        <v>15</v>
      </c>
      <c r="I161" s="39" t="s">
        <v>15</v>
      </c>
      <c r="J161" s="39" t="s">
        <v>15</v>
      </c>
      <c r="K161" s="39" t="s">
        <v>16</v>
      </c>
      <c r="L161" s="39" t="s">
        <v>15</v>
      </c>
      <c r="M161" s="39">
        <v>13.0</v>
      </c>
      <c r="N161" s="39" t="s">
        <v>2062</v>
      </c>
      <c r="O161" s="39" t="s">
        <v>15</v>
      </c>
      <c r="P161" s="39" t="s">
        <v>16</v>
      </c>
      <c r="Q161" s="39" t="s">
        <v>15</v>
      </c>
      <c r="R161" s="39"/>
      <c r="S161" s="39">
        <v>41.0</v>
      </c>
      <c r="T161" s="39" t="s">
        <v>1992</v>
      </c>
      <c r="U161" s="39" t="s">
        <v>2063</v>
      </c>
      <c r="V161" s="35"/>
      <c r="W161" s="35"/>
      <c r="X161" s="35"/>
    </row>
    <row r="162">
      <c r="A162" s="7">
        <v>160.0</v>
      </c>
      <c r="B162" s="7">
        <v>8218975.0</v>
      </c>
      <c r="C162" s="39" t="s">
        <v>16</v>
      </c>
      <c r="D162" s="39" t="s">
        <v>15</v>
      </c>
      <c r="E162" s="39" t="s">
        <v>15</v>
      </c>
      <c r="F162" s="39" t="s">
        <v>15</v>
      </c>
      <c r="G162" s="39" t="s">
        <v>15</v>
      </c>
      <c r="H162" s="39" t="s">
        <v>15</v>
      </c>
      <c r="I162" s="39" t="s">
        <v>15</v>
      </c>
      <c r="J162" s="39" t="s">
        <v>15</v>
      </c>
      <c r="K162" s="39" t="s">
        <v>15</v>
      </c>
      <c r="L162" s="39" t="s">
        <v>15</v>
      </c>
      <c r="M162" s="158"/>
      <c r="N162" s="158"/>
      <c r="O162" s="39" t="s">
        <v>15</v>
      </c>
      <c r="P162" s="39" t="s">
        <v>15</v>
      </c>
      <c r="Q162" s="39" t="s">
        <v>16</v>
      </c>
      <c r="R162" s="39" t="s">
        <v>16</v>
      </c>
      <c r="S162" s="39">
        <v>2.0</v>
      </c>
      <c r="T162" s="39"/>
      <c r="U162" s="158"/>
      <c r="V162" s="159"/>
      <c r="W162" s="159"/>
      <c r="X162" s="159"/>
    </row>
    <row r="163">
      <c r="A163" s="7">
        <v>161.0</v>
      </c>
      <c r="B163" s="7">
        <v>8218996.0</v>
      </c>
      <c r="C163" s="39" t="s">
        <v>15</v>
      </c>
      <c r="D163" s="39" t="s">
        <v>15</v>
      </c>
      <c r="E163" s="39" t="s">
        <v>15</v>
      </c>
      <c r="F163" s="39" t="s">
        <v>15</v>
      </c>
      <c r="G163" s="39" t="s">
        <v>15</v>
      </c>
      <c r="H163" s="39" t="s">
        <v>15</v>
      </c>
      <c r="I163" s="39" t="s">
        <v>15</v>
      </c>
      <c r="J163" s="39" t="s">
        <v>15</v>
      </c>
      <c r="K163" s="39" t="s">
        <v>15</v>
      </c>
      <c r="L163" s="39" t="s">
        <v>15</v>
      </c>
      <c r="M163" s="158"/>
      <c r="N163" s="158"/>
      <c r="O163" s="39" t="s">
        <v>15</v>
      </c>
      <c r="P163" s="39" t="s">
        <v>15</v>
      </c>
      <c r="Q163" s="39" t="s">
        <v>15</v>
      </c>
      <c r="R163" s="39" t="s">
        <v>16</v>
      </c>
      <c r="S163" s="39">
        <v>5.0</v>
      </c>
      <c r="T163" s="39" t="s">
        <v>1992</v>
      </c>
      <c r="U163" s="158"/>
      <c r="V163" s="159"/>
      <c r="W163" s="159"/>
      <c r="X163" s="159"/>
    </row>
    <row r="164">
      <c r="A164" s="7">
        <v>162.0</v>
      </c>
      <c r="B164" s="7">
        <v>8220067.0</v>
      </c>
      <c r="C164" s="39" t="s">
        <v>15</v>
      </c>
      <c r="D164" s="39" t="s">
        <v>15</v>
      </c>
      <c r="E164" s="39" t="s">
        <v>15</v>
      </c>
      <c r="F164" s="39" t="s">
        <v>15</v>
      </c>
      <c r="G164" s="39" t="s">
        <v>15</v>
      </c>
      <c r="H164" s="39" t="s">
        <v>15</v>
      </c>
      <c r="I164" s="39" t="s">
        <v>15</v>
      </c>
      <c r="J164" s="39" t="s">
        <v>15</v>
      </c>
      <c r="K164" s="39" t="s">
        <v>15</v>
      </c>
      <c r="L164" s="39" t="s">
        <v>15</v>
      </c>
      <c r="M164" s="158"/>
      <c r="N164" s="158"/>
      <c r="O164" s="39" t="s">
        <v>15</v>
      </c>
      <c r="P164" s="39" t="s">
        <v>15</v>
      </c>
      <c r="Q164" s="39" t="s">
        <v>15</v>
      </c>
      <c r="R164" s="39" t="s">
        <v>16</v>
      </c>
      <c r="S164" s="39">
        <v>12.0</v>
      </c>
      <c r="T164" s="39" t="s">
        <v>1992</v>
      </c>
      <c r="U164" s="158"/>
      <c r="V164" s="159"/>
      <c r="W164" s="159"/>
      <c r="X164" s="159"/>
    </row>
    <row r="165">
      <c r="A165" s="7">
        <v>163.0</v>
      </c>
      <c r="B165" s="7">
        <v>8221904.0</v>
      </c>
      <c r="C165" s="39" t="s">
        <v>15</v>
      </c>
      <c r="D165" s="39" t="s">
        <v>2013</v>
      </c>
      <c r="E165" s="39" t="s">
        <v>15</v>
      </c>
      <c r="F165" s="39" t="s">
        <v>15</v>
      </c>
      <c r="G165" s="39" t="s">
        <v>15</v>
      </c>
      <c r="H165" s="39" t="s">
        <v>15</v>
      </c>
      <c r="I165" s="39" t="s">
        <v>15</v>
      </c>
      <c r="J165" s="39" t="s">
        <v>15</v>
      </c>
      <c r="K165" s="39" t="s">
        <v>15</v>
      </c>
      <c r="L165" s="39" t="s">
        <v>15</v>
      </c>
      <c r="M165" s="158"/>
      <c r="N165" s="158"/>
      <c r="O165" s="39" t="s">
        <v>15</v>
      </c>
      <c r="P165" s="39" t="s">
        <v>16</v>
      </c>
      <c r="Q165" s="39" t="s">
        <v>16</v>
      </c>
      <c r="R165" s="39" t="s">
        <v>16</v>
      </c>
      <c r="S165" s="39">
        <v>8.0</v>
      </c>
      <c r="T165" s="39" t="s">
        <v>1992</v>
      </c>
      <c r="U165" s="39" t="s">
        <v>2064</v>
      </c>
      <c r="V165" s="35"/>
      <c r="W165" s="35"/>
      <c r="X165" s="35"/>
    </row>
    <row r="166">
      <c r="A166" s="7">
        <v>164.0</v>
      </c>
      <c r="B166" s="12">
        <v>8210129.0</v>
      </c>
      <c r="C166" s="39" t="s">
        <v>15</v>
      </c>
      <c r="D166" s="39" t="s">
        <v>15</v>
      </c>
      <c r="E166" s="39" t="s">
        <v>16</v>
      </c>
      <c r="F166" s="39" t="s">
        <v>15</v>
      </c>
      <c r="G166" s="39" t="s">
        <v>16</v>
      </c>
      <c r="H166" s="39" t="s">
        <v>15</v>
      </c>
      <c r="I166" s="39" t="s">
        <v>16</v>
      </c>
      <c r="J166" s="39" t="s">
        <v>15</v>
      </c>
      <c r="K166" s="39" t="s">
        <v>16</v>
      </c>
      <c r="L166" s="39" t="s">
        <v>16</v>
      </c>
      <c r="M166" s="39">
        <v>9.0</v>
      </c>
      <c r="N166" s="39" t="s">
        <v>2041</v>
      </c>
      <c r="O166" s="39" t="s">
        <v>15</v>
      </c>
      <c r="P166" s="39" t="s">
        <v>15</v>
      </c>
      <c r="Q166" s="39" t="s">
        <v>16</v>
      </c>
      <c r="R166" s="39" t="s">
        <v>16</v>
      </c>
      <c r="S166" s="39">
        <v>19.0</v>
      </c>
      <c r="T166" s="39" t="s">
        <v>1992</v>
      </c>
      <c r="U166" s="158"/>
      <c r="V166" s="159"/>
      <c r="W166" s="159"/>
      <c r="X166" s="159"/>
    </row>
    <row r="167">
      <c r="A167" s="7">
        <v>165.0</v>
      </c>
      <c r="B167" s="7">
        <v>8236723.0</v>
      </c>
      <c r="C167" s="39" t="s">
        <v>15</v>
      </c>
      <c r="D167" s="39" t="s">
        <v>15</v>
      </c>
      <c r="E167" s="39" t="s">
        <v>15</v>
      </c>
      <c r="F167" s="39" t="s">
        <v>15</v>
      </c>
      <c r="G167" s="39" t="s">
        <v>15</v>
      </c>
      <c r="H167" s="39" t="s">
        <v>15</v>
      </c>
      <c r="I167" s="39" t="s">
        <v>15</v>
      </c>
      <c r="J167" s="39" t="s">
        <v>15</v>
      </c>
      <c r="K167" s="39" t="s">
        <v>15</v>
      </c>
      <c r="L167" s="39" t="s">
        <v>15</v>
      </c>
      <c r="M167" s="158"/>
      <c r="N167" s="158"/>
      <c r="O167" s="39" t="s">
        <v>15</v>
      </c>
      <c r="P167" s="39" t="s">
        <v>15</v>
      </c>
      <c r="Q167" s="39" t="s">
        <v>15</v>
      </c>
      <c r="R167" s="39" t="s">
        <v>16</v>
      </c>
      <c r="S167" s="39">
        <v>12.0</v>
      </c>
      <c r="T167" s="39" t="s">
        <v>1992</v>
      </c>
      <c r="U167" s="158"/>
      <c r="V167" s="159"/>
      <c r="W167" s="159"/>
      <c r="X167" s="159"/>
    </row>
    <row r="168">
      <c r="A168" s="7">
        <v>166.0</v>
      </c>
      <c r="B168" s="7">
        <v>8236368.0</v>
      </c>
      <c r="C168" s="39" t="s">
        <v>15</v>
      </c>
      <c r="D168" s="39" t="s">
        <v>15</v>
      </c>
      <c r="E168" s="39" t="s">
        <v>15</v>
      </c>
      <c r="F168" s="39" t="s">
        <v>15</v>
      </c>
      <c r="G168" s="39" t="s">
        <v>15</v>
      </c>
      <c r="H168" s="39" t="s">
        <v>15</v>
      </c>
      <c r="I168" s="39" t="s">
        <v>15</v>
      </c>
      <c r="J168" s="39" t="s">
        <v>15</v>
      </c>
      <c r="K168" s="39" t="s">
        <v>15</v>
      </c>
      <c r="L168" s="39" t="s">
        <v>15</v>
      </c>
      <c r="M168" s="158"/>
      <c r="N168" s="158"/>
      <c r="O168" s="39" t="s">
        <v>15</v>
      </c>
      <c r="P168" s="39" t="s">
        <v>15</v>
      </c>
      <c r="Q168" s="39" t="s">
        <v>15</v>
      </c>
      <c r="R168" s="39" t="s">
        <v>16</v>
      </c>
      <c r="S168" s="39">
        <v>2.0</v>
      </c>
      <c r="T168" s="39" t="s">
        <v>1992</v>
      </c>
      <c r="U168" s="39" t="s">
        <v>2065</v>
      </c>
      <c r="V168" s="35"/>
      <c r="W168" s="35"/>
      <c r="X168" s="35"/>
    </row>
    <row r="169">
      <c r="A169" s="7">
        <v>167.0</v>
      </c>
      <c r="B169" s="7">
        <v>8238446.0</v>
      </c>
      <c r="C169" s="39" t="s">
        <v>15</v>
      </c>
      <c r="D169" s="39" t="s">
        <v>15</v>
      </c>
      <c r="E169" s="39" t="s">
        <v>15</v>
      </c>
      <c r="F169" s="39" t="s">
        <v>15</v>
      </c>
      <c r="G169" s="39" t="s">
        <v>15</v>
      </c>
      <c r="H169" s="39" t="s">
        <v>15</v>
      </c>
      <c r="I169" s="39" t="s">
        <v>15</v>
      </c>
      <c r="J169" s="39" t="s">
        <v>15</v>
      </c>
      <c r="K169" s="39" t="s">
        <v>15</v>
      </c>
      <c r="L169" s="39" t="s">
        <v>15</v>
      </c>
      <c r="M169" s="158"/>
      <c r="N169" s="158"/>
      <c r="O169" s="39" t="s">
        <v>15</v>
      </c>
      <c r="P169" s="39" t="s">
        <v>15</v>
      </c>
      <c r="Q169" s="39" t="s">
        <v>15</v>
      </c>
      <c r="R169" s="39" t="s">
        <v>16</v>
      </c>
      <c r="S169" s="39">
        <v>4.0</v>
      </c>
      <c r="T169" s="39" t="s">
        <v>1992</v>
      </c>
      <c r="U169" s="158"/>
      <c r="V169" s="159"/>
      <c r="W169" s="159"/>
      <c r="X169" s="159"/>
    </row>
    <row r="170">
      <c r="A170" s="7">
        <v>168.0</v>
      </c>
      <c r="B170" s="7">
        <v>8241216.0</v>
      </c>
      <c r="C170" s="39" t="s">
        <v>15</v>
      </c>
      <c r="D170" s="39" t="s">
        <v>15</v>
      </c>
      <c r="E170" s="39" t="s">
        <v>15</v>
      </c>
      <c r="F170" s="39" t="s">
        <v>15</v>
      </c>
      <c r="G170" s="39" t="s">
        <v>15</v>
      </c>
      <c r="H170" s="39" t="s">
        <v>15</v>
      </c>
      <c r="I170" s="39" t="s">
        <v>15</v>
      </c>
      <c r="J170" s="39" t="s">
        <v>15</v>
      </c>
      <c r="K170" s="39" t="s">
        <v>16</v>
      </c>
      <c r="L170" s="39" t="s">
        <v>16</v>
      </c>
      <c r="M170" s="39">
        <v>8.0</v>
      </c>
      <c r="N170" s="39" t="s">
        <v>2015</v>
      </c>
      <c r="O170" s="39" t="s">
        <v>15</v>
      </c>
      <c r="P170" s="39" t="s">
        <v>15</v>
      </c>
      <c r="Q170" s="39" t="s">
        <v>16</v>
      </c>
      <c r="R170" s="39" t="s">
        <v>16</v>
      </c>
      <c r="S170" s="39">
        <v>8.0</v>
      </c>
      <c r="T170" s="39" t="s">
        <v>1995</v>
      </c>
      <c r="U170" s="158"/>
      <c r="V170" s="159"/>
      <c r="W170" s="159"/>
      <c r="X170" s="159"/>
    </row>
    <row r="171">
      <c r="A171" s="7">
        <v>169.0</v>
      </c>
      <c r="B171" s="7">
        <v>8226087.0</v>
      </c>
      <c r="C171" s="39" t="s">
        <v>15</v>
      </c>
      <c r="D171" s="39" t="s">
        <v>15</v>
      </c>
      <c r="E171" s="39" t="s">
        <v>15</v>
      </c>
      <c r="F171" s="39" t="s">
        <v>15</v>
      </c>
      <c r="G171" s="39" t="s">
        <v>15</v>
      </c>
      <c r="H171" s="39" t="s">
        <v>15</v>
      </c>
      <c r="I171" s="39" t="s">
        <v>15</v>
      </c>
      <c r="J171" s="39" t="s">
        <v>15</v>
      </c>
      <c r="K171" s="39" t="s">
        <v>15</v>
      </c>
      <c r="L171" s="39" t="s">
        <v>15</v>
      </c>
      <c r="M171" s="158"/>
      <c r="N171" s="158"/>
      <c r="O171" s="39" t="s">
        <v>15</v>
      </c>
      <c r="P171" s="39" t="s">
        <v>15</v>
      </c>
      <c r="Q171" s="39" t="s">
        <v>15</v>
      </c>
      <c r="R171" s="39" t="s">
        <v>16</v>
      </c>
      <c r="S171" s="39">
        <v>13.0</v>
      </c>
      <c r="T171" s="39" t="s">
        <v>1992</v>
      </c>
      <c r="U171" s="39" t="s">
        <v>2066</v>
      </c>
      <c r="V171" s="35"/>
      <c r="W171" s="35"/>
      <c r="X171" s="35"/>
    </row>
    <row r="172">
      <c r="A172" s="7">
        <v>170.0</v>
      </c>
      <c r="B172" s="7">
        <v>8226086.0</v>
      </c>
      <c r="C172" s="39" t="s">
        <v>15</v>
      </c>
      <c r="D172" s="39" t="s">
        <v>15</v>
      </c>
      <c r="E172" s="39" t="s">
        <v>15</v>
      </c>
      <c r="F172" s="39" t="s">
        <v>15</v>
      </c>
      <c r="G172" s="39" t="s">
        <v>15</v>
      </c>
      <c r="H172" s="39" t="s">
        <v>15</v>
      </c>
      <c r="I172" s="39" t="s">
        <v>15</v>
      </c>
      <c r="J172" s="39" t="s">
        <v>15</v>
      </c>
      <c r="K172" s="39" t="s">
        <v>16</v>
      </c>
      <c r="L172" s="39" t="s">
        <v>16</v>
      </c>
      <c r="M172" s="39">
        <v>9.0</v>
      </c>
      <c r="N172" s="39" t="s">
        <v>2023</v>
      </c>
      <c r="O172" s="39" t="s">
        <v>15</v>
      </c>
      <c r="P172" s="39" t="s">
        <v>15</v>
      </c>
      <c r="Q172" s="39" t="s">
        <v>16</v>
      </c>
      <c r="R172" s="39" t="s">
        <v>16</v>
      </c>
      <c r="S172" s="39">
        <v>19.0</v>
      </c>
      <c r="T172" s="39" t="s">
        <v>1992</v>
      </c>
      <c r="U172" s="39" t="s">
        <v>2067</v>
      </c>
      <c r="V172" s="35"/>
      <c r="W172" s="35"/>
      <c r="X172" s="35"/>
    </row>
    <row r="173">
      <c r="A173" s="7">
        <v>171.0</v>
      </c>
      <c r="B173" s="7">
        <v>8226648.0</v>
      </c>
      <c r="C173" s="39" t="s">
        <v>15</v>
      </c>
      <c r="D173" s="39" t="s">
        <v>15</v>
      </c>
      <c r="E173" s="39" t="s">
        <v>15</v>
      </c>
      <c r="F173" s="39" t="s">
        <v>15</v>
      </c>
      <c r="G173" s="39" t="s">
        <v>15</v>
      </c>
      <c r="H173" s="39" t="s">
        <v>15</v>
      </c>
      <c r="I173" s="39" t="s">
        <v>15</v>
      </c>
      <c r="J173" s="39" t="s">
        <v>15</v>
      </c>
      <c r="K173" s="39" t="s">
        <v>15</v>
      </c>
      <c r="L173" s="39" t="s">
        <v>15</v>
      </c>
      <c r="M173" s="158"/>
      <c r="N173" s="158"/>
      <c r="O173" s="39" t="s">
        <v>15</v>
      </c>
      <c r="P173" s="39" t="s">
        <v>15</v>
      </c>
      <c r="Q173" s="39" t="s">
        <v>15</v>
      </c>
      <c r="R173" s="39" t="s">
        <v>16</v>
      </c>
      <c r="S173" s="39">
        <v>7.0</v>
      </c>
      <c r="T173" s="39" t="s">
        <v>1992</v>
      </c>
      <c r="U173" s="158"/>
      <c r="V173" s="159"/>
      <c r="W173" s="159"/>
      <c r="X173" s="159"/>
    </row>
    <row r="174">
      <c r="A174" s="7">
        <v>172.0</v>
      </c>
      <c r="B174" s="7">
        <v>8226902.0</v>
      </c>
      <c r="C174" s="39" t="s">
        <v>15</v>
      </c>
      <c r="D174" s="39" t="s">
        <v>15</v>
      </c>
      <c r="E174" s="39" t="s">
        <v>15</v>
      </c>
      <c r="F174" s="39" t="s">
        <v>15</v>
      </c>
      <c r="G174" s="39" t="s">
        <v>15</v>
      </c>
      <c r="H174" s="39" t="s">
        <v>15</v>
      </c>
      <c r="I174" s="39" t="s">
        <v>15</v>
      </c>
      <c r="J174" s="39" t="s">
        <v>16</v>
      </c>
      <c r="K174" s="39" t="s">
        <v>15</v>
      </c>
      <c r="L174" s="39" t="s">
        <v>16</v>
      </c>
      <c r="M174" s="39">
        <v>10.0</v>
      </c>
      <c r="N174" s="39" t="s">
        <v>2068</v>
      </c>
      <c r="O174" s="39" t="s">
        <v>15</v>
      </c>
      <c r="P174" s="39" t="s">
        <v>16</v>
      </c>
      <c r="Q174" s="39" t="s">
        <v>15</v>
      </c>
      <c r="R174" s="39" t="s">
        <v>16</v>
      </c>
      <c r="S174" s="39">
        <v>25.0</v>
      </c>
      <c r="T174" s="39" t="s">
        <v>1992</v>
      </c>
      <c r="U174" s="158"/>
      <c r="V174" s="159"/>
      <c r="W174" s="159"/>
      <c r="X174" s="159"/>
    </row>
    <row r="175">
      <c r="A175" s="7">
        <v>173.0</v>
      </c>
      <c r="B175" s="7">
        <v>8227081.0</v>
      </c>
      <c r="C175" s="39" t="s">
        <v>15</v>
      </c>
      <c r="D175" s="39" t="s">
        <v>15</v>
      </c>
      <c r="E175" s="39" t="s">
        <v>15</v>
      </c>
      <c r="F175" s="39" t="s">
        <v>15</v>
      </c>
      <c r="G175" s="39" t="s">
        <v>15</v>
      </c>
      <c r="H175" s="39" t="s">
        <v>15</v>
      </c>
      <c r="I175" s="39" t="s">
        <v>15</v>
      </c>
      <c r="J175" s="39" t="s">
        <v>15</v>
      </c>
      <c r="K175" s="39" t="s">
        <v>15</v>
      </c>
      <c r="L175" s="39" t="s">
        <v>16</v>
      </c>
      <c r="M175" s="39">
        <v>7.0</v>
      </c>
      <c r="N175" s="39" t="s">
        <v>2069</v>
      </c>
      <c r="O175" s="39" t="s">
        <v>15</v>
      </c>
      <c r="P175" s="39" t="s">
        <v>15</v>
      </c>
      <c r="Q175" s="39" t="s">
        <v>15</v>
      </c>
      <c r="R175" s="39" t="s">
        <v>16</v>
      </c>
      <c r="S175" s="39">
        <v>11.0</v>
      </c>
      <c r="T175" s="39" t="s">
        <v>1992</v>
      </c>
      <c r="U175" s="158"/>
      <c r="V175" s="159"/>
      <c r="W175" s="159"/>
      <c r="X175" s="159"/>
    </row>
    <row r="176">
      <c r="A176" s="7">
        <v>174.0</v>
      </c>
      <c r="B176" s="7">
        <v>8228979.0</v>
      </c>
      <c r="C176" s="39" t="s">
        <v>15</v>
      </c>
      <c r="D176" s="39" t="s">
        <v>15</v>
      </c>
      <c r="E176" s="39" t="s">
        <v>15</v>
      </c>
      <c r="F176" s="39" t="s">
        <v>15</v>
      </c>
      <c r="G176" s="39" t="s">
        <v>15</v>
      </c>
      <c r="H176" s="39" t="s">
        <v>15</v>
      </c>
      <c r="I176" s="39" t="s">
        <v>15</v>
      </c>
      <c r="J176" s="39" t="s">
        <v>15</v>
      </c>
      <c r="K176" s="39" t="s">
        <v>16</v>
      </c>
      <c r="L176" s="39" t="s">
        <v>16</v>
      </c>
      <c r="M176" s="39">
        <v>11.0</v>
      </c>
      <c r="N176" s="39" t="s">
        <v>2023</v>
      </c>
      <c r="O176" s="39" t="s">
        <v>15</v>
      </c>
      <c r="P176" s="39" t="s">
        <v>15</v>
      </c>
      <c r="Q176" s="39" t="s">
        <v>15</v>
      </c>
      <c r="R176" s="39" t="s">
        <v>16</v>
      </c>
      <c r="S176" s="39">
        <v>13.0</v>
      </c>
      <c r="T176" s="39" t="s">
        <v>1992</v>
      </c>
      <c r="U176" s="39" t="s">
        <v>2070</v>
      </c>
      <c r="V176" s="35"/>
      <c r="W176" s="35"/>
      <c r="X176" s="35"/>
    </row>
    <row r="177">
      <c r="A177" s="7">
        <v>175.0</v>
      </c>
      <c r="B177" s="7">
        <v>8231378.0</v>
      </c>
      <c r="C177" s="39" t="s">
        <v>15</v>
      </c>
      <c r="D177" s="39" t="s">
        <v>15</v>
      </c>
      <c r="E177" s="39" t="s">
        <v>16</v>
      </c>
      <c r="F177" s="39" t="s">
        <v>16</v>
      </c>
      <c r="G177" s="39" t="s">
        <v>15</v>
      </c>
      <c r="H177" s="39" t="s">
        <v>15</v>
      </c>
      <c r="I177" s="39" t="s">
        <v>15</v>
      </c>
      <c r="J177" s="39" t="s">
        <v>15</v>
      </c>
      <c r="K177" s="39" t="s">
        <v>16</v>
      </c>
      <c r="L177" s="39" t="s">
        <v>16</v>
      </c>
      <c r="M177" s="39">
        <v>10.0</v>
      </c>
      <c r="N177" s="39" t="s">
        <v>2023</v>
      </c>
      <c r="O177" s="39" t="s">
        <v>15</v>
      </c>
      <c r="P177" s="39" t="s">
        <v>15</v>
      </c>
      <c r="Q177" s="39" t="s">
        <v>16</v>
      </c>
      <c r="R177" s="39" t="s">
        <v>16</v>
      </c>
      <c r="S177" s="39">
        <v>24.0</v>
      </c>
      <c r="T177" s="39" t="s">
        <v>1992</v>
      </c>
      <c r="U177" s="39" t="s">
        <v>2071</v>
      </c>
      <c r="V177" s="35"/>
      <c r="W177" s="35"/>
      <c r="X177" s="35"/>
    </row>
    <row r="178">
      <c r="A178" s="7">
        <v>176.0</v>
      </c>
      <c r="B178" s="7">
        <v>8207459.0</v>
      </c>
      <c r="C178" s="39" t="s">
        <v>15</v>
      </c>
      <c r="D178" s="39" t="s">
        <v>2027</v>
      </c>
      <c r="E178" s="39" t="s">
        <v>15</v>
      </c>
      <c r="F178" s="39" t="s">
        <v>15</v>
      </c>
      <c r="G178" s="39" t="s">
        <v>15</v>
      </c>
      <c r="H178" s="39" t="s">
        <v>15</v>
      </c>
      <c r="I178" s="39" t="s">
        <v>15</v>
      </c>
      <c r="J178" s="39" t="s">
        <v>15</v>
      </c>
      <c r="K178" s="39" t="s">
        <v>16</v>
      </c>
      <c r="L178" s="39" t="s">
        <v>16</v>
      </c>
      <c r="M178" s="39">
        <v>8.0</v>
      </c>
      <c r="N178" s="39" t="s">
        <v>2015</v>
      </c>
      <c r="O178" s="39" t="s">
        <v>15</v>
      </c>
      <c r="P178" s="39" t="s">
        <v>16</v>
      </c>
      <c r="Q178" s="39" t="s">
        <v>16</v>
      </c>
      <c r="R178" s="39" t="s">
        <v>16</v>
      </c>
      <c r="S178" s="39">
        <v>25.0</v>
      </c>
      <c r="T178" s="39" t="s">
        <v>1995</v>
      </c>
      <c r="U178" s="158"/>
      <c r="V178" s="159"/>
      <c r="W178" s="159"/>
      <c r="X178" s="159"/>
    </row>
    <row r="179">
      <c r="A179" s="7">
        <v>177.0</v>
      </c>
      <c r="B179" s="7">
        <v>8206889.0</v>
      </c>
      <c r="C179" s="39" t="s">
        <v>15</v>
      </c>
      <c r="D179" s="39" t="s">
        <v>2027</v>
      </c>
      <c r="E179" s="39" t="s">
        <v>15</v>
      </c>
      <c r="F179" s="39" t="s">
        <v>15</v>
      </c>
      <c r="G179" s="39" t="s">
        <v>15</v>
      </c>
      <c r="H179" s="39" t="s">
        <v>15</v>
      </c>
      <c r="I179" s="39" t="s">
        <v>16</v>
      </c>
      <c r="J179" s="39" t="s">
        <v>15</v>
      </c>
      <c r="K179" s="39" t="s">
        <v>16</v>
      </c>
      <c r="L179" s="39" t="s">
        <v>16</v>
      </c>
      <c r="M179" s="39">
        <v>23.0</v>
      </c>
      <c r="N179" s="39" t="s">
        <v>2072</v>
      </c>
      <c r="O179" s="39" t="s">
        <v>15</v>
      </c>
      <c r="P179" s="39" t="s">
        <v>16</v>
      </c>
      <c r="Q179" s="39" t="s">
        <v>16</v>
      </c>
      <c r="R179" s="39" t="s">
        <v>16</v>
      </c>
      <c r="S179" s="39">
        <v>37.0</v>
      </c>
      <c r="T179" s="39" t="s">
        <v>1993</v>
      </c>
      <c r="U179" s="39" t="s">
        <v>2073</v>
      </c>
      <c r="V179" s="35"/>
      <c r="W179" s="35"/>
      <c r="X179" s="35"/>
    </row>
    <row r="180">
      <c r="A180" s="7">
        <v>178.0</v>
      </c>
      <c r="B180" s="7">
        <v>8206618.0</v>
      </c>
      <c r="C180" s="39" t="s">
        <v>16</v>
      </c>
      <c r="D180" s="39" t="s">
        <v>15</v>
      </c>
      <c r="E180" s="39" t="s">
        <v>15</v>
      </c>
      <c r="F180" s="39" t="s">
        <v>15</v>
      </c>
      <c r="G180" s="39" t="s">
        <v>15</v>
      </c>
      <c r="H180" s="39" t="s">
        <v>15</v>
      </c>
      <c r="I180" s="39" t="s">
        <v>15</v>
      </c>
      <c r="J180" s="39" t="s">
        <v>15</v>
      </c>
      <c r="K180" s="39" t="s">
        <v>16</v>
      </c>
      <c r="L180" s="39" t="s">
        <v>16</v>
      </c>
      <c r="M180" s="39">
        <v>17.0</v>
      </c>
      <c r="N180" s="39" t="s">
        <v>2028</v>
      </c>
      <c r="O180" s="39" t="s">
        <v>15</v>
      </c>
      <c r="P180" s="39" t="s">
        <v>16</v>
      </c>
      <c r="Q180" s="39" t="s">
        <v>16</v>
      </c>
      <c r="R180" s="39" t="s">
        <v>16</v>
      </c>
      <c r="S180" s="39">
        <v>66.0</v>
      </c>
      <c r="T180" s="39" t="s">
        <v>1992</v>
      </c>
      <c r="U180" s="39" t="s">
        <v>2074</v>
      </c>
      <c r="V180" s="35"/>
      <c r="W180" s="35"/>
      <c r="X180" s="35"/>
    </row>
    <row r="181">
      <c r="A181" s="7">
        <v>179.0</v>
      </c>
      <c r="B181" s="7">
        <v>8197100.0</v>
      </c>
      <c r="C181" s="39" t="s">
        <v>15</v>
      </c>
      <c r="D181" s="39" t="s">
        <v>15</v>
      </c>
      <c r="E181" s="39" t="s">
        <v>15</v>
      </c>
      <c r="F181" s="39" t="s">
        <v>15</v>
      </c>
      <c r="G181" s="39" t="s">
        <v>15</v>
      </c>
      <c r="H181" s="39" t="s">
        <v>15</v>
      </c>
      <c r="I181" s="39" t="s">
        <v>15</v>
      </c>
      <c r="J181" s="39" t="s">
        <v>15</v>
      </c>
      <c r="K181" s="39" t="s">
        <v>16</v>
      </c>
      <c r="L181" s="39" t="s">
        <v>15</v>
      </c>
      <c r="M181" s="39">
        <v>7.0</v>
      </c>
      <c r="N181" s="39" t="s">
        <v>2075</v>
      </c>
      <c r="O181" s="39" t="s">
        <v>15</v>
      </c>
      <c r="P181" s="39" t="s">
        <v>15</v>
      </c>
      <c r="Q181" s="39" t="s">
        <v>16</v>
      </c>
      <c r="R181" s="39" t="s">
        <v>16</v>
      </c>
      <c r="S181" s="39">
        <v>25.0</v>
      </c>
      <c r="T181" s="39" t="s">
        <v>1997</v>
      </c>
      <c r="U181" s="158"/>
      <c r="V181" s="159"/>
      <c r="W181" s="159"/>
      <c r="X181" s="159"/>
    </row>
    <row r="182">
      <c r="A182" s="7">
        <v>180.0</v>
      </c>
      <c r="B182" s="7">
        <v>8205883.0</v>
      </c>
      <c r="C182" s="39" t="s">
        <v>15</v>
      </c>
      <c r="D182" s="39" t="s">
        <v>15</v>
      </c>
      <c r="E182" s="39" t="s">
        <v>15</v>
      </c>
      <c r="F182" s="39" t="s">
        <v>15</v>
      </c>
      <c r="G182" s="39" t="s">
        <v>15</v>
      </c>
      <c r="H182" s="39" t="s">
        <v>15</v>
      </c>
      <c r="I182" s="39" t="s">
        <v>15</v>
      </c>
      <c r="J182" s="39" t="s">
        <v>15</v>
      </c>
      <c r="K182" s="39" t="s">
        <v>16</v>
      </c>
      <c r="L182" s="39" t="s">
        <v>16</v>
      </c>
      <c r="M182" s="39">
        <v>8.0</v>
      </c>
      <c r="N182" s="39" t="s">
        <v>2023</v>
      </c>
      <c r="O182" s="39" t="s">
        <v>15</v>
      </c>
      <c r="P182" s="39" t="s">
        <v>16</v>
      </c>
      <c r="Q182" s="39" t="s">
        <v>16</v>
      </c>
      <c r="R182" s="39" t="s">
        <v>16</v>
      </c>
      <c r="S182" s="39">
        <v>15.0</v>
      </c>
      <c r="T182" s="39" t="s">
        <v>1992</v>
      </c>
      <c r="U182" s="39" t="s">
        <v>2076</v>
      </c>
      <c r="V182" s="35"/>
      <c r="W182" s="35"/>
      <c r="X182" s="35"/>
    </row>
    <row r="183">
      <c r="A183" s="7">
        <v>181.0</v>
      </c>
      <c r="B183" s="7">
        <v>8205056.0</v>
      </c>
      <c r="C183" s="39" t="s">
        <v>15</v>
      </c>
      <c r="D183" s="39" t="s">
        <v>2049</v>
      </c>
      <c r="E183" s="39" t="s">
        <v>15</v>
      </c>
      <c r="F183" s="39" t="s">
        <v>15</v>
      </c>
      <c r="G183" s="39" t="s">
        <v>15</v>
      </c>
      <c r="H183" s="39" t="s">
        <v>15</v>
      </c>
      <c r="I183" s="39" t="s">
        <v>15</v>
      </c>
      <c r="J183" s="39" t="s">
        <v>15</v>
      </c>
      <c r="K183" s="39" t="s">
        <v>16</v>
      </c>
      <c r="L183" s="39" t="s">
        <v>16</v>
      </c>
      <c r="M183" s="39">
        <v>11.0</v>
      </c>
      <c r="N183" s="39" t="s">
        <v>2015</v>
      </c>
      <c r="O183" s="39" t="s">
        <v>15</v>
      </c>
      <c r="P183" s="39" t="s">
        <v>16</v>
      </c>
      <c r="Q183" s="39" t="s">
        <v>16</v>
      </c>
      <c r="R183" s="39" t="s">
        <v>16</v>
      </c>
      <c r="S183" s="39">
        <v>31.0</v>
      </c>
      <c r="T183" s="39" t="s">
        <v>1993</v>
      </c>
      <c r="U183" s="158"/>
      <c r="V183" s="159"/>
      <c r="W183" s="159"/>
      <c r="X183" s="159"/>
    </row>
    <row r="184">
      <c r="A184" s="7">
        <v>182.0</v>
      </c>
      <c r="B184" s="7">
        <v>8200403.0</v>
      </c>
      <c r="C184" s="39" t="s">
        <v>15</v>
      </c>
      <c r="D184" s="39" t="s">
        <v>2049</v>
      </c>
      <c r="E184" s="39" t="s">
        <v>15</v>
      </c>
      <c r="F184" s="39" t="s">
        <v>15</v>
      </c>
      <c r="G184" s="39" t="s">
        <v>15</v>
      </c>
      <c r="H184" s="39" t="s">
        <v>15</v>
      </c>
      <c r="I184" s="39" t="s">
        <v>15</v>
      </c>
      <c r="J184" s="39" t="s">
        <v>15</v>
      </c>
      <c r="K184" s="39" t="s">
        <v>16</v>
      </c>
      <c r="L184" s="39" t="s">
        <v>16</v>
      </c>
      <c r="M184" s="158">
        <f>8+15+1+7</f>
        <v>31</v>
      </c>
      <c r="N184" s="39" t="s">
        <v>2077</v>
      </c>
      <c r="O184" s="39" t="s">
        <v>15</v>
      </c>
      <c r="P184" s="39" t="s">
        <v>15</v>
      </c>
      <c r="Q184" s="39" t="s">
        <v>15</v>
      </c>
      <c r="R184" s="39" t="s">
        <v>16</v>
      </c>
      <c r="S184" s="158">
        <f>27+30+29</f>
        <v>86</v>
      </c>
      <c r="T184" s="39" t="s">
        <v>1997</v>
      </c>
      <c r="U184" s="158"/>
      <c r="V184" s="159"/>
      <c r="W184" s="159"/>
      <c r="X184" s="159"/>
    </row>
    <row r="185">
      <c r="A185" s="7">
        <v>183.0</v>
      </c>
      <c r="B185" s="7">
        <v>8204051.0</v>
      </c>
      <c r="C185" s="39" t="s">
        <v>15</v>
      </c>
      <c r="D185" s="39" t="s">
        <v>2049</v>
      </c>
      <c r="E185" s="39" t="s">
        <v>15</v>
      </c>
      <c r="F185" s="39" t="s">
        <v>15</v>
      </c>
      <c r="G185" s="39" t="s">
        <v>15</v>
      </c>
      <c r="H185" s="39" t="s">
        <v>15</v>
      </c>
      <c r="I185" s="39" t="s">
        <v>16</v>
      </c>
      <c r="J185" s="39" t="s">
        <v>15</v>
      </c>
      <c r="K185" s="39" t="s">
        <v>16</v>
      </c>
      <c r="L185" s="39" t="s">
        <v>16</v>
      </c>
      <c r="M185" s="39">
        <v>8.0</v>
      </c>
      <c r="N185" s="39" t="s">
        <v>2078</v>
      </c>
      <c r="O185" s="39" t="s">
        <v>15</v>
      </c>
      <c r="P185" s="39" t="s">
        <v>16</v>
      </c>
      <c r="Q185" s="39" t="s">
        <v>16</v>
      </c>
      <c r="R185" s="39" t="s">
        <v>16</v>
      </c>
      <c r="S185" s="158">
        <f>12+16</f>
        <v>28</v>
      </c>
      <c r="T185" s="39" t="s">
        <v>1992</v>
      </c>
      <c r="U185" s="39" t="s">
        <v>2079</v>
      </c>
      <c r="V185" s="35"/>
      <c r="W185" s="35"/>
      <c r="X185" s="35"/>
    </row>
    <row r="186">
      <c r="A186" s="7">
        <v>184.0</v>
      </c>
      <c r="B186" s="13">
        <v>8190370.0</v>
      </c>
      <c r="C186" s="39" t="s">
        <v>15</v>
      </c>
      <c r="D186" s="39" t="s">
        <v>15</v>
      </c>
      <c r="E186" s="39" t="s">
        <v>15</v>
      </c>
      <c r="F186" s="39" t="s">
        <v>15</v>
      </c>
      <c r="G186" s="39" t="s">
        <v>15</v>
      </c>
      <c r="H186" s="39" t="s">
        <v>16</v>
      </c>
      <c r="I186" s="39" t="s">
        <v>15</v>
      </c>
      <c r="J186" s="39" t="s">
        <v>16</v>
      </c>
      <c r="K186" s="39" t="s">
        <v>16</v>
      </c>
      <c r="L186" s="39" t="s">
        <v>16</v>
      </c>
      <c r="M186" s="39">
        <v>4.0</v>
      </c>
      <c r="N186" s="39" t="s">
        <v>2080</v>
      </c>
      <c r="O186" s="39" t="s">
        <v>15</v>
      </c>
      <c r="P186" s="39" t="s">
        <v>16</v>
      </c>
      <c r="Q186" s="39" t="s">
        <v>16</v>
      </c>
      <c r="R186" s="39" t="s">
        <v>16</v>
      </c>
      <c r="S186" s="158">
        <f>23+30+31+24</f>
        <v>108</v>
      </c>
      <c r="T186" s="39" t="s">
        <v>1995</v>
      </c>
      <c r="U186" s="39" t="s">
        <v>2081</v>
      </c>
      <c r="V186" s="35"/>
      <c r="W186" s="35"/>
      <c r="X186" s="35"/>
    </row>
    <row r="187">
      <c r="A187" s="7">
        <v>185.0</v>
      </c>
      <c r="B187" s="7">
        <v>8181016.0</v>
      </c>
      <c r="C187" s="39" t="s">
        <v>15</v>
      </c>
      <c r="D187" s="39" t="s">
        <v>15</v>
      </c>
      <c r="E187" s="39" t="s">
        <v>15</v>
      </c>
      <c r="F187" s="39" t="s">
        <v>15</v>
      </c>
      <c r="G187" s="39" t="s">
        <v>15</v>
      </c>
      <c r="H187" s="39" t="s">
        <v>15</v>
      </c>
      <c r="I187" s="39" t="s">
        <v>15</v>
      </c>
      <c r="J187" s="39" t="s">
        <v>15</v>
      </c>
      <c r="K187" s="39" t="s">
        <v>15</v>
      </c>
      <c r="L187" s="39" t="s">
        <v>15</v>
      </c>
      <c r="M187" s="158"/>
      <c r="N187" s="158"/>
      <c r="O187" s="39" t="s">
        <v>15</v>
      </c>
      <c r="P187" s="39" t="s">
        <v>15</v>
      </c>
      <c r="Q187" s="39" t="s">
        <v>15</v>
      </c>
      <c r="R187" s="39" t="s">
        <v>16</v>
      </c>
      <c r="S187" s="39">
        <v>15.0</v>
      </c>
      <c r="T187" s="39" t="s">
        <v>1995</v>
      </c>
      <c r="U187" s="158"/>
      <c r="V187" s="159"/>
      <c r="W187" s="159"/>
      <c r="X187" s="159"/>
    </row>
    <row r="188">
      <c r="A188" s="7">
        <v>186.0</v>
      </c>
      <c r="B188" s="7">
        <v>8177909.0</v>
      </c>
      <c r="C188" s="39" t="s">
        <v>15</v>
      </c>
      <c r="D188" s="39" t="s">
        <v>15</v>
      </c>
      <c r="E188" s="39" t="s">
        <v>15</v>
      </c>
      <c r="F188" s="39" t="s">
        <v>15</v>
      </c>
      <c r="G188" s="39" t="s">
        <v>15</v>
      </c>
      <c r="H188" s="39" t="s">
        <v>15</v>
      </c>
      <c r="I188" s="39" t="s">
        <v>15</v>
      </c>
      <c r="J188" s="39" t="s">
        <v>15</v>
      </c>
      <c r="K188" s="39" t="s">
        <v>15</v>
      </c>
      <c r="L188" s="39" t="s">
        <v>15</v>
      </c>
      <c r="M188" s="158"/>
      <c r="N188" s="158"/>
      <c r="O188" s="39" t="s">
        <v>15</v>
      </c>
      <c r="P188" s="39" t="s">
        <v>15</v>
      </c>
      <c r="Q188" s="39" t="s">
        <v>15</v>
      </c>
      <c r="R188" s="39" t="s">
        <v>16</v>
      </c>
      <c r="S188" s="39">
        <v>15.0</v>
      </c>
      <c r="T188" s="39" t="s">
        <v>1992</v>
      </c>
      <c r="U188" s="158"/>
      <c r="V188" s="159"/>
      <c r="W188" s="159"/>
      <c r="X188" s="159"/>
    </row>
    <row r="189">
      <c r="A189" s="7">
        <v>187.0</v>
      </c>
      <c r="B189" s="7">
        <v>8175610.0</v>
      </c>
      <c r="C189" s="39" t="s">
        <v>15</v>
      </c>
      <c r="D189" s="39" t="s">
        <v>15</v>
      </c>
      <c r="E189" s="39" t="s">
        <v>15</v>
      </c>
      <c r="F189" s="39" t="s">
        <v>15</v>
      </c>
      <c r="G189" s="39" t="s">
        <v>15</v>
      </c>
      <c r="H189" s="39" t="s">
        <v>15</v>
      </c>
      <c r="I189" s="39" t="s">
        <v>15</v>
      </c>
      <c r="J189" s="39" t="s">
        <v>15</v>
      </c>
      <c r="K189" s="39" t="s">
        <v>15</v>
      </c>
      <c r="L189" s="39" t="s">
        <v>15</v>
      </c>
      <c r="M189" s="158"/>
      <c r="N189" s="158"/>
      <c r="O189" s="39" t="s">
        <v>15</v>
      </c>
      <c r="P189" s="39" t="s">
        <v>15</v>
      </c>
      <c r="Q189" s="39" t="s">
        <v>15</v>
      </c>
      <c r="R189" s="39" t="s">
        <v>16</v>
      </c>
      <c r="S189" s="39">
        <v>1.0</v>
      </c>
      <c r="T189" s="39" t="s">
        <v>1992</v>
      </c>
      <c r="U189" s="158"/>
      <c r="V189" s="159"/>
      <c r="W189" s="159"/>
      <c r="X189" s="159"/>
    </row>
    <row r="190">
      <c r="A190" s="7">
        <v>188.0</v>
      </c>
      <c r="B190" s="7">
        <v>8172949.0</v>
      </c>
      <c r="C190" s="39" t="s">
        <v>15</v>
      </c>
      <c r="D190" s="39" t="s">
        <v>2013</v>
      </c>
      <c r="E190" s="39" t="s">
        <v>15</v>
      </c>
      <c r="F190" s="39" t="s">
        <v>16</v>
      </c>
      <c r="G190" s="39" t="s">
        <v>15</v>
      </c>
      <c r="H190" s="39" t="s">
        <v>15</v>
      </c>
      <c r="I190" s="39" t="s">
        <v>15</v>
      </c>
      <c r="J190" s="39" t="s">
        <v>15</v>
      </c>
      <c r="K190" s="39" t="s">
        <v>16</v>
      </c>
      <c r="L190" s="39" t="s">
        <v>16</v>
      </c>
      <c r="M190" s="158">
        <f>18+7</f>
        <v>25</v>
      </c>
      <c r="N190" s="39" t="s">
        <v>2021</v>
      </c>
      <c r="O190" s="39" t="s">
        <v>15</v>
      </c>
      <c r="P190" s="39" t="s">
        <v>16</v>
      </c>
      <c r="Q190" s="39" t="s">
        <v>16</v>
      </c>
      <c r="R190" s="39" t="s">
        <v>16</v>
      </c>
      <c r="S190" s="158">
        <f>8+29</f>
        <v>37</v>
      </c>
      <c r="T190" s="39" t="s">
        <v>1995</v>
      </c>
      <c r="U190" s="39" t="s">
        <v>2082</v>
      </c>
      <c r="V190" s="35"/>
      <c r="W190" s="35"/>
      <c r="X190" s="35"/>
    </row>
    <row r="191">
      <c r="A191" s="7">
        <v>189.0</v>
      </c>
      <c r="B191" s="7">
        <v>8166953.0</v>
      </c>
      <c r="C191" s="39" t="s">
        <v>15</v>
      </c>
      <c r="D191" s="39" t="s">
        <v>15</v>
      </c>
      <c r="E191" s="39" t="s">
        <v>15</v>
      </c>
      <c r="F191" s="39" t="s">
        <v>15</v>
      </c>
      <c r="G191" s="39" t="s">
        <v>15</v>
      </c>
      <c r="H191" s="39" t="s">
        <v>15</v>
      </c>
      <c r="I191" s="39" t="s">
        <v>15</v>
      </c>
      <c r="J191" s="39" t="s">
        <v>15</v>
      </c>
      <c r="K191" s="39" t="s">
        <v>15</v>
      </c>
      <c r="L191" s="39" t="s">
        <v>15</v>
      </c>
      <c r="M191" s="158"/>
      <c r="N191" s="158"/>
      <c r="O191" s="39" t="s">
        <v>15</v>
      </c>
      <c r="P191" s="39" t="s">
        <v>15</v>
      </c>
      <c r="Q191" s="39" t="s">
        <v>16</v>
      </c>
      <c r="R191" s="39" t="s">
        <v>16</v>
      </c>
      <c r="S191" s="39">
        <v>3.0</v>
      </c>
      <c r="T191" s="39" t="s">
        <v>1995</v>
      </c>
      <c r="U191" s="158"/>
      <c r="V191" s="159"/>
      <c r="W191" s="159"/>
      <c r="X191" s="159"/>
    </row>
    <row r="192">
      <c r="A192" s="7">
        <v>190.0</v>
      </c>
      <c r="B192" s="7">
        <v>8162503.0</v>
      </c>
      <c r="C192" s="39" t="s">
        <v>15</v>
      </c>
      <c r="D192" s="39" t="s">
        <v>15</v>
      </c>
      <c r="E192" s="39" t="s">
        <v>15</v>
      </c>
      <c r="F192" s="39" t="s">
        <v>15</v>
      </c>
      <c r="G192" s="39" t="s">
        <v>15</v>
      </c>
      <c r="H192" s="39" t="s">
        <v>15</v>
      </c>
      <c r="I192" s="39" t="s">
        <v>16</v>
      </c>
      <c r="J192" s="39" t="s">
        <v>15</v>
      </c>
      <c r="K192" s="39" t="s">
        <v>16</v>
      </c>
      <c r="L192" s="39" t="s">
        <v>16</v>
      </c>
      <c r="M192" s="158">
        <f>4+21+2</f>
        <v>27</v>
      </c>
      <c r="N192" s="39" t="s">
        <v>2083</v>
      </c>
      <c r="O192" s="39" t="s">
        <v>15</v>
      </c>
      <c r="P192" s="39" t="s">
        <v>15</v>
      </c>
      <c r="Q192" s="39" t="s">
        <v>15</v>
      </c>
      <c r="R192" s="39" t="s">
        <v>16</v>
      </c>
      <c r="S192" s="158">
        <f>2+30+1</f>
        <v>33</v>
      </c>
      <c r="T192" s="39" t="s">
        <v>1997</v>
      </c>
      <c r="U192" s="158"/>
      <c r="V192" s="159"/>
      <c r="W192" s="159"/>
      <c r="X192" s="159"/>
    </row>
    <row r="193">
      <c r="A193" s="7">
        <v>191.0</v>
      </c>
      <c r="B193" s="7">
        <v>8162572.0</v>
      </c>
      <c r="C193" s="39" t="s">
        <v>15</v>
      </c>
      <c r="D193" s="39" t="s">
        <v>2013</v>
      </c>
      <c r="E193" s="39" t="s">
        <v>15</v>
      </c>
      <c r="F193" s="39" t="s">
        <v>15</v>
      </c>
      <c r="G193" s="39" t="s">
        <v>15</v>
      </c>
      <c r="H193" s="39" t="s">
        <v>15</v>
      </c>
      <c r="I193" s="39" t="s">
        <v>15</v>
      </c>
      <c r="J193" s="39" t="s">
        <v>16</v>
      </c>
      <c r="K193" s="39" t="s">
        <v>16</v>
      </c>
      <c r="L193" s="39" t="s">
        <v>16</v>
      </c>
      <c r="M193" s="158">
        <f>12+4+8+5+2</f>
        <v>31</v>
      </c>
      <c r="N193" s="39" t="s">
        <v>2084</v>
      </c>
      <c r="O193" s="39" t="s">
        <v>15</v>
      </c>
      <c r="P193" s="39" t="s">
        <v>16</v>
      </c>
      <c r="Q193" s="39" t="s">
        <v>16</v>
      </c>
      <c r="R193" s="39" t="s">
        <v>16</v>
      </c>
      <c r="S193" s="158">
        <f>3+30+31+16</f>
        <v>80</v>
      </c>
      <c r="T193" s="39" t="s">
        <v>1992</v>
      </c>
      <c r="U193" s="39" t="s">
        <v>2085</v>
      </c>
      <c r="V193" s="35"/>
      <c r="W193" s="35"/>
      <c r="X193" s="35"/>
    </row>
    <row r="194">
      <c r="A194" s="7">
        <v>192.0</v>
      </c>
      <c r="B194" s="10">
        <v>8160605.0</v>
      </c>
      <c r="C194" s="39" t="s">
        <v>15</v>
      </c>
      <c r="D194" s="39" t="s">
        <v>15</v>
      </c>
      <c r="E194" s="39" t="s">
        <v>15</v>
      </c>
      <c r="F194" s="39" t="s">
        <v>15</v>
      </c>
      <c r="G194" s="39" t="s">
        <v>15</v>
      </c>
      <c r="H194" s="39" t="s">
        <v>15</v>
      </c>
      <c r="I194" s="39" t="s">
        <v>15</v>
      </c>
      <c r="J194" s="39" t="s">
        <v>15</v>
      </c>
      <c r="K194" s="39" t="s">
        <v>15</v>
      </c>
      <c r="L194" s="39" t="s">
        <v>15</v>
      </c>
      <c r="M194" s="158"/>
      <c r="N194" s="158"/>
      <c r="O194" s="39" t="s">
        <v>15</v>
      </c>
      <c r="P194" s="39" t="s">
        <v>15</v>
      </c>
      <c r="Q194" s="39" t="s">
        <v>15</v>
      </c>
      <c r="R194" s="39" t="s">
        <v>16</v>
      </c>
      <c r="S194" s="39">
        <v>6.0</v>
      </c>
      <c r="T194" s="39" t="s">
        <v>1992</v>
      </c>
      <c r="U194" s="158"/>
      <c r="V194" s="159"/>
      <c r="W194" s="159"/>
      <c r="X194" s="159"/>
    </row>
    <row r="195">
      <c r="A195" s="7">
        <v>193.0</v>
      </c>
      <c r="B195" s="7">
        <v>8158886.0</v>
      </c>
      <c r="C195" s="39" t="s">
        <v>15</v>
      </c>
      <c r="D195" s="39" t="s">
        <v>15</v>
      </c>
      <c r="E195" s="39" t="s">
        <v>15</v>
      </c>
      <c r="F195" s="39" t="s">
        <v>15</v>
      </c>
      <c r="G195" s="39" t="s">
        <v>15</v>
      </c>
      <c r="H195" s="39" t="s">
        <v>15</v>
      </c>
      <c r="I195" s="39" t="s">
        <v>15</v>
      </c>
      <c r="J195" s="39" t="s">
        <v>15</v>
      </c>
      <c r="K195" s="39" t="s">
        <v>15</v>
      </c>
      <c r="L195" s="39" t="s">
        <v>15</v>
      </c>
      <c r="M195" s="158"/>
      <c r="N195" s="158"/>
      <c r="O195" s="39" t="s">
        <v>15</v>
      </c>
      <c r="P195" s="39" t="s">
        <v>15</v>
      </c>
      <c r="Q195" s="39" t="s">
        <v>15</v>
      </c>
      <c r="R195" s="39" t="s">
        <v>16</v>
      </c>
      <c r="S195" s="39">
        <v>9.0</v>
      </c>
      <c r="T195" s="39" t="s">
        <v>1992</v>
      </c>
      <c r="U195" s="39" t="s">
        <v>2086</v>
      </c>
      <c r="V195" s="35"/>
      <c r="W195" s="35"/>
      <c r="X195" s="35"/>
    </row>
    <row r="196">
      <c r="A196" s="7">
        <v>194.0</v>
      </c>
      <c r="B196" s="7">
        <v>8157921.0</v>
      </c>
      <c r="C196" s="39" t="s">
        <v>15</v>
      </c>
      <c r="D196" s="39" t="s">
        <v>15</v>
      </c>
      <c r="E196" s="39" t="s">
        <v>15</v>
      </c>
      <c r="F196" s="39" t="s">
        <v>16</v>
      </c>
      <c r="G196" s="39" t="s">
        <v>15</v>
      </c>
      <c r="H196" s="39" t="s">
        <v>15</v>
      </c>
      <c r="I196" s="39" t="s">
        <v>15</v>
      </c>
      <c r="J196" s="39" t="s">
        <v>15</v>
      </c>
      <c r="K196" s="39" t="s">
        <v>16</v>
      </c>
      <c r="L196" s="39" t="s">
        <v>15</v>
      </c>
      <c r="M196" s="158">
        <f>11+16+8+13+1+10+8</f>
        <v>67</v>
      </c>
      <c r="N196" s="39" t="s">
        <v>2087</v>
      </c>
      <c r="O196" s="39" t="s">
        <v>15</v>
      </c>
      <c r="P196" s="39" t="s">
        <v>15</v>
      </c>
      <c r="Q196" s="39" t="s">
        <v>16</v>
      </c>
      <c r="R196" s="39" t="s">
        <v>16</v>
      </c>
      <c r="S196" s="158">
        <f>9+30+31+31+4</f>
        <v>105</v>
      </c>
      <c r="T196" s="39" t="s">
        <v>1992</v>
      </c>
      <c r="U196" s="158"/>
      <c r="V196" s="159"/>
      <c r="W196" s="159"/>
      <c r="X196" s="159"/>
    </row>
    <row r="197">
      <c r="A197" s="7">
        <v>195.0</v>
      </c>
      <c r="B197" s="7">
        <v>8154854.0</v>
      </c>
      <c r="C197" s="39" t="s">
        <v>15</v>
      </c>
      <c r="D197" s="39" t="s">
        <v>2049</v>
      </c>
      <c r="E197" s="39" t="s">
        <v>15</v>
      </c>
      <c r="F197" s="39" t="s">
        <v>16</v>
      </c>
      <c r="G197" s="39" t="s">
        <v>15</v>
      </c>
      <c r="H197" s="39" t="s">
        <v>15</v>
      </c>
      <c r="I197" s="39" t="s">
        <v>15</v>
      </c>
      <c r="J197" s="39" t="s">
        <v>15</v>
      </c>
      <c r="K197" s="39" t="s">
        <v>16</v>
      </c>
      <c r="L197" s="39" t="s">
        <v>16</v>
      </c>
      <c r="M197" s="158">
        <f>11+7</f>
        <v>18</v>
      </c>
      <c r="N197" s="39" t="s">
        <v>2015</v>
      </c>
      <c r="O197" s="39" t="s">
        <v>15</v>
      </c>
      <c r="P197" s="39" t="s">
        <v>15</v>
      </c>
      <c r="Q197" s="39" t="s">
        <v>16</v>
      </c>
      <c r="R197" s="39" t="s">
        <v>16</v>
      </c>
      <c r="S197" s="39">
        <v>11.0</v>
      </c>
      <c r="T197" s="39"/>
      <c r="U197" s="39" t="s">
        <v>2088</v>
      </c>
      <c r="V197" s="35"/>
      <c r="W197" s="35"/>
      <c r="X197" s="35"/>
    </row>
    <row r="198">
      <c r="A198" s="7">
        <v>196.0</v>
      </c>
      <c r="B198" s="10">
        <v>8154306.0</v>
      </c>
      <c r="C198" s="39" t="s">
        <v>15</v>
      </c>
      <c r="D198" s="39" t="s">
        <v>15</v>
      </c>
      <c r="E198" s="39" t="s">
        <v>15</v>
      </c>
      <c r="F198" s="39" t="s">
        <v>15</v>
      </c>
      <c r="G198" s="39" t="s">
        <v>15</v>
      </c>
      <c r="H198" s="39" t="s">
        <v>15</v>
      </c>
      <c r="I198" s="39" t="s">
        <v>15</v>
      </c>
      <c r="J198" s="39" t="s">
        <v>15</v>
      </c>
      <c r="K198" s="39" t="s">
        <v>15</v>
      </c>
      <c r="L198" s="39" t="s">
        <v>15</v>
      </c>
      <c r="M198" s="158"/>
      <c r="N198" s="158"/>
      <c r="O198" s="39" t="s">
        <v>15</v>
      </c>
      <c r="P198" s="39" t="s">
        <v>15</v>
      </c>
      <c r="Q198" s="39" t="s">
        <v>15</v>
      </c>
      <c r="R198" s="39" t="s">
        <v>15</v>
      </c>
      <c r="S198" s="158"/>
      <c r="T198" s="39" t="s">
        <v>1992</v>
      </c>
      <c r="U198" s="158"/>
      <c r="V198" s="159"/>
      <c r="W198" s="159"/>
      <c r="X198" s="159"/>
    </row>
    <row r="199">
      <c r="A199" s="7">
        <v>197.0</v>
      </c>
      <c r="B199" s="7">
        <v>8154055.0</v>
      </c>
      <c r="C199" s="39" t="s">
        <v>16</v>
      </c>
      <c r="D199" s="39" t="s">
        <v>2049</v>
      </c>
      <c r="E199" s="39" t="s">
        <v>16</v>
      </c>
      <c r="F199" s="39" t="s">
        <v>15</v>
      </c>
      <c r="G199" s="39" t="s">
        <v>15</v>
      </c>
      <c r="H199" s="39" t="s">
        <v>15</v>
      </c>
      <c r="I199" s="39" t="s">
        <v>15</v>
      </c>
      <c r="J199" s="39" t="s">
        <v>15</v>
      </c>
      <c r="K199" s="39" t="s">
        <v>16</v>
      </c>
      <c r="L199" s="39" t="s">
        <v>16</v>
      </c>
      <c r="M199" s="39">
        <v>8.0</v>
      </c>
      <c r="N199" s="39" t="s">
        <v>2023</v>
      </c>
      <c r="O199" s="39" t="s">
        <v>15</v>
      </c>
      <c r="P199" s="39" t="s">
        <v>16</v>
      </c>
      <c r="Q199" s="39" t="s">
        <v>16</v>
      </c>
      <c r="R199" s="39" t="s">
        <v>15</v>
      </c>
      <c r="S199" s="158"/>
      <c r="T199" s="39"/>
      <c r="U199" s="158"/>
      <c r="V199" s="159"/>
      <c r="W199" s="159"/>
      <c r="X199" s="159"/>
    </row>
    <row r="200">
      <c r="A200" s="7">
        <v>198.0</v>
      </c>
      <c r="B200" s="7">
        <v>8151102.0</v>
      </c>
      <c r="C200" s="39" t="s">
        <v>15</v>
      </c>
      <c r="D200" s="39" t="s">
        <v>15</v>
      </c>
      <c r="E200" s="39" t="s">
        <v>15</v>
      </c>
      <c r="F200" s="39" t="s">
        <v>15</v>
      </c>
      <c r="G200" s="39" t="s">
        <v>15</v>
      </c>
      <c r="H200" s="39" t="s">
        <v>15</v>
      </c>
      <c r="I200" s="39" t="s">
        <v>15</v>
      </c>
      <c r="J200" s="39" t="s">
        <v>15</v>
      </c>
      <c r="K200" s="39" t="s">
        <v>15</v>
      </c>
      <c r="L200" s="39" t="s">
        <v>15</v>
      </c>
      <c r="M200" s="158"/>
      <c r="N200" s="158"/>
      <c r="O200" s="39" t="s">
        <v>15</v>
      </c>
      <c r="P200" s="39" t="s">
        <v>15</v>
      </c>
      <c r="Q200" s="39" t="s">
        <v>15</v>
      </c>
      <c r="R200" s="39" t="s">
        <v>16</v>
      </c>
      <c r="S200" s="39">
        <v>2.0</v>
      </c>
      <c r="T200" s="39" t="s">
        <v>1993</v>
      </c>
      <c r="U200" s="39" t="s">
        <v>2089</v>
      </c>
      <c r="V200" s="35"/>
      <c r="W200" s="35"/>
      <c r="X200" s="35"/>
    </row>
    <row r="201">
      <c r="A201" s="7">
        <v>199.0</v>
      </c>
      <c r="B201" s="7">
        <v>8151658.0</v>
      </c>
      <c r="C201" s="39" t="s">
        <v>15</v>
      </c>
      <c r="D201" s="39" t="s">
        <v>15</v>
      </c>
      <c r="E201" s="39" t="s">
        <v>15</v>
      </c>
      <c r="F201" s="39" t="s">
        <v>15</v>
      </c>
      <c r="G201" s="39" t="s">
        <v>15</v>
      </c>
      <c r="H201" s="39" t="s">
        <v>15</v>
      </c>
      <c r="I201" s="39" t="s">
        <v>15</v>
      </c>
      <c r="J201" s="39" t="s">
        <v>15</v>
      </c>
      <c r="K201" s="39" t="s">
        <v>16</v>
      </c>
      <c r="L201" s="39" t="s">
        <v>16</v>
      </c>
      <c r="M201" s="39">
        <v>8.0</v>
      </c>
      <c r="N201" s="39" t="s">
        <v>2015</v>
      </c>
      <c r="O201" s="39" t="s">
        <v>15</v>
      </c>
      <c r="P201" s="39" t="s">
        <v>15</v>
      </c>
      <c r="Q201" s="39" t="s">
        <v>15</v>
      </c>
      <c r="R201" s="39" t="s">
        <v>16</v>
      </c>
      <c r="S201" s="39">
        <v>13.0</v>
      </c>
      <c r="T201" s="39" t="s">
        <v>1995</v>
      </c>
      <c r="U201" s="39" t="s">
        <v>2090</v>
      </c>
      <c r="V201" s="35"/>
      <c r="W201" s="35"/>
      <c r="X201" s="35"/>
    </row>
    <row r="202">
      <c r="A202" s="7">
        <v>200.0</v>
      </c>
      <c r="B202" s="7">
        <v>8152648.0</v>
      </c>
      <c r="C202" s="39" t="s">
        <v>15</v>
      </c>
      <c r="D202" s="39" t="s">
        <v>15</v>
      </c>
      <c r="E202" s="39" t="s">
        <v>16</v>
      </c>
      <c r="F202" s="39" t="s">
        <v>15</v>
      </c>
      <c r="G202" s="39" t="s">
        <v>15</v>
      </c>
      <c r="H202" s="39" t="s">
        <v>15</v>
      </c>
      <c r="I202" s="39" t="s">
        <v>15</v>
      </c>
      <c r="J202" s="39" t="s">
        <v>15</v>
      </c>
      <c r="K202" s="39" t="s">
        <v>16</v>
      </c>
      <c r="L202" s="39" t="s">
        <v>16</v>
      </c>
      <c r="M202" s="39">
        <v>9.0</v>
      </c>
      <c r="N202" s="39" t="s">
        <v>2015</v>
      </c>
      <c r="O202" s="39" t="s">
        <v>15</v>
      </c>
      <c r="P202" s="39" t="s">
        <v>16</v>
      </c>
      <c r="Q202" s="39" t="s">
        <v>16</v>
      </c>
      <c r="R202" s="39" t="s">
        <v>16</v>
      </c>
      <c r="S202" s="39">
        <v>16.0</v>
      </c>
      <c r="T202" s="39" t="s">
        <v>1993</v>
      </c>
      <c r="U202" s="158"/>
      <c r="V202" s="159"/>
      <c r="W202" s="159"/>
      <c r="X202" s="159"/>
    </row>
    <row r="203">
      <c r="A203" s="7">
        <v>201.0</v>
      </c>
      <c r="B203" s="7">
        <v>8150026.0</v>
      </c>
      <c r="C203" s="39" t="s">
        <v>15</v>
      </c>
      <c r="D203" s="39" t="s">
        <v>15</v>
      </c>
      <c r="E203" s="39" t="s">
        <v>15</v>
      </c>
      <c r="F203" s="39" t="s">
        <v>15</v>
      </c>
      <c r="G203" s="39" t="s">
        <v>15</v>
      </c>
      <c r="H203" s="39" t="s">
        <v>15</v>
      </c>
      <c r="I203" s="39" t="s">
        <v>16</v>
      </c>
      <c r="J203" s="39" t="s">
        <v>15</v>
      </c>
      <c r="K203" s="39" t="s">
        <v>16</v>
      </c>
      <c r="L203" s="39" t="s">
        <v>16</v>
      </c>
      <c r="M203" s="39">
        <v>5.0</v>
      </c>
      <c r="N203" s="39" t="s">
        <v>2023</v>
      </c>
      <c r="O203" s="39" t="s">
        <v>15</v>
      </c>
      <c r="P203" s="39" t="s">
        <v>16</v>
      </c>
      <c r="Q203" s="39" t="s">
        <v>16</v>
      </c>
      <c r="R203" s="39" t="s">
        <v>16</v>
      </c>
      <c r="S203" s="39">
        <v>13.0</v>
      </c>
      <c r="T203" s="39" t="s">
        <v>1992</v>
      </c>
      <c r="U203" s="39" t="s">
        <v>2091</v>
      </c>
      <c r="V203" s="35"/>
      <c r="W203" s="35"/>
      <c r="X203" s="35"/>
    </row>
    <row r="204">
      <c r="A204" s="7">
        <v>202.0</v>
      </c>
      <c r="B204" s="7">
        <v>8145438.0</v>
      </c>
      <c r="C204" s="39" t="s">
        <v>15</v>
      </c>
      <c r="D204" s="39" t="s">
        <v>2049</v>
      </c>
      <c r="E204" s="39" t="s">
        <v>15</v>
      </c>
      <c r="F204" s="39" t="s">
        <v>15</v>
      </c>
      <c r="G204" s="39" t="s">
        <v>15</v>
      </c>
      <c r="H204" s="39" t="s">
        <v>15</v>
      </c>
      <c r="I204" s="39" t="s">
        <v>15</v>
      </c>
      <c r="J204" s="39" t="s">
        <v>15</v>
      </c>
      <c r="K204" s="39" t="s">
        <v>16</v>
      </c>
      <c r="L204" s="39" t="s">
        <v>16</v>
      </c>
      <c r="M204" s="39">
        <v>16.0</v>
      </c>
      <c r="N204" s="39" t="s">
        <v>2092</v>
      </c>
      <c r="O204" s="39" t="s">
        <v>16</v>
      </c>
      <c r="P204" s="39" t="s">
        <v>16</v>
      </c>
      <c r="Q204" s="39" t="s">
        <v>16</v>
      </c>
      <c r="R204" s="39" t="s">
        <v>16</v>
      </c>
      <c r="S204" s="158">
        <f>12+18+1</f>
        <v>31</v>
      </c>
      <c r="T204" s="39" t="s">
        <v>1997</v>
      </c>
      <c r="U204" s="39"/>
      <c r="V204" s="35"/>
      <c r="W204" s="35"/>
      <c r="X204" s="35"/>
    </row>
    <row r="205">
      <c r="A205" s="7">
        <v>203.0</v>
      </c>
      <c r="B205" s="7">
        <v>8145440.0</v>
      </c>
      <c r="C205" s="39" t="s">
        <v>15</v>
      </c>
      <c r="D205" s="39" t="s">
        <v>2049</v>
      </c>
      <c r="E205" s="39" t="s">
        <v>15</v>
      </c>
      <c r="F205" s="39" t="s">
        <v>15</v>
      </c>
      <c r="G205" s="39" t="s">
        <v>15</v>
      </c>
      <c r="H205" s="39" t="s">
        <v>15</v>
      </c>
      <c r="I205" s="39" t="s">
        <v>16</v>
      </c>
      <c r="J205" s="39" t="s">
        <v>15</v>
      </c>
      <c r="K205" s="39" t="s">
        <v>16</v>
      </c>
      <c r="L205" s="39" t="s">
        <v>15</v>
      </c>
      <c r="M205" s="39">
        <v>11.0</v>
      </c>
      <c r="N205" s="39" t="s">
        <v>2093</v>
      </c>
      <c r="O205" s="39" t="s">
        <v>16</v>
      </c>
      <c r="P205" s="39" t="s">
        <v>16</v>
      </c>
      <c r="Q205" s="39" t="s">
        <v>16</v>
      </c>
      <c r="R205" s="39" t="s">
        <v>16</v>
      </c>
      <c r="S205" s="158">
        <f>3+17</f>
        <v>20</v>
      </c>
      <c r="T205" s="39" t="s">
        <v>1997</v>
      </c>
      <c r="U205" s="39" t="s">
        <v>2082</v>
      </c>
      <c r="V205" s="35"/>
      <c r="W205" s="35"/>
      <c r="X205" s="35"/>
    </row>
    <row r="206">
      <c r="A206" s="7">
        <v>204.0</v>
      </c>
      <c r="B206" s="7">
        <v>8143733.0</v>
      </c>
      <c r="C206" s="39" t="s">
        <v>15</v>
      </c>
      <c r="D206" s="39" t="s">
        <v>15</v>
      </c>
      <c r="E206" s="39" t="s">
        <v>15</v>
      </c>
      <c r="F206" s="39" t="s">
        <v>15</v>
      </c>
      <c r="G206" s="39" t="s">
        <v>15</v>
      </c>
      <c r="H206" s="39" t="s">
        <v>15</v>
      </c>
      <c r="I206" s="39" t="s">
        <v>15</v>
      </c>
      <c r="J206" s="39" t="s">
        <v>15</v>
      </c>
      <c r="K206" s="39" t="s">
        <v>15</v>
      </c>
      <c r="L206" s="39" t="s">
        <v>15</v>
      </c>
      <c r="M206" s="158"/>
      <c r="N206" s="158"/>
      <c r="O206" s="39" t="s">
        <v>15</v>
      </c>
      <c r="P206" s="39" t="s">
        <v>15</v>
      </c>
      <c r="Q206" s="39" t="s">
        <v>15</v>
      </c>
      <c r="R206" s="39" t="s">
        <v>15</v>
      </c>
      <c r="S206" s="158"/>
      <c r="T206" s="39" t="s">
        <v>1992</v>
      </c>
      <c r="U206" s="158"/>
      <c r="V206" s="159"/>
      <c r="W206" s="159"/>
      <c r="X206" s="159"/>
    </row>
    <row r="207">
      <c r="A207" s="7">
        <v>205.0</v>
      </c>
      <c r="B207" s="7">
        <v>8144782.0</v>
      </c>
      <c r="C207" s="39" t="s">
        <v>15</v>
      </c>
      <c r="D207" s="39" t="s">
        <v>15</v>
      </c>
      <c r="E207" s="39" t="s">
        <v>16</v>
      </c>
      <c r="F207" s="39" t="s">
        <v>15</v>
      </c>
      <c r="G207" s="39" t="s">
        <v>15</v>
      </c>
      <c r="H207" s="39" t="s">
        <v>15</v>
      </c>
      <c r="I207" s="39" t="s">
        <v>15</v>
      </c>
      <c r="J207" s="39" t="s">
        <v>15</v>
      </c>
      <c r="K207" s="39" t="s">
        <v>15</v>
      </c>
      <c r="L207" s="39" t="s">
        <v>15</v>
      </c>
      <c r="M207" s="158"/>
      <c r="N207" s="158"/>
      <c r="O207" s="39" t="s">
        <v>15</v>
      </c>
      <c r="P207" s="39" t="s">
        <v>15</v>
      </c>
      <c r="Q207" s="39" t="s">
        <v>15</v>
      </c>
      <c r="R207" s="39" t="s">
        <v>16</v>
      </c>
      <c r="S207" s="39">
        <v>5.0</v>
      </c>
      <c r="T207" s="39" t="s">
        <v>1995</v>
      </c>
      <c r="U207" s="39" t="s">
        <v>2094</v>
      </c>
      <c r="V207" s="35"/>
      <c r="W207" s="35"/>
      <c r="X207" s="35"/>
    </row>
    <row r="208">
      <c r="A208" s="7">
        <v>206.0</v>
      </c>
      <c r="B208" s="7">
        <v>8138024.0</v>
      </c>
      <c r="C208" s="39" t="s">
        <v>15</v>
      </c>
      <c r="D208" s="39" t="s">
        <v>15</v>
      </c>
      <c r="E208" s="39" t="s">
        <v>15</v>
      </c>
      <c r="F208" s="39" t="s">
        <v>15</v>
      </c>
      <c r="G208" s="39" t="s">
        <v>15</v>
      </c>
      <c r="H208" s="39" t="s">
        <v>15</v>
      </c>
      <c r="I208" s="39" t="s">
        <v>15</v>
      </c>
      <c r="J208" s="39" t="s">
        <v>15</v>
      </c>
      <c r="K208" s="39" t="s">
        <v>15</v>
      </c>
      <c r="L208" s="39" t="s">
        <v>15</v>
      </c>
      <c r="M208" s="158"/>
      <c r="N208" s="158"/>
      <c r="O208" s="39" t="s">
        <v>15</v>
      </c>
      <c r="P208" s="39" t="s">
        <v>15</v>
      </c>
      <c r="Q208" s="39" t="s">
        <v>15</v>
      </c>
      <c r="R208" s="39" t="s">
        <v>16</v>
      </c>
      <c r="S208" s="39">
        <v>6.0</v>
      </c>
      <c r="T208" s="39" t="s">
        <v>1993</v>
      </c>
      <c r="U208" s="158"/>
      <c r="V208" s="159"/>
      <c r="W208" s="159"/>
      <c r="X208" s="159"/>
    </row>
    <row r="209">
      <c r="A209" s="7">
        <v>207.0</v>
      </c>
      <c r="B209" s="10">
        <v>8132357.0</v>
      </c>
      <c r="C209" s="39" t="s">
        <v>15</v>
      </c>
      <c r="D209" s="39" t="s">
        <v>15</v>
      </c>
      <c r="E209" s="39" t="s">
        <v>15</v>
      </c>
      <c r="F209" s="39" t="s">
        <v>15</v>
      </c>
      <c r="G209" s="39" t="s">
        <v>15</v>
      </c>
      <c r="H209" s="39" t="s">
        <v>15</v>
      </c>
      <c r="I209" s="39" t="s">
        <v>15</v>
      </c>
      <c r="J209" s="39" t="s">
        <v>15</v>
      </c>
      <c r="K209" s="39" t="s">
        <v>15</v>
      </c>
      <c r="L209" s="39" t="s">
        <v>15</v>
      </c>
      <c r="M209" s="158"/>
      <c r="N209" s="158"/>
      <c r="O209" s="39" t="s">
        <v>15</v>
      </c>
      <c r="P209" s="39" t="s">
        <v>16</v>
      </c>
      <c r="Q209" s="39" t="s">
        <v>15</v>
      </c>
      <c r="R209" s="39" t="s">
        <v>16</v>
      </c>
      <c r="S209" s="158">
        <f>11+8</f>
        <v>19</v>
      </c>
      <c r="T209" s="39" t="s">
        <v>1992</v>
      </c>
      <c r="U209" s="39" t="s">
        <v>2095</v>
      </c>
      <c r="V209" s="35"/>
      <c r="W209" s="35"/>
      <c r="X209" s="35"/>
    </row>
    <row r="210">
      <c r="A210" s="7">
        <v>208.0</v>
      </c>
      <c r="B210" s="7">
        <v>8128064.0</v>
      </c>
      <c r="C210" s="39" t="s">
        <v>15</v>
      </c>
      <c r="D210" s="39" t="s">
        <v>15</v>
      </c>
      <c r="E210" s="39" t="s">
        <v>15</v>
      </c>
      <c r="F210" s="39" t="s">
        <v>15</v>
      </c>
      <c r="G210" s="39" t="s">
        <v>15</v>
      </c>
      <c r="H210" s="39" t="s">
        <v>15</v>
      </c>
      <c r="I210" s="39" t="s">
        <v>15</v>
      </c>
      <c r="J210" s="39" t="s">
        <v>15</v>
      </c>
      <c r="K210" s="39" t="s">
        <v>16</v>
      </c>
      <c r="L210" s="39" t="s">
        <v>16</v>
      </c>
      <c r="M210" s="39">
        <v>11.0</v>
      </c>
      <c r="N210" s="39" t="s">
        <v>2096</v>
      </c>
      <c r="O210" s="39" t="s">
        <v>15</v>
      </c>
      <c r="P210" s="39" t="s">
        <v>16</v>
      </c>
      <c r="Q210" s="39" t="s">
        <v>16</v>
      </c>
      <c r="R210" s="39" t="s">
        <v>16</v>
      </c>
      <c r="S210" s="158">
        <f>9+12</f>
        <v>21</v>
      </c>
      <c r="T210" s="39" t="s">
        <v>1992</v>
      </c>
      <c r="U210" s="158"/>
      <c r="V210" s="159"/>
      <c r="W210" s="159"/>
      <c r="X210" s="159"/>
    </row>
    <row r="211">
      <c r="A211" s="7">
        <v>209.0</v>
      </c>
      <c r="B211" s="7">
        <v>8132618.0</v>
      </c>
      <c r="C211" s="39" t="s">
        <v>15</v>
      </c>
      <c r="D211" s="39" t="s">
        <v>2053</v>
      </c>
      <c r="E211" s="39" t="s">
        <v>15</v>
      </c>
      <c r="F211" s="39" t="s">
        <v>15</v>
      </c>
      <c r="G211" s="39" t="s">
        <v>15</v>
      </c>
      <c r="H211" s="39" t="s">
        <v>15</v>
      </c>
      <c r="I211" s="39" t="s">
        <v>15</v>
      </c>
      <c r="J211" s="39" t="s">
        <v>15</v>
      </c>
      <c r="K211" s="39" t="s">
        <v>16</v>
      </c>
      <c r="L211" s="39" t="s">
        <v>16</v>
      </c>
      <c r="M211" s="158">
        <f>8+8+12+8+9</f>
        <v>45</v>
      </c>
      <c r="N211" s="39" t="s">
        <v>2097</v>
      </c>
      <c r="O211" s="39" t="s">
        <v>15</v>
      </c>
      <c r="P211" s="39" t="s">
        <v>16</v>
      </c>
      <c r="Q211" s="39" t="s">
        <v>16</v>
      </c>
      <c r="R211" s="39" t="s">
        <v>16</v>
      </c>
      <c r="S211" s="158">
        <f>8+40+30+28</f>
        <v>106</v>
      </c>
      <c r="T211" s="39" t="s">
        <v>1997</v>
      </c>
      <c r="U211" s="39" t="s">
        <v>2098</v>
      </c>
      <c r="V211" s="35"/>
      <c r="W211" s="35"/>
      <c r="X211" s="35"/>
    </row>
    <row r="212" ht="16.5" customHeight="1">
      <c r="A212" s="7">
        <v>210.0</v>
      </c>
      <c r="B212" s="7">
        <v>8124909.0</v>
      </c>
      <c r="C212" s="39" t="s">
        <v>15</v>
      </c>
      <c r="D212" s="39" t="s">
        <v>15</v>
      </c>
      <c r="E212" s="39" t="s">
        <v>16</v>
      </c>
      <c r="F212" s="39" t="s">
        <v>15</v>
      </c>
      <c r="G212" s="39" t="s">
        <v>15</v>
      </c>
      <c r="H212" s="39" t="s">
        <v>15</v>
      </c>
      <c r="I212" s="39" t="s">
        <v>15</v>
      </c>
      <c r="J212" s="39" t="s">
        <v>15</v>
      </c>
      <c r="K212" s="39" t="s">
        <v>15</v>
      </c>
      <c r="L212" s="39" t="s">
        <v>15</v>
      </c>
      <c r="M212" s="158"/>
      <c r="N212" s="158"/>
      <c r="O212" s="39" t="s">
        <v>16</v>
      </c>
      <c r="P212" s="39" t="s">
        <v>15</v>
      </c>
      <c r="Q212" s="39" t="s">
        <v>15</v>
      </c>
      <c r="R212" s="39" t="s">
        <v>16</v>
      </c>
      <c r="S212" s="39">
        <v>6.0</v>
      </c>
      <c r="T212" s="39" t="s">
        <v>1997</v>
      </c>
      <c r="U212" s="39" t="s">
        <v>2099</v>
      </c>
      <c r="V212" s="35"/>
      <c r="W212" s="35"/>
      <c r="X212" s="35"/>
    </row>
    <row r="213">
      <c r="A213" s="7">
        <v>211.0</v>
      </c>
      <c r="B213" s="7">
        <v>8126960.0</v>
      </c>
      <c r="C213" s="39" t="s">
        <v>15</v>
      </c>
      <c r="D213" s="39" t="s">
        <v>15</v>
      </c>
      <c r="E213" s="39" t="s">
        <v>15</v>
      </c>
      <c r="F213" s="39" t="s">
        <v>15</v>
      </c>
      <c r="G213" s="39" t="s">
        <v>15</v>
      </c>
      <c r="H213" s="39" t="s">
        <v>15</v>
      </c>
      <c r="I213" s="39" t="s">
        <v>15</v>
      </c>
      <c r="J213" s="39" t="s">
        <v>15</v>
      </c>
      <c r="K213" s="39" t="s">
        <v>15</v>
      </c>
      <c r="L213" s="39" t="s">
        <v>15</v>
      </c>
      <c r="M213" s="158"/>
      <c r="N213" s="158"/>
      <c r="O213" s="39" t="s">
        <v>15</v>
      </c>
      <c r="P213" s="39" t="s">
        <v>15</v>
      </c>
      <c r="Q213" s="39" t="s">
        <v>15</v>
      </c>
      <c r="R213" s="39" t="s">
        <v>16</v>
      </c>
      <c r="S213" s="39">
        <v>3.0</v>
      </c>
      <c r="T213" s="39" t="s">
        <v>1992</v>
      </c>
      <c r="U213" s="158"/>
      <c r="V213" s="159"/>
      <c r="W213" s="159"/>
      <c r="X213" s="159"/>
    </row>
    <row r="214">
      <c r="A214" s="7">
        <v>212.0</v>
      </c>
      <c r="B214" s="7">
        <v>8125968.0</v>
      </c>
      <c r="C214" s="39" t="s">
        <v>15</v>
      </c>
      <c r="D214" s="39" t="s">
        <v>15</v>
      </c>
      <c r="E214" s="39" t="s">
        <v>15</v>
      </c>
      <c r="F214" s="39" t="s">
        <v>15</v>
      </c>
      <c r="G214" s="39" t="s">
        <v>15</v>
      </c>
      <c r="H214" s="39" t="s">
        <v>15</v>
      </c>
      <c r="I214" s="39" t="s">
        <v>15</v>
      </c>
      <c r="J214" s="39" t="s">
        <v>15</v>
      </c>
      <c r="K214" s="39" t="s">
        <v>15</v>
      </c>
      <c r="L214" s="39" t="s">
        <v>15</v>
      </c>
      <c r="M214" s="158"/>
      <c r="N214" s="158"/>
      <c r="O214" s="39" t="s">
        <v>15</v>
      </c>
      <c r="P214" s="39" t="s">
        <v>15</v>
      </c>
      <c r="Q214" s="39" t="s">
        <v>15</v>
      </c>
      <c r="R214" s="39" t="s">
        <v>16</v>
      </c>
      <c r="S214" s="39">
        <v>9.0</v>
      </c>
      <c r="T214" s="39" t="s">
        <v>1992</v>
      </c>
      <c r="U214" s="164" t="s">
        <v>2100</v>
      </c>
      <c r="V214" s="35"/>
      <c r="W214" s="35"/>
      <c r="X214" s="35"/>
    </row>
    <row r="215">
      <c r="A215" s="7">
        <v>213.0</v>
      </c>
      <c r="B215" s="7">
        <v>8125292.0</v>
      </c>
      <c r="C215" s="39" t="s">
        <v>15</v>
      </c>
      <c r="D215" s="39" t="s">
        <v>15</v>
      </c>
      <c r="E215" s="39" t="s">
        <v>15</v>
      </c>
      <c r="F215" s="39" t="s">
        <v>15</v>
      </c>
      <c r="G215" s="39" t="s">
        <v>15</v>
      </c>
      <c r="H215" s="39" t="s">
        <v>15</v>
      </c>
      <c r="I215" s="39" t="s">
        <v>15</v>
      </c>
      <c r="J215" s="39" t="s">
        <v>15</v>
      </c>
      <c r="K215" s="39" t="s">
        <v>15</v>
      </c>
      <c r="L215" s="39" t="s">
        <v>15</v>
      </c>
      <c r="M215" s="158"/>
      <c r="N215" s="158"/>
      <c r="O215" s="39" t="s">
        <v>15</v>
      </c>
      <c r="P215" s="39" t="s">
        <v>15</v>
      </c>
      <c r="Q215" s="39" t="s">
        <v>15</v>
      </c>
      <c r="R215" s="39" t="s">
        <v>16</v>
      </c>
      <c r="S215" s="39">
        <v>9.0</v>
      </c>
      <c r="T215" s="39" t="s">
        <v>1995</v>
      </c>
      <c r="U215" s="158"/>
      <c r="V215" s="159"/>
      <c r="W215" s="159"/>
      <c r="X215" s="159"/>
    </row>
    <row r="216">
      <c r="A216" s="7">
        <v>214.0</v>
      </c>
      <c r="B216" s="7">
        <v>8124975.0</v>
      </c>
      <c r="C216" s="39" t="s">
        <v>15</v>
      </c>
      <c r="D216" s="39" t="s">
        <v>15</v>
      </c>
      <c r="E216" s="39" t="s">
        <v>15</v>
      </c>
      <c r="F216" s="39" t="s">
        <v>15</v>
      </c>
      <c r="G216" s="39" t="s">
        <v>15</v>
      </c>
      <c r="H216" s="39" t="s">
        <v>15</v>
      </c>
      <c r="I216" s="39" t="s">
        <v>15</v>
      </c>
      <c r="J216" s="39" t="s">
        <v>15</v>
      </c>
      <c r="K216" s="39" t="s">
        <v>15</v>
      </c>
      <c r="L216" s="39" t="s">
        <v>15</v>
      </c>
      <c r="M216" s="158"/>
      <c r="N216" s="158"/>
      <c r="O216" s="39" t="s">
        <v>15</v>
      </c>
      <c r="P216" s="39" t="s">
        <v>15</v>
      </c>
      <c r="Q216" s="39" t="s">
        <v>15</v>
      </c>
      <c r="R216" s="39" t="s">
        <v>16</v>
      </c>
      <c r="S216" s="39">
        <v>3.0</v>
      </c>
      <c r="T216" s="39" t="s">
        <v>1992</v>
      </c>
      <c r="U216" s="158"/>
      <c r="V216" s="159"/>
      <c r="W216" s="159"/>
      <c r="X216" s="159"/>
    </row>
    <row r="217">
      <c r="A217" s="7">
        <v>215.0</v>
      </c>
      <c r="B217" s="7">
        <v>8123782.0</v>
      </c>
      <c r="C217" s="39" t="s">
        <v>15</v>
      </c>
      <c r="D217" s="39" t="s">
        <v>15</v>
      </c>
      <c r="E217" s="39" t="s">
        <v>15</v>
      </c>
      <c r="F217" s="39" t="s">
        <v>15</v>
      </c>
      <c r="G217" s="39" t="s">
        <v>15</v>
      </c>
      <c r="H217" s="39" t="s">
        <v>15</v>
      </c>
      <c r="I217" s="39" t="s">
        <v>15</v>
      </c>
      <c r="J217" s="39" t="s">
        <v>15</v>
      </c>
      <c r="K217" s="39" t="s">
        <v>15</v>
      </c>
      <c r="L217" s="39" t="s">
        <v>16</v>
      </c>
      <c r="M217" s="39">
        <v>1.0</v>
      </c>
      <c r="N217" s="39" t="s">
        <v>86</v>
      </c>
      <c r="O217" s="39" t="s">
        <v>15</v>
      </c>
      <c r="P217" s="39" t="s">
        <v>16</v>
      </c>
      <c r="Q217" s="39" t="s">
        <v>15</v>
      </c>
      <c r="R217" s="39" t="s">
        <v>16</v>
      </c>
      <c r="S217" s="39">
        <v>14.0</v>
      </c>
      <c r="T217" s="39" t="s">
        <v>1995</v>
      </c>
      <c r="U217" s="158"/>
      <c r="V217" s="159"/>
      <c r="W217" s="159"/>
      <c r="X217" s="159"/>
    </row>
    <row r="218">
      <c r="A218" s="7">
        <v>216.0</v>
      </c>
      <c r="B218" s="7">
        <v>8121176.0</v>
      </c>
      <c r="C218" s="39" t="s">
        <v>15</v>
      </c>
      <c r="D218" s="39" t="s">
        <v>2007</v>
      </c>
      <c r="E218" s="39" t="s">
        <v>15</v>
      </c>
      <c r="F218" s="39" t="s">
        <v>15</v>
      </c>
      <c r="G218" s="39" t="s">
        <v>15</v>
      </c>
      <c r="H218" s="39" t="s">
        <v>15</v>
      </c>
      <c r="I218" s="39" t="s">
        <v>15</v>
      </c>
      <c r="J218" s="39" t="s">
        <v>15</v>
      </c>
      <c r="K218" s="39" t="s">
        <v>16</v>
      </c>
      <c r="L218" s="39" t="s">
        <v>16</v>
      </c>
      <c r="M218" s="39">
        <v>7.0</v>
      </c>
      <c r="N218" s="39" t="s">
        <v>2101</v>
      </c>
      <c r="O218" s="39" t="s">
        <v>16</v>
      </c>
      <c r="P218" s="39" t="s">
        <v>16</v>
      </c>
      <c r="Q218" s="39" t="s">
        <v>16</v>
      </c>
      <c r="R218" s="39" t="s">
        <v>16</v>
      </c>
      <c r="S218" s="39">
        <v>8.0</v>
      </c>
      <c r="T218" s="39"/>
      <c r="U218" s="158"/>
      <c r="V218" s="159"/>
      <c r="W218" s="159"/>
      <c r="X218" s="159"/>
    </row>
    <row r="219">
      <c r="A219" s="7">
        <v>217.0</v>
      </c>
      <c r="B219" s="7">
        <v>8107996.0</v>
      </c>
      <c r="C219" s="39" t="s">
        <v>15</v>
      </c>
      <c r="D219" s="39" t="s">
        <v>15</v>
      </c>
      <c r="E219" s="39" t="s">
        <v>15</v>
      </c>
      <c r="F219" s="39" t="s">
        <v>15</v>
      </c>
      <c r="G219" s="39" t="s">
        <v>15</v>
      </c>
      <c r="H219" s="39" t="s">
        <v>15</v>
      </c>
      <c r="I219" s="39" t="s">
        <v>15</v>
      </c>
      <c r="J219" s="39" t="s">
        <v>15</v>
      </c>
      <c r="K219" s="39" t="s">
        <v>16</v>
      </c>
      <c r="L219" s="39" t="s">
        <v>16</v>
      </c>
      <c r="M219" s="158">
        <f>12+7+12</f>
        <v>31</v>
      </c>
      <c r="N219" s="39" t="s">
        <v>2102</v>
      </c>
      <c r="O219" s="39" t="s">
        <v>16</v>
      </c>
      <c r="P219" s="39" t="s">
        <v>15</v>
      </c>
      <c r="Q219" s="39" t="s">
        <v>16</v>
      </c>
      <c r="R219" s="39" t="s">
        <v>16</v>
      </c>
      <c r="S219" s="158">
        <f>7+28+29</f>
        <v>64</v>
      </c>
      <c r="T219" s="39" t="s">
        <v>1997</v>
      </c>
      <c r="U219" s="39" t="s">
        <v>2103</v>
      </c>
      <c r="V219" s="35"/>
      <c r="W219" s="35"/>
      <c r="X219" s="35"/>
    </row>
    <row r="220">
      <c r="A220" s="7">
        <v>218.0</v>
      </c>
      <c r="B220" s="7">
        <v>8114050.0</v>
      </c>
      <c r="C220" s="39" t="s">
        <v>15</v>
      </c>
      <c r="D220" s="39" t="s">
        <v>15</v>
      </c>
      <c r="E220" s="39" t="s">
        <v>15</v>
      </c>
      <c r="F220" s="39" t="s">
        <v>15</v>
      </c>
      <c r="G220" s="39" t="s">
        <v>15</v>
      </c>
      <c r="H220" s="39" t="s">
        <v>15</v>
      </c>
      <c r="I220" s="39" t="s">
        <v>15</v>
      </c>
      <c r="J220" s="39" t="s">
        <v>15</v>
      </c>
      <c r="K220" s="39" t="s">
        <v>15</v>
      </c>
      <c r="L220" s="39" t="s">
        <v>15</v>
      </c>
      <c r="M220" s="158"/>
      <c r="N220" s="158"/>
      <c r="O220" s="39" t="s">
        <v>15</v>
      </c>
      <c r="P220" s="39" t="s">
        <v>16</v>
      </c>
      <c r="Q220" s="39" t="s">
        <v>15</v>
      </c>
      <c r="R220" s="39" t="s">
        <v>16</v>
      </c>
      <c r="S220" s="39">
        <v>9.0</v>
      </c>
      <c r="T220" s="39" t="s">
        <v>1992</v>
      </c>
      <c r="U220" s="158"/>
      <c r="V220" s="159"/>
      <c r="W220" s="159"/>
      <c r="X220" s="159"/>
    </row>
    <row r="221">
      <c r="A221" s="7">
        <v>219.0</v>
      </c>
      <c r="B221" s="7">
        <v>8111378.0</v>
      </c>
      <c r="C221" s="39" t="s">
        <v>15</v>
      </c>
      <c r="D221" s="39" t="s">
        <v>15</v>
      </c>
      <c r="E221" s="39" t="s">
        <v>15</v>
      </c>
      <c r="F221" s="39" t="s">
        <v>15</v>
      </c>
      <c r="G221" s="39" t="s">
        <v>15</v>
      </c>
      <c r="H221" s="39" t="s">
        <v>15</v>
      </c>
      <c r="I221" s="39" t="s">
        <v>15</v>
      </c>
      <c r="J221" s="39" t="s">
        <v>15</v>
      </c>
      <c r="K221" s="39" t="s">
        <v>15</v>
      </c>
      <c r="L221" s="39" t="s">
        <v>15</v>
      </c>
      <c r="M221" s="158"/>
      <c r="N221" s="158"/>
      <c r="O221" s="39" t="s">
        <v>15</v>
      </c>
      <c r="P221" s="39" t="s">
        <v>15</v>
      </c>
      <c r="Q221" s="39" t="s">
        <v>15</v>
      </c>
      <c r="R221" s="39" t="s">
        <v>16</v>
      </c>
      <c r="S221" s="39">
        <v>5.0</v>
      </c>
      <c r="T221" s="39" t="s">
        <v>1995</v>
      </c>
      <c r="U221" s="158"/>
      <c r="V221" s="159"/>
      <c r="W221" s="159"/>
      <c r="X221" s="159"/>
    </row>
    <row r="222">
      <c r="A222" s="7">
        <v>220.0</v>
      </c>
      <c r="B222" s="7">
        <v>8113585.0</v>
      </c>
      <c r="C222" s="39" t="s">
        <v>15</v>
      </c>
      <c r="D222" s="39" t="s">
        <v>2013</v>
      </c>
      <c r="E222" s="39" t="s">
        <v>15</v>
      </c>
      <c r="F222" s="39" t="s">
        <v>15</v>
      </c>
      <c r="G222" s="39" t="s">
        <v>15</v>
      </c>
      <c r="H222" s="39" t="s">
        <v>15</v>
      </c>
      <c r="I222" s="39" t="s">
        <v>15</v>
      </c>
      <c r="J222" s="39" t="s">
        <v>15</v>
      </c>
      <c r="K222" s="39" t="s">
        <v>16</v>
      </c>
      <c r="L222" s="39" t="s">
        <v>16</v>
      </c>
      <c r="M222" s="39">
        <v>8.0</v>
      </c>
      <c r="N222" s="39" t="s">
        <v>2015</v>
      </c>
      <c r="O222" s="39" t="s">
        <v>15</v>
      </c>
      <c r="P222" s="39" t="s">
        <v>16</v>
      </c>
      <c r="Q222" s="39" t="s">
        <v>15</v>
      </c>
      <c r="R222" s="39" t="s">
        <v>16</v>
      </c>
      <c r="S222" s="39">
        <v>26.0</v>
      </c>
      <c r="T222" s="39" t="s">
        <v>1992</v>
      </c>
      <c r="U222" s="158"/>
      <c r="V222" s="159"/>
      <c r="W222" s="159"/>
      <c r="X222" s="159"/>
    </row>
    <row r="223">
      <c r="A223" s="7">
        <v>221.0</v>
      </c>
      <c r="B223" s="7">
        <v>8112509.0</v>
      </c>
      <c r="C223" s="39" t="s">
        <v>15</v>
      </c>
      <c r="D223" s="39" t="s">
        <v>2013</v>
      </c>
      <c r="E223" s="39" t="s">
        <v>15</v>
      </c>
      <c r="F223" s="39" t="s">
        <v>15</v>
      </c>
      <c r="G223" s="39" t="s">
        <v>15</v>
      </c>
      <c r="H223" s="39" t="s">
        <v>15</v>
      </c>
      <c r="I223" s="39" t="s">
        <v>15</v>
      </c>
      <c r="J223" s="39" t="s">
        <v>15</v>
      </c>
      <c r="K223" s="39" t="s">
        <v>16</v>
      </c>
      <c r="L223" s="39" t="s">
        <v>16</v>
      </c>
      <c r="M223" s="39">
        <v>7.0</v>
      </c>
      <c r="N223" s="39" t="s">
        <v>2015</v>
      </c>
      <c r="O223" s="39" t="s">
        <v>15</v>
      </c>
      <c r="P223" s="39" t="s">
        <v>16</v>
      </c>
      <c r="Q223" s="39" t="s">
        <v>15</v>
      </c>
      <c r="R223" s="39" t="s">
        <v>16</v>
      </c>
      <c r="S223" s="39">
        <v>2.0</v>
      </c>
      <c r="T223" s="39" t="s">
        <v>1995</v>
      </c>
      <c r="U223" s="158"/>
      <c r="V223" s="159"/>
      <c r="W223" s="159"/>
      <c r="X223" s="159"/>
    </row>
    <row r="224">
      <c r="A224" s="7">
        <v>222.0</v>
      </c>
      <c r="B224" s="7">
        <v>8112573.0</v>
      </c>
      <c r="C224" s="39" t="s">
        <v>15</v>
      </c>
      <c r="D224" s="39" t="s">
        <v>15</v>
      </c>
      <c r="E224" s="39" t="s">
        <v>15</v>
      </c>
      <c r="F224" s="39" t="s">
        <v>15</v>
      </c>
      <c r="G224" s="39" t="s">
        <v>15</v>
      </c>
      <c r="H224" s="39" t="s">
        <v>15</v>
      </c>
      <c r="I224" s="39" t="s">
        <v>16</v>
      </c>
      <c r="J224" s="39" t="s">
        <v>15</v>
      </c>
      <c r="K224" s="39" t="s">
        <v>16</v>
      </c>
      <c r="L224" s="39" t="s">
        <v>16</v>
      </c>
      <c r="M224" s="39">
        <v>4.0</v>
      </c>
      <c r="N224" s="39" t="s">
        <v>2015</v>
      </c>
      <c r="O224" s="39" t="s">
        <v>15</v>
      </c>
      <c r="P224" s="39" t="s">
        <v>16</v>
      </c>
      <c r="Q224" s="39" t="s">
        <v>16</v>
      </c>
      <c r="R224" s="39" t="s">
        <v>16</v>
      </c>
      <c r="S224" s="39">
        <v>4.0</v>
      </c>
      <c r="T224" s="39"/>
      <c r="U224" s="158"/>
      <c r="V224" s="159"/>
      <c r="W224" s="159"/>
      <c r="X224" s="159"/>
    </row>
    <row r="225">
      <c r="A225" s="7">
        <v>223.0</v>
      </c>
      <c r="B225" s="7">
        <v>8111379.0</v>
      </c>
      <c r="C225" s="39" t="s">
        <v>15</v>
      </c>
      <c r="D225" s="39" t="s">
        <v>15</v>
      </c>
      <c r="E225" s="39" t="s">
        <v>15</v>
      </c>
      <c r="F225" s="39" t="s">
        <v>15</v>
      </c>
      <c r="G225" s="39" t="s">
        <v>15</v>
      </c>
      <c r="H225" s="39" t="s">
        <v>15</v>
      </c>
      <c r="I225" s="39" t="s">
        <v>15</v>
      </c>
      <c r="J225" s="39" t="s">
        <v>15</v>
      </c>
      <c r="K225" s="39" t="s">
        <v>15</v>
      </c>
      <c r="L225" s="39" t="s">
        <v>15</v>
      </c>
      <c r="M225" s="158"/>
      <c r="N225" s="158"/>
      <c r="O225" s="39" t="s">
        <v>15</v>
      </c>
      <c r="P225" s="39" t="s">
        <v>15</v>
      </c>
      <c r="Q225" s="39" t="s">
        <v>15</v>
      </c>
      <c r="R225" s="39" t="s">
        <v>16</v>
      </c>
      <c r="S225" s="39">
        <v>4.0</v>
      </c>
      <c r="T225" s="39" t="s">
        <v>1995</v>
      </c>
      <c r="U225" s="158"/>
      <c r="V225" s="159"/>
      <c r="W225" s="159"/>
      <c r="X225" s="159"/>
    </row>
    <row r="226">
      <c r="A226" s="7">
        <v>224.0</v>
      </c>
      <c r="B226" s="7">
        <v>8111337.0</v>
      </c>
      <c r="C226" s="39" t="s">
        <v>15</v>
      </c>
      <c r="D226" s="39" t="s">
        <v>15</v>
      </c>
      <c r="E226" s="39" t="s">
        <v>15</v>
      </c>
      <c r="F226" s="39" t="s">
        <v>15</v>
      </c>
      <c r="G226" s="39" t="s">
        <v>15</v>
      </c>
      <c r="H226" s="39" t="s">
        <v>15</v>
      </c>
      <c r="I226" s="39" t="s">
        <v>15</v>
      </c>
      <c r="J226" s="39" t="s">
        <v>15</v>
      </c>
      <c r="K226" s="39" t="s">
        <v>15</v>
      </c>
      <c r="L226" s="39" t="s">
        <v>15</v>
      </c>
      <c r="M226" s="158"/>
      <c r="N226" s="158"/>
      <c r="O226" s="39" t="s">
        <v>15</v>
      </c>
      <c r="P226" s="39" t="s">
        <v>15</v>
      </c>
      <c r="Q226" s="39" t="s">
        <v>15</v>
      </c>
      <c r="R226" s="39" t="s">
        <v>16</v>
      </c>
      <c r="S226" s="39">
        <v>8.0</v>
      </c>
      <c r="T226" s="39" t="s">
        <v>1995</v>
      </c>
      <c r="U226" s="158"/>
      <c r="V226" s="159"/>
      <c r="W226" s="159"/>
      <c r="X226" s="159"/>
    </row>
    <row r="227">
      <c r="A227" s="7">
        <v>225.0</v>
      </c>
      <c r="B227" s="7">
        <v>8109464.0</v>
      </c>
      <c r="C227" s="39" t="s">
        <v>15</v>
      </c>
      <c r="D227" s="39" t="s">
        <v>15</v>
      </c>
      <c r="E227" s="39" t="s">
        <v>15</v>
      </c>
      <c r="F227" s="39" t="s">
        <v>15</v>
      </c>
      <c r="G227" s="39" t="s">
        <v>15</v>
      </c>
      <c r="H227" s="39" t="s">
        <v>15</v>
      </c>
      <c r="I227" s="39" t="s">
        <v>15</v>
      </c>
      <c r="J227" s="39" t="s">
        <v>15</v>
      </c>
      <c r="K227" s="39" t="s">
        <v>15</v>
      </c>
      <c r="L227" s="39" t="s">
        <v>15</v>
      </c>
      <c r="M227" s="158"/>
      <c r="N227" s="158"/>
      <c r="O227" s="39" t="s">
        <v>15</v>
      </c>
      <c r="P227" s="39" t="s">
        <v>15</v>
      </c>
      <c r="Q227" s="39" t="s">
        <v>16</v>
      </c>
      <c r="R227" s="39" t="s">
        <v>16</v>
      </c>
      <c r="S227" s="39">
        <v>7.0</v>
      </c>
      <c r="T227" s="39" t="s">
        <v>1992</v>
      </c>
      <c r="U227" s="158"/>
      <c r="V227" s="159"/>
      <c r="W227" s="159"/>
      <c r="X227" s="159"/>
    </row>
    <row r="228">
      <c r="A228" s="7">
        <v>226.0</v>
      </c>
      <c r="B228" s="7">
        <v>8110318.0</v>
      </c>
      <c r="C228" s="39" t="s">
        <v>15</v>
      </c>
      <c r="D228" s="39" t="s">
        <v>2049</v>
      </c>
      <c r="E228" s="39" t="s">
        <v>15</v>
      </c>
      <c r="F228" s="39" t="s">
        <v>15</v>
      </c>
      <c r="G228" s="39" t="s">
        <v>15</v>
      </c>
      <c r="H228" s="39" t="s">
        <v>15</v>
      </c>
      <c r="I228" s="39" t="s">
        <v>15</v>
      </c>
      <c r="J228" s="39" t="s">
        <v>15</v>
      </c>
      <c r="K228" s="39" t="s">
        <v>16</v>
      </c>
      <c r="L228" s="39" t="s">
        <v>16</v>
      </c>
      <c r="M228" s="39">
        <v>10.0</v>
      </c>
      <c r="N228" s="39" t="s">
        <v>2015</v>
      </c>
      <c r="O228" s="39" t="s">
        <v>15</v>
      </c>
      <c r="P228" s="39" t="s">
        <v>16</v>
      </c>
      <c r="Q228" s="39" t="s">
        <v>15</v>
      </c>
      <c r="R228" s="39" t="s">
        <v>16</v>
      </c>
      <c r="S228" s="39">
        <v>9.0</v>
      </c>
      <c r="T228" s="39" t="s">
        <v>1992</v>
      </c>
      <c r="U228" s="158"/>
      <c r="V228" s="159"/>
      <c r="W228" s="159"/>
      <c r="X228" s="159"/>
    </row>
    <row r="229">
      <c r="A229" s="7">
        <v>227.0</v>
      </c>
      <c r="B229" s="7">
        <v>8107904.0</v>
      </c>
      <c r="C229" s="39" t="s">
        <v>15</v>
      </c>
      <c r="D229" s="39" t="s">
        <v>15</v>
      </c>
      <c r="E229" s="39" t="s">
        <v>15</v>
      </c>
      <c r="F229" s="39" t="s">
        <v>15</v>
      </c>
      <c r="G229" s="39" t="s">
        <v>15</v>
      </c>
      <c r="H229" s="39" t="s">
        <v>15</v>
      </c>
      <c r="I229" s="39" t="s">
        <v>15</v>
      </c>
      <c r="J229" s="39" t="s">
        <v>15</v>
      </c>
      <c r="K229" s="39" t="s">
        <v>15</v>
      </c>
      <c r="L229" s="39" t="s">
        <v>15</v>
      </c>
      <c r="M229" s="158"/>
      <c r="N229" s="158"/>
      <c r="O229" s="39" t="s">
        <v>15</v>
      </c>
      <c r="P229" s="39" t="s">
        <v>16</v>
      </c>
      <c r="Q229" s="39" t="s">
        <v>15</v>
      </c>
      <c r="R229" s="39" t="s">
        <v>16</v>
      </c>
      <c r="S229" s="39">
        <v>3.0</v>
      </c>
      <c r="T229" s="39" t="s">
        <v>1992</v>
      </c>
      <c r="U229" s="158"/>
      <c r="V229" s="159"/>
      <c r="W229" s="159"/>
      <c r="X229" s="159"/>
    </row>
    <row r="230">
      <c r="A230" s="7">
        <v>228.0</v>
      </c>
      <c r="B230" s="7">
        <v>8109625.0</v>
      </c>
      <c r="C230" s="39" t="s">
        <v>15</v>
      </c>
      <c r="D230" s="39" t="s">
        <v>15</v>
      </c>
      <c r="E230" s="39" t="s">
        <v>15</v>
      </c>
      <c r="F230" s="39" t="s">
        <v>15</v>
      </c>
      <c r="G230" s="39" t="s">
        <v>15</v>
      </c>
      <c r="H230" s="39" t="s">
        <v>15</v>
      </c>
      <c r="I230" s="39" t="s">
        <v>16</v>
      </c>
      <c r="J230" s="39" t="s">
        <v>15</v>
      </c>
      <c r="K230" s="39" t="s">
        <v>16</v>
      </c>
      <c r="L230" s="39" t="s">
        <v>16</v>
      </c>
      <c r="M230" s="39">
        <v>11.0</v>
      </c>
      <c r="N230" s="39" t="s">
        <v>2015</v>
      </c>
      <c r="O230" s="39" t="s">
        <v>15</v>
      </c>
      <c r="P230" s="39" t="s">
        <v>16</v>
      </c>
      <c r="Q230" s="39" t="s">
        <v>16</v>
      </c>
      <c r="R230" s="39" t="s">
        <v>16</v>
      </c>
      <c r="S230" s="158">
        <f>4+4+27</f>
        <v>35</v>
      </c>
      <c r="T230" s="39" t="s">
        <v>1992</v>
      </c>
      <c r="U230" s="158"/>
      <c r="V230" s="159"/>
      <c r="W230" s="159"/>
      <c r="X230" s="159"/>
    </row>
    <row r="231">
      <c r="A231" s="7">
        <v>229.0</v>
      </c>
      <c r="B231" s="7">
        <v>8103238.0</v>
      </c>
      <c r="C231" s="39" t="s">
        <v>15</v>
      </c>
      <c r="D231" s="39" t="s">
        <v>15</v>
      </c>
      <c r="E231" s="39" t="s">
        <v>15</v>
      </c>
      <c r="F231" s="39" t="s">
        <v>15</v>
      </c>
      <c r="G231" s="39" t="s">
        <v>15</v>
      </c>
      <c r="H231" s="39" t="s">
        <v>15</v>
      </c>
      <c r="I231" s="39" t="s">
        <v>15</v>
      </c>
      <c r="J231" s="39" t="s">
        <v>15</v>
      </c>
      <c r="K231" s="39" t="s">
        <v>15</v>
      </c>
      <c r="L231" s="39" t="s">
        <v>15</v>
      </c>
      <c r="M231" s="158"/>
      <c r="N231" s="158"/>
      <c r="O231" s="39" t="s">
        <v>15</v>
      </c>
      <c r="P231" s="39" t="s">
        <v>15</v>
      </c>
      <c r="Q231" s="39" t="s">
        <v>15</v>
      </c>
      <c r="R231" s="39" t="s">
        <v>16</v>
      </c>
      <c r="S231" s="39">
        <v>9.0</v>
      </c>
      <c r="T231" s="39" t="s">
        <v>1992</v>
      </c>
      <c r="U231" s="158"/>
      <c r="V231" s="159"/>
      <c r="W231" s="159"/>
      <c r="X231" s="159"/>
    </row>
    <row r="232">
      <c r="A232" s="7">
        <v>230.0</v>
      </c>
      <c r="B232" s="7">
        <v>8101272.0</v>
      </c>
      <c r="C232" s="39" t="s">
        <v>15</v>
      </c>
      <c r="D232" s="39" t="s">
        <v>15</v>
      </c>
      <c r="E232" s="39" t="s">
        <v>15</v>
      </c>
      <c r="F232" s="39" t="s">
        <v>15</v>
      </c>
      <c r="G232" s="39" t="s">
        <v>15</v>
      </c>
      <c r="H232" s="39" t="s">
        <v>15</v>
      </c>
      <c r="I232" s="39" t="s">
        <v>15</v>
      </c>
      <c r="J232" s="39" t="s">
        <v>15</v>
      </c>
      <c r="K232" s="39" t="s">
        <v>15</v>
      </c>
      <c r="L232" s="39" t="s">
        <v>15</v>
      </c>
      <c r="M232" s="158"/>
      <c r="N232" s="158"/>
      <c r="O232" s="39" t="s">
        <v>15</v>
      </c>
      <c r="P232" s="39" t="s">
        <v>15</v>
      </c>
      <c r="Q232" s="39" t="s">
        <v>15</v>
      </c>
      <c r="R232" s="39" t="s">
        <v>16</v>
      </c>
      <c r="S232" s="39">
        <v>5.0</v>
      </c>
      <c r="T232" s="39" t="s">
        <v>1992</v>
      </c>
      <c r="U232" s="39" t="s">
        <v>2104</v>
      </c>
      <c r="V232" s="35"/>
      <c r="W232" s="35"/>
      <c r="X232" s="35"/>
    </row>
    <row r="233">
      <c r="A233" s="7">
        <v>231.0</v>
      </c>
      <c r="B233" s="7">
        <v>8200668.0</v>
      </c>
      <c r="C233" s="39" t="s">
        <v>15</v>
      </c>
      <c r="D233" s="39" t="s">
        <v>15</v>
      </c>
      <c r="E233" s="39" t="s">
        <v>15</v>
      </c>
      <c r="F233" s="39" t="s">
        <v>15</v>
      </c>
      <c r="G233" s="39" t="s">
        <v>15</v>
      </c>
      <c r="H233" s="39" t="s">
        <v>15</v>
      </c>
      <c r="I233" s="39" t="s">
        <v>16</v>
      </c>
      <c r="J233" s="39" t="s">
        <v>15</v>
      </c>
      <c r="K233" s="39" t="s">
        <v>16</v>
      </c>
      <c r="L233" s="39" t="s">
        <v>16</v>
      </c>
      <c r="M233" s="39">
        <v>14.0</v>
      </c>
      <c r="N233" s="39" t="s">
        <v>2105</v>
      </c>
      <c r="O233" s="39" t="s">
        <v>15</v>
      </c>
      <c r="P233" s="39" t="s">
        <v>15</v>
      </c>
      <c r="Q233" s="39" t="s">
        <v>16</v>
      </c>
      <c r="R233" s="39" t="s">
        <v>16</v>
      </c>
      <c r="S233" s="39">
        <v>8.0</v>
      </c>
      <c r="T233" s="39" t="s">
        <v>1992</v>
      </c>
      <c r="U233" s="39"/>
      <c r="V233" s="35"/>
      <c r="W233" s="35"/>
      <c r="X233" s="35"/>
    </row>
    <row r="234">
      <c r="A234" s="165">
        <v>2022.0</v>
      </c>
      <c r="B234" s="5"/>
      <c r="C234" s="5"/>
      <c r="D234" s="5"/>
      <c r="E234" s="5"/>
      <c r="F234" s="5"/>
      <c r="G234" s="5"/>
      <c r="H234" s="5"/>
      <c r="I234" s="5"/>
      <c r="J234" s="5"/>
      <c r="K234" s="5"/>
      <c r="L234" s="5"/>
      <c r="M234" s="5"/>
      <c r="N234" s="5"/>
      <c r="O234" s="5"/>
      <c r="P234" s="5"/>
      <c r="Q234" s="5"/>
      <c r="R234" s="5"/>
      <c r="S234" s="5"/>
      <c r="T234" s="5"/>
      <c r="U234" s="6"/>
      <c r="V234" s="166"/>
      <c r="W234" s="166"/>
      <c r="X234" s="166"/>
    </row>
    <row r="235">
      <c r="A235" s="7">
        <v>232.0</v>
      </c>
      <c r="B235" s="7">
        <v>8030647.0</v>
      </c>
      <c r="C235" s="39" t="s">
        <v>15</v>
      </c>
      <c r="D235" s="39" t="s">
        <v>15</v>
      </c>
      <c r="E235" s="39" t="s">
        <v>15</v>
      </c>
      <c r="F235" s="39" t="s">
        <v>16</v>
      </c>
      <c r="G235" s="39" t="s">
        <v>15</v>
      </c>
      <c r="H235" s="39" t="s">
        <v>15</v>
      </c>
      <c r="I235" s="39" t="s">
        <v>15</v>
      </c>
      <c r="J235" s="39" t="s">
        <v>15</v>
      </c>
      <c r="K235" s="39" t="s">
        <v>16</v>
      </c>
      <c r="L235" s="39" t="s">
        <v>16</v>
      </c>
      <c r="M235" s="39">
        <v>6.0</v>
      </c>
      <c r="N235" s="39" t="s">
        <v>2106</v>
      </c>
      <c r="O235" s="39" t="s">
        <v>15</v>
      </c>
      <c r="P235" s="39" t="s">
        <v>15</v>
      </c>
      <c r="Q235" s="39" t="s">
        <v>15</v>
      </c>
      <c r="R235" s="39" t="s">
        <v>15</v>
      </c>
      <c r="S235" s="158"/>
      <c r="T235" s="39" t="s">
        <v>1992</v>
      </c>
      <c r="U235" s="158"/>
      <c r="V235" s="159"/>
      <c r="W235" s="159"/>
      <c r="X235" s="159"/>
    </row>
    <row r="236">
      <c r="A236" s="7">
        <v>233.0</v>
      </c>
      <c r="B236" s="7">
        <v>8085917.0</v>
      </c>
      <c r="C236" s="39" t="s">
        <v>15</v>
      </c>
      <c r="D236" s="39" t="s">
        <v>15</v>
      </c>
      <c r="E236" s="39" t="s">
        <v>15</v>
      </c>
      <c r="F236" s="39" t="s">
        <v>15</v>
      </c>
      <c r="G236" s="39" t="s">
        <v>15</v>
      </c>
      <c r="H236" s="39" t="s">
        <v>15</v>
      </c>
      <c r="I236" s="39" t="s">
        <v>15</v>
      </c>
      <c r="J236" s="39" t="s">
        <v>15</v>
      </c>
      <c r="K236" s="39" t="s">
        <v>16</v>
      </c>
      <c r="L236" s="39" t="s">
        <v>15</v>
      </c>
      <c r="M236" s="39">
        <v>8.0</v>
      </c>
      <c r="N236" s="39" t="s">
        <v>2107</v>
      </c>
      <c r="O236" s="39" t="s">
        <v>15</v>
      </c>
      <c r="P236" s="39" t="s">
        <v>15</v>
      </c>
      <c r="Q236" s="39" t="s">
        <v>16</v>
      </c>
      <c r="R236" s="39" t="s">
        <v>16</v>
      </c>
      <c r="S236" s="158">
        <f>1+31+16</f>
        <v>48</v>
      </c>
      <c r="T236" s="39" t="s">
        <v>1993</v>
      </c>
      <c r="U236" s="158"/>
      <c r="V236" s="159"/>
      <c r="W236" s="159"/>
      <c r="X236" s="159"/>
    </row>
    <row r="237">
      <c r="A237" s="7">
        <v>234.0</v>
      </c>
      <c r="B237" s="10">
        <v>7940106.0</v>
      </c>
      <c r="C237" s="39" t="s">
        <v>15</v>
      </c>
      <c r="D237" s="39" t="s">
        <v>15</v>
      </c>
      <c r="E237" s="39" t="s">
        <v>15</v>
      </c>
      <c r="F237" s="39" t="s">
        <v>15</v>
      </c>
      <c r="G237" s="39" t="s">
        <v>15</v>
      </c>
      <c r="H237" s="39" t="s">
        <v>15</v>
      </c>
      <c r="I237" s="39" t="s">
        <v>15</v>
      </c>
      <c r="J237" s="39" t="s">
        <v>15</v>
      </c>
      <c r="K237" s="39" t="s">
        <v>16</v>
      </c>
      <c r="L237" s="39" t="s">
        <v>16</v>
      </c>
      <c r="M237" s="39">
        <v>10.0</v>
      </c>
      <c r="N237" s="39" t="s">
        <v>2015</v>
      </c>
      <c r="O237" s="39" t="s">
        <v>15</v>
      </c>
      <c r="P237" s="39" t="s">
        <v>16</v>
      </c>
      <c r="Q237" s="39" t="s">
        <v>15</v>
      </c>
      <c r="R237" s="39" t="s">
        <v>16</v>
      </c>
      <c r="S237" s="158"/>
      <c r="T237" s="39" t="s">
        <v>1992</v>
      </c>
      <c r="U237" s="158"/>
      <c r="V237" s="159"/>
      <c r="W237" s="159"/>
      <c r="X237" s="159"/>
    </row>
    <row r="238">
      <c r="A238" s="7">
        <v>235.0</v>
      </c>
      <c r="B238" s="10">
        <v>7929920.0</v>
      </c>
      <c r="C238" s="39" t="s">
        <v>15</v>
      </c>
      <c r="D238" s="39" t="s">
        <v>15</v>
      </c>
      <c r="E238" s="39" t="s">
        <v>15</v>
      </c>
      <c r="F238" s="39" t="s">
        <v>15</v>
      </c>
      <c r="G238" s="39" t="s">
        <v>16</v>
      </c>
      <c r="H238" s="39" t="s">
        <v>15</v>
      </c>
      <c r="I238" s="39" t="s">
        <v>16</v>
      </c>
      <c r="J238" s="39" t="s">
        <v>15</v>
      </c>
      <c r="K238" s="39" t="s">
        <v>16</v>
      </c>
      <c r="L238" s="39" t="s">
        <v>16</v>
      </c>
      <c r="M238" s="39">
        <v>13.0</v>
      </c>
      <c r="N238" s="39" t="s">
        <v>2108</v>
      </c>
      <c r="O238" s="39" t="s">
        <v>15</v>
      </c>
      <c r="P238" s="39" t="s">
        <v>15</v>
      </c>
      <c r="Q238" s="39" t="s">
        <v>16</v>
      </c>
      <c r="R238" s="39" t="s">
        <v>16</v>
      </c>
      <c r="S238" s="158"/>
      <c r="T238" s="39" t="s">
        <v>1993</v>
      </c>
      <c r="U238" s="158"/>
      <c r="V238" s="159"/>
      <c r="W238" s="159"/>
      <c r="X238" s="159"/>
    </row>
    <row r="239">
      <c r="A239" s="7">
        <v>236.0</v>
      </c>
      <c r="B239" s="24">
        <v>7944039.0</v>
      </c>
      <c r="C239" s="39" t="s">
        <v>15</v>
      </c>
      <c r="D239" s="39" t="s">
        <v>2013</v>
      </c>
      <c r="E239" s="39" t="s">
        <v>15</v>
      </c>
      <c r="F239" s="39" t="s">
        <v>15</v>
      </c>
      <c r="G239" s="39" t="s">
        <v>15</v>
      </c>
      <c r="H239" s="39" t="s">
        <v>15</v>
      </c>
      <c r="I239" s="39" t="s">
        <v>15</v>
      </c>
      <c r="J239" s="39" t="s">
        <v>15</v>
      </c>
      <c r="K239" s="39" t="s">
        <v>16</v>
      </c>
      <c r="L239" s="39" t="s">
        <v>16</v>
      </c>
      <c r="M239" s="39">
        <v>7.0</v>
      </c>
      <c r="N239" s="39" t="s">
        <v>2015</v>
      </c>
      <c r="O239" s="39" t="s">
        <v>15</v>
      </c>
      <c r="P239" s="39" t="s">
        <v>16</v>
      </c>
      <c r="Q239" s="39" t="s">
        <v>16</v>
      </c>
      <c r="R239" s="39" t="s">
        <v>16</v>
      </c>
      <c r="S239" s="158"/>
      <c r="T239" s="39" t="s">
        <v>1992</v>
      </c>
      <c r="U239" s="39" t="s">
        <v>2109</v>
      </c>
      <c r="V239" s="35"/>
      <c r="W239" s="35"/>
      <c r="X239" s="35"/>
    </row>
    <row r="240">
      <c r="A240" s="7">
        <v>237.0</v>
      </c>
      <c r="B240" s="7">
        <v>7944659.0</v>
      </c>
      <c r="C240" s="39" t="s">
        <v>15</v>
      </c>
      <c r="D240" s="39" t="s">
        <v>15</v>
      </c>
      <c r="E240" s="39" t="s">
        <v>15</v>
      </c>
      <c r="F240" s="39" t="s">
        <v>15</v>
      </c>
      <c r="G240" s="39" t="s">
        <v>15</v>
      </c>
      <c r="H240" s="39" t="s">
        <v>15</v>
      </c>
      <c r="I240" s="39" t="s">
        <v>15</v>
      </c>
      <c r="J240" s="39" t="s">
        <v>15</v>
      </c>
      <c r="K240" s="39" t="s">
        <v>15</v>
      </c>
      <c r="L240" s="39" t="s">
        <v>15</v>
      </c>
      <c r="M240" s="158"/>
      <c r="N240" s="39"/>
      <c r="O240" s="39" t="s">
        <v>15</v>
      </c>
      <c r="P240" s="39" t="s">
        <v>15</v>
      </c>
      <c r="Q240" s="39" t="s">
        <v>16</v>
      </c>
      <c r="R240" s="39" t="s">
        <v>15</v>
      </c>
      <c r="S240" s="158"/>
      <c r="T240" s="39" t="s">
        <v>1997</v>
      </c>
      <c r="U240" s="39" t="s">
        <v>2110</v>
      </c>
      <c r="V240" s="35"/>
      <c r="W240" s="35"/>
      <c r="X240" s="35"/>
    </row>
    <row r="241">
      <c r="A241" s="7">
        <v>238.0</v>
      </c>
      <c r="B241" s="10">
        <v>7945066.0</v>
      </c>
      <c r="C241" s="39" t="s">
        <v>15</v>
      </c>
      <c r="D241" s="39" t="s">
        <v>15</v>
      </c>
      <c r="E241" s="39" t="s">
        <v>15</v>
      </c>
      <c r="F241" s="39" t="s">
        <v>15</v>
      </c>
      <c r="G241" s="39" t="s">
        <v>15</v>
      </c>
      <c r="H241" s="39" t="s">
        <v>15</v>
      </c>
      <c r="I241" s="39" t="s">
        <v>15</v>
      </c>
      <c r="J241" s="39" t="s">
        <v>15</v>
      </c>
      <c r="K241" s="39" t="s">
        <v>16</v>
      </c>
      <c r="L241" s="39" t="s">
        <v>16</v>
      </c>
      <c r="M241" s="39">
        <v>7.0</v>
      </c>
      <c r="N241" s="39" t="s">
        <v>2015</v>
      </c>
      <c r="O241" s="39" t="s">
        <v>15</v>
      </c>
      <c r="P241" s="39" t="s">
        <v>15</v>
      </c>
      <c r="Q241" s="39" t="s">
        <v>16</v>
      </c>
      <c r="R241" s="39" t="s">
        <v>15</v>
      </c>
      <c r="S241" s="158"/>
      <c r="T241" s="39" t="s">
        <v>1992</v>
      </c>
      <c r="U241" s="39" t="s">
        <v>2111</v>
      </c>
      <c r="V241" s="35"/>
      <c r="W241" s="35"/>
      <c r="X241" s="35"/>
    </row>
    <row r="242">
      <c r="A242" s="7">
        <v>239.0</v>
      </c>
      <c r="B242" s="10">
        <v>7945459.0</v>
      </c>
      <c r="C242" s="39" t="s">
        <v>15</v>
      </c>
      <c r="D242" s="158"/>
      <c r="E242" s="39" t="s">
        <v>15</v>
      </c>
      <c r="F242" s="39" t="s">
        <v>15</v>
      </c>
      <c r="G242" s="39" t="s">
        <v>15</v>
      </c>
      <c r="H242" s="39" t="s">
        <v>15</v>
      </c>
      <c r="I242" s="39" t="s">
        <v>15</v>
      </c>
      <c r="J242" s="39" t="s">
        <v>15</v>
      </c>
      <c r="K242" s="39" t="s">
        <v>16</v>
      </c>
      <c r="L242" s="39" t="s">
        <v>15</v>
      </c>
      <c r="M242" s="158"/>
      <c r="N242" s="158"/>
      <c r="O242" s="39" t="s">
        <v>15</v>
      </c>
      <c r="P242" s="39" t="s">
        <v>15</v>
      </c>
      <c r="Q242" s="39" t="s">
        <v>16</v>
      </c>
      <c r="R242" s="39" t="s">
        <v>15</v>
      </c>
      <c r="S242" s="158"/>
      <c r="T242" s="39" t="s">
        <v>1992</v>
      </c>
      <c r="U242" s="39" t="s">
        <v>2112</v>
      </c>
      <c r="V242" s="35"/>
      <c r="W242" s="35"/>
      <c r="X242" s="35"/>
    </row>
    <row r="243">
      <c r="A243" s="7">
        <v>240.0</v>
      </c>
      <c r="B243" s="10">
        <v>7985515.0</v>
      </c>
      <c r="C243" s="39" t="s">
        <v>15</v>
      </c>
      <c r="D243" s="39" t="s">
        <v>15</v>
      </c>
      <c r="E243" s="39" t="s">
        <v>15</v>
      </c>
      <c r="F243" s="39" t="s">
        <v>15</v>
      </c>
      <c r="G243" s="39" t="s">
        <v>15</v>
      </c>
      <c r="H243" s="39" t="s">
        <v>15</v>
      </c>
      <c r="I243" s="39" t="s">
        <v>15</v>
      </c>
      <c r="J243" s="39" t="s">
        <v>15</v>
      </c>
      <c r="K243" s="39" t="s">
        <v>15</v>
      </c>
      <c r="L243" s="39" t="s">
        <v>15</v>
      </c>
      <c r="M243" s="158"/>
      <c r="N243" s="158"/>
      <c r="O243" s="39" t="s">
        <v>15</v>
      </c>
      <c r="P243" s="39" t="s">
        <v>16</v>
      </c>
      <c r="Q243" s="39" t="s">
        <v>16</v>
      </c>
      <c r="R243" s="39" t="s">
        <v>16</v>
      </c>
      <c r="S243" s="39">
        <v>2.0</v>
      </c>
      <c r="T243" s="39" t="s">
        <v>1992</v>
      </c>
      <c r="U243" s="39" t="s">
        <v>2113</v>
      </c>
      <c r="V243" s="35"/>
      <c r="W243" s="35"/>
      <c r="X243" s="35"/>
    </row>
    <row r="244">
      <c r="A244" s="7">
        <v>241.0</v>
      </c>
      <c r="B244" s="25">
        <v>7988389.0</v>
      </c>
      <c r="C244" s="39" t="s">
        <v>15</v>
      </c>
      <c r="D244" s="39" t="s">
        <v>15</v>
      </c>
      <c r="E244" s="39" t="s">
        <v>15</v>
      </c>
      <c r="F244" s="39" t="s">
        <v>15</v>
      </c>
      <c r="G244" s="39" t="s">
        <v>15</v>
      </c>
      <c r="H244" s="39" t="s">
        <v>15</v>
      </c>
      <c r="I244" s="39" t="s">
        <v>15</v>
      </c>
      <c r="J244" s="39" t="s">
        <v>15</v>
      </c>
      <c r="K244" s="39" t="s">
        <v>15</v>
      </c>
      <c r="L244" s="39" t="s">
        <v>15</v>
      </c>
      <c r="M244" s="39"/>
      <c r="N244" s="39"/>
      <c r="O244" s="39" t="s">
        <v>15</v>
      </c>
      <c r="P244" s="39" t="s">
        <v>15</v>
      </c>
      <c r="Q244" s="39" t="s">
        <v>15</v>
      </c>
      <c r="R244" s="39" t="s">
        <v>15</v>
      </c>
      <c r="S244" s="158"/>
      <c r="T244" s="39" t="s">
        <v>1995</v>
      </c>
      <c r="U244" s="39"/>
      <c r="V244" s="35"/>
      <c r="W244" s="35"/>
      <c r="X244" s="35"/>
    </row>
    <row r="245">
      <c r="A245" s="7">
        <v>242.0</v>
      </c>
      <c r="B245" s="24">
        <v>7989880.0</v>
      </c>
      <c r="C245" s="39" t="s">
        <v>15</v>
      </c>
      <c r="D245" s="39" t="s">
        <v>15</v>
      </c>
      <c r="E245" s="39" t="s">
        <v>15</v>
      </c>
      <c r="F245" s="39" t="s">
        <v>15</v>
      </c>
      <c r="G245" s="39" t="s">
        <v>15</v>
      </c>
      <c r="H245" s="39" t="s">
        <v>15</v>
      </c>
      <c r="I245" s="39" t="s">
        <v>15</v>
      </c>
      <c r="J245" s="39" t="s">
        <v>15</v>
      </c>
      <c r="K245" s="39" t="s">
        <v>15</v>
      </c>
      <c r="L245" s="39" t="s">
        <v>15</v>
      </c>
      <c r="M245" s="158"/>
      <c r="N245" s="158"/>
      <c r="O245" s="39" t="s">
        <v>15</v>
      </c>
      <c r="P245" s="39" t="s">
        <v>15</v>
      </c>
      <c r="Q245" s="39" t="s">
        <v>15</v>
      </c>
      <c r="R245" s="39" t="s">
        <v>16</v>
      </c>
      <c r="S245" s="39">
        <v>1.0</v>
      </c>
      <c r="T245" s="39" t="s">
        <v>1995</v>
      </c>
      <c r="U245" s="158"/>
      <c r="V245" s="159"/>
      <c r="W245" s="159"/>
      <c r="X245" s="159"/>
    </row>
    <row r="246">
      <c r="A246" s="7">
        <v>243.0</v>
      </c>
      <c r="B246" s="24">
        <v>7998980.0</v>
      </c>
      <c r="C246" s="39" t="s">
        <v>15</v>
      </c>
      <c r="D246" s="39" t="s">
        <v>15</v>
      </c>
      <c r="E246" s="39" t="s">
        <v>15</v>
      </c>
      <c r="F246" s="39" t="s">
        <v>15</v>
      </c>
      <c r="G246" s="39" t="s">
        <v>15</v>
      </c>
      <c r="H246" s="39" t="s">
        <v>15</v>
      </c>
      <c r="I246" s="39" t="s">
        <v>15</v>
      </c>
      <c r="J246" s="39" t="s">
        <v>15</v>
      </c>
      <c r="K246" s="39" t="s">
        <v>15</v>
      </c>
      <c r="L246" s="39" t="s">
        <v>15</v>
      </c>
      <c r="M246" s="158"/>
      <c r="N246" s="158"/>
      <c r="O246" s="39" t="s">
        <v>15</v>
      </c>
      <c r="P246" s="39" t="s">
        <v>16</v>
      </c>
      <c r="Q246" s="39" t="s">
        <v>15</v>
      </c>
      <c r="R246" s="39" t="s">
        <v>16</v>
      </c>
      <c r="S246" s="39">
        <v>25.0</v>
      </c>
      <c r="T246" s="39" t="s">
        <v>1992</v>
      </c>
      <c r="U246" s="39" t="s">
        <v>2114</v>
      </c>
      <c r="V246" s="35"/>
      <c r="W246" s="35"/>
      <c r="X246" s="35"/>
    </row>
    <row r="247">
      <c r="A247" s="7">
        <v>244.0</v>
      </c>
      <c r="B247" s="10">
        <v>7999313.0</v>
      </c>
      <c r="C247" s="39" t="s">
        <v>15</v>
      </c>
      <c r="D247" s="39" t="s">
        <v>15</v>
      </c>
      <c r="E247" s="39" t="s">
        <v>15</v>
      </c>
      <c r="F247" s="39" t="s">
        <v>15</v>
      </c>
      <c r="G247" s="39" t="s">
        <v>15</v>
      </c>
      <c r="H247" s="39" t="s">
        <v>15</v>
      </c>
      <c r="I247" s="39" t="s">
        <v>15</v>
      </c>
      <c r="J247" s="39" t="s">
        <v>15</v>
      </c>
      <c r="K247" s="39" t="s">
        <v>15</v>
      </c>
      <c r="L247" s="39" t="s">
        <v>15</v>
      </c>
      <c r="M247" s="158"/>
      <c r="N247" s="158"/>
      <c r="O247" s="39" t="s">
        <v>15</v>
      </c>
      <c r="P247" s="39" t="s">
        <v>15</v>
      </c>
      <c r="Q247" s="39" t="s">
        <v>15</v>
      </c>
      <c r="R247" s="39" t="s">
        <v>16</v>
      </c>
      <c r="S247" s="39">
        <v>10.0</v>
      </c>
      <c r="T247" s="39" t="s">
        <v>1992</v>
      </c>
      <c r="U247" s="158"/>
      <c r="V247" s="159"/>
      <c r="W247" s="159"/>
      <c r="X247" s="159"/>
    </row>
    <row r="248">
      <c r="A248" s="7">
        <v>245.0</v>
      </c>
      <c r="B248" s="10">
        <v>8000853.0</v>
      </c>
      <c r="C248" s="39" t="s">
        <v>16</v>
      </c>
      <c r="D248" s="39" t="s">
        <v>2049</v>
      </c>
      <c r="E248" s="39" t="s">
        <v>15</v>
      </c>
      <c r="F248" s="39" t="s">
        <v>15</v>
      </c>
      <c r="G248" s="39" t="s">
        <v>15</v>
      </c>
      <c r="H248" s="39" t="s">
        <v>15</v>
      </c>
      <c r="I248" s="39" t="s">
        <v>16</v>
      </c>
      <c r="J248" s="39" t="s">
        <v>15</v>
      </c>
      <c r="K248" s="39" t="s">
        <v>16</v>
      </c>
      <c r="L248" s="39" t="s">
        <v>16</v>
      </c>
      <c r="M248" s="39">
        <v>26.0</v>
      </c>
      <c r="N248" s="39" t="s">
        <v>2115</v>
      </c>
      <c r="O248" s="39" t="s">
        <v>15</v>
      </c>
      <c r="P248" s="39" t="s">
        <v>15</v>
      </c>
      <c r="Q248" s="39" t="s">
        <v>16</v>
      </c>
      <c r="R248" s="39" t="s">
        <v>16</v>
      </c>
      <c r="S248" s="39">
        <v>95.0</v>
      </c>
      <c r="T248" s="39" t="s">
        <v>1997</v>
      </c>
      <c r="U248" s="39" t="s">
        <v>2116</v>
      </c>
      <c r="V248" s="35"/>
      <c r="W248" s="35"/>
      <c r="X248" s="35"/>
    </row>
    <row r="249">
      <c r="A249" s="7">
        <v>246.0</v>
      </c>
      <c r="B249" s="24">
        <v>8001402.0</v>
      </c>
      <c r="C249" s="39" t="s">
        <v>15</v>
      </c>
      <c r="D249" s="158"/>
      <c r="E249" s="39" t="s">
        <v>15</v>
      </c>
      <c r="F249" s="39" t="s">
        <v>15</v>
      </c>
      <c r="G249" s="39" t="s">
        <v>15</v>
      </c>
      <c r="H249" s="39" t="s">
        <v>15</v>
      </c>
      <c r="I249" s="39" t="s">
        <v>15</v>
      </c>
      <c r="J249" s="39" t="s">
        <v>15</v>
      </c>
      <c r="K249" s="39" t="s">
        <v>15</v>
      </c>
      <c r="L249" s="39" t="s">
        <v>15</v>
      </c>
      <c r="M249" s="158"/>
      <c r="N249" s="158"/>
      <c r="O249" s="39" t="s">
        <v>15</v>
      </c>
      <c r="P249" s="39" t="s">
        <v>16</v>
      </c>
      <c r="Q249" s="39" t="s">
        <v>15</v>
      </c>
      <c r="R249" s="39" t="s">
        <v>16</v>
      </c>
      <c r="S249" s="39">
        <v>34.0</v>
      </c>
      <c r="T249" s="39" t="s">
        <v>1993</v>
      </c>
      <c r="U249" s="158"/>
      <c r="V249" s="159"/>
      <c r="W249" s="159"/>
      <c r="X249" s="159"/>
    </row>
    <row r="250">
      <c r="A250" s="7">
        <v>247.0</v>
      </c>
      <c r="B250" s="24">
        <v>8003107.0</v>
      </c>
      <c r="C250" s="39" t="s">
        <v>15</v>
      </c>
      <c r="D250" s="39" t="s">
        <v>15</v>
      </c>
      <c r="E250" s="39" t="s">
        <v>15</v>
      </c>
      <c r="F250" s="39" t="s">
        <v>15</v>
      </c>
      <c r="G250" s="39" t="s">
        <v>15</v>
      </c>
      <c r="H250" s="39" t="s">
        <v>15</v>
      </c>
      <c r="I250" s="39" t="s">
        <v>15</v>
      </c>
      <c r="J250" s="39" t="s">
        <v>15</v>
      </c>
      <c r="K250" s="39" t="s">
        <v>15</v>
      </c>
      <c r="L250" s="39" t="s">
        <v>15</v>
      </c>
      <c r="M250" s="158"/>
      <c r="N250" s="158"/>
      <c r="O250" s="39" t="s">
        <v>15</v>
      </c>
      <c r="P250" s="39" t="s">
        <v>16</v>
      </c>
      <c r="Q250" s="39" t="s">
        <v>15</v>
      </c>
      <c r="R250" s="39" t="s">
        <v>16</v>
      </c>
      <c r="S250" s="39">
        <v>11.0</v>
      </c>
      <c r="T250" s="39" t="s">
        <v>1993</v>
      </c>
      <c r="U250" s="158"/>
      <c r="V250" s="159"/>
      <c r="W250" s="159"/>
      <c r="X250" s="159"/>
    </row>
    <row r="251">
      <c r="A251" s="7">
        <v>248.0</v>
      </c>
      <c r="B251" s="24">
        <v>8016326.0</v>
      </c>
      <c r="C251" s="39" t="s">
        <v>16</v>
      </c>
      <c r="D251" s="39" t="s">
        <v>2053</v>
      </c>
      <c r="E251" s="39" t="s">
        <v>16</v>
      </c>
      <c r="F251" s="39" t="s">
        <v>15</v>
      </c>
      <c r="G251" s="39" t="s">
        <v>15</v>
      </c>
      <c r="H251" s="39" t="s">
        <v>15</v>
      </c>
      <c r="I251" s="39" t="s">
        <v>16</v>
      </c>
      <c r="J251" s="39" t="s">
        <v>15</v>
      </c>
      <c r="K251" s="39" t="s">
        <v>16</v>
      </c>
      <c r="L251" s="39" t="s">
        <v>16</v>
      </c>
      <c r="M251" s="39">
        <v>16.0</v>
      </c>
      <c r="N251" s="39" t="s">
        <v>2117</v>
      </c>
      <c r="O251" s="39" t="s">
        <v>15</v>
      </c>
      <c r="P251" s="39" t="s">
        <v>16</v>
      </c>
      <c r="Q251" s="39" t="s">
        <v>16</v>
      </c>
      <c r="R251" s="39" t="s">
        <v>16</v>
      </c>
      <c r="S251" s="39">
        <v>67.0</v>
      </c>
      <c r="T251" s="39" t="s">
        <v>1992</v>
      </c>
      <c r="U251" s="39" t="s">
        <v>2118</v>
      </c>
      <c r="V251" s="35"/>
      <c r="W251" s="35"/>
      <c r="X251" s="35"/>
    </row>
    <row r="252">
      <c r="A252" s="7">
        <v>249.0</v>
      </c>
      <c r="B252" s="24">
        <v>8018237.0</v>
      </c>
      <c r="C252" s="39" t="s">
        <v>15</v>
      </c>
      <c r="D252" s="39" t="s">
        <v>15</v>
      </c>
      <c r="E252" s="39" t="s">
        <v>15</v>
      </c>
      <c r="F252" s="39" t="s">
        <v>15</v>
      </c>
      <c r="G252" s="39" t="s">
        <v>15</v>
      </c>
      <c r="H252" s="39" t="s">
        <v>15</v>
      </c>
      <c r="I252" s="39" t="s">
        <v>15</v>
      </c>
      <c r="J252" s="39" t="s">
        <v>15</v>
      </c>
      <c r="K252" s="39" t="s">
        <v>15</v>
      </c>
      <c r="L252" s="39" t="s">
        <v>15</v>
      </c>
      <c r="M252" s="158"/>
      <c r="N252" s="158"/>
      <c r="O252" s="39" t="s">
        <v>15</v>
      </c>
      <c r="P252" s="39" t="s">
        <v>15</v>
      </c>
      <c r="Q252" s="39" t="s">
        <v>15</v>
      </c>
      <c r="R252" s="39" t="s">
        <v>16</v>
      </c>
      <c r="S252" s="39">
        <v>10.0</v>
      </c>
      <c r="T252" s="39" t="s">
        <v>1992</v>
      </c>
      <c r="U252" s="39" t="s">
        <v>2119</v>
      </c>
      <c r="V252" s="35"/>
      <c r="W252" s="35"/>
      <c r="X252" s="35"/>
    </row>
    <row r="253">
      <c r="A253" s="7">
        <v>250.0</v>
      </c>
      <c r="B253" s="24">
        <v>8016600.0</v>
      </c>
      <c r="C253" s="39" t="s">
        <v>15</v>
      </c>
      <c r="D253" s="39" t="s">
        <v>15</v>
      </c>
      <c r="E253" s="39" t="s">
        <v>15</v>
      </c>
      <c r="F253" s="39" t="s">
        <v>15</v>
      </c>
      <c r="G253" s="39" t="s">
        <v>16</v>
      </c>
      <c r="H253" s="39" t="s">
        <v>15</v>
      </c>
      <c r="I253" s="39" t="s">
        <v>16</v>
      </c>
      <c r="J253" s="39" t="s">
        <v>15</v>
      </c>
      <c r="K253" s="39" t="s">
        <v>15</v>
      </c>
      <c r="L253" s="39" t="s">
        <v>16</v>
      </c>
      <c r="M253" s="39">
        <v>8.0</v>
      </c>
      <c r="N253" s="39" t="s">
        <v>2042</v>
      </c>
      <c r="O253" s="39" t="s">
        <v>15</v>
      </c>
      <c r="P253" s="39" t="s">
        <v>15</v>
      </c>
      <c r="Q253" s="39" t="s">
        <v>15</v>
      </c>
      <c r="R253" s="39" t="s">
        <v>16</v>
      </c>
      <c r="S253" s="39">
        <v>13.0</v>
      </c>
      <c r="T253" s="39" t="s">
        <v>1992</v>
      </c>
      <c r="U253" s="39" t="s">
        <v>2120</v>
      </c>
      <c r="V253" s="35"/>
      <c r="W253" s="35"/>
      <c r="X253" s="35"/>
    </row>
    <row r="254">
      <c r="A254" s="7">
        <v>251.0</v>
      </c>
      <c r="B254" s="24">
        <v>8013351.0</v>
      </c>
      <c r="C254" s="39" t="s">
        <v>15</v>
      </c>
      <c r="D254" s="39" t="s">
        <v>15</v>
      </c>
      <c r="E254" s="39" t="s">
        <v>15</v>
      </c>
      <c r="F254" s="39" t="s">
        <v>15</v>
      </c>
      <c r="G254" s="39" t="s">
        <v>15</v>
      </c>
      <c r="H254" s="39" t="s">
        <v>15</v>
      </c>
      <c r="I254" s="39" t="s">
        <v>15</v>
      </c>
      <c r="J254" s="39" t="s">
        <v>15</v>
      </c>
      <c r="K254" s="39" t="s">
        <v>15</v>
      </c>
      <c r="L254" s="39" t="s">
        <v>15</v>
      </c>
      <c r="M254" s="158"/>
      <c r="N254" s="39"/>
      <c r="O254" s="39" t="s">
        <v>15</v>
      </c>
      <c r="P254" s="39" t="s">
        <v>15</v>
      </c>
      <c r="Q254" s="39" t="s">
        <v>15</v>
      </c>
      <c r="R254" s="39" t="s">
        <v>16</v>
      </c>
      <c r="S254" s="39">
        <v>11.0</v>
      </c>
      <c r="T254" s="39" t="s">
        <v>1992</v>
      </c>
      <c r="U254" s="158"/>
      <c r="V254" s="159"/>
      <c r="W254" s="159"/>
      <c r="X254" s="159"/>
    </row>
    <row r="255">
      <c r="A255" s="7">
        <v>252.0</v>
      </c>
      <c r="B255" s="24">
        <v>8005825.0</v>
      </c>
      <c r="C255" s="39" t="s">
        <v>16</v>
      </c>
      <c r="D255" s="39" t="s">
        <v>2049</v>
      </c>
      <c r="E255" s="39" t="s">
        <v>15</v>
      </c>
      <c r="F255" s="39" t="s">
        <v>15</v>
      </c>
      <c r="G255" s="39" t="s">
        <v>15</v>
      </c>
      <c r="H255" s="39" t="s">
        <v>15</v>
      </c>
      <c r="I255" s="39" t="s">
        <v>15</v>
      </c>
      <c r="J255" s="39" t="s">
        <v>15</v>
      </c>
      <c r="K255" s="39" t="s">
        <v>16</v>
      </c>
      <c r="L255" s="39" t="s">
        <v>16</v>
      </c>
      <c r="M255" s="39">
        <v>3.0</v>
      </c>
      <c r="N255" s="39" t="s">
        <v>2121</v>
      </c>
      <c r="O255" s="39" t="s">
        <v>15</v>
      </c>
      <c r="P255" s="39" t="s">
        <v>15</v>
      </c>
      <c r="Q255" s="39" t="s">
        <v>15</v>
      </c>
      <c r="R255" s="39" t="s">
        <v>15</v>
      </c>
      <c r="S255" s="39">
        <v>30.0</v>
      </c>
      <c r="T255" s="39" t="s">
        <v>1992</v>
      </c>
      <c r="U255" s="39" t="s">
        <v>2122</v>
      </c>
      <c r="V255" s="35"/>
      <c r="W255" s="35"/>
      <c r="X255" s="35"/>
    </row>
    <row r="256">
      <c r="A256" s="7">
        <v>253.0</v>
      </c>
      <c r="B256" s="10">
        <v>7959872.0</v>
      </c>
      <c r="C256" s="39" t="s">
        <v>15</v>
      </c>
      <c r="D256" s="39" t="s">
        <v>15</v>
      </c>
      <c r="E256" s="39" t="s">
        <v>15</v>
      </c>
      <c r="F256" s="39" t="s">
        <v>15</v>
      </c>
      <c r="G256" s="39" t="s">
        <v>16</v>
      </c>
      <c r="H256" s="39" t="s">
        <v>15</v>
      </c>
      <c r="I256" s="39" t="s">
        <v>16</v>
      </c>
      <c r="J256" s="39" t="s">
        <v>15</v>
      </c>
      <c r="K256" s="39" t="s">
        <v>16</v>
      </c>
      <c r="L256" s="39" t="s">
        <v>16</v>
      </c>
      <c r="M256" s="39">
        <v>10.0</v>
      </c>
      <c r="N256" s="39" t="s">
        <v>2123</v>
      </c>
      <c r="O256" s="39" t="s">
        <v>16</v>
      </c>
      <c r="P256" s="39" t="s">
        <v>16</v>
      </c>
      <c r="Q256" s="39" t="s">
        <v>16</v>
      </c>
      <c r="R256" s="39" t="s">
        <v>16</v>
      </c>
      <c r="S256" s="39">
        <v>8.0</v>
      </c>
      <c r="T256" s="39" t="s">
        <v>1993</v>
      </c>
      <c r="U256" s="39" t="s">
        <v>2124</v>
      </c>
      <c r="V256" s="35"/>
      <c r="W256" s="35"/>
      <c r="X256" s="35"/>
    </row>
    <row r="257">
      <c r="A257" s="7">
        <v>254.0</v>
      </c>
      <c r="B257" s="10">
        <v>7960957.0</v>
      </c>
      <c r="C257" s="39" t="s">
        <v>15</v>
      </c>
      <c r="D257" s="39" t="s">
        <v>2013</v>
      </c>
      <c r="E257" s="39" t="s">
        <v>15</v>
      </c>
      <c r="F257" s="39" t="s">
        <v>15</v>
      </c>
      <c r="G257" s="39" t="s">
        <v>15</v>
      </c>
      <c r="H257" s="39" t="s">
        <v>15</v>
      </c>
      <c r="I257" s="39" t="s">
        <v>16</v>
      </c>
      <c r="J257" s="39" t="s">
        <v>15</v>
      </c>
      <c r="K257" s="39" t="s">
        <v>16</v>
      </c>
      <c r="L257" s="39" t="s">
        <v>16</v>
      </c>
      <c r="M257" s="39">
        <v>9.0</v>
      </c>
      <c r="N257" s="39" t="s">
        <v>2125</v>
      </c>
      <c r="O257" s="39" t="s">
        <v>15</v>
      </c>
      <c r="P257" s="39" t="s">
        <v>16</v>
      </c>
      <c r="Q257" s="39" t="s">
        <v>16</v>
      </c>
      <c r="R257" s="39" t="s">
        <v>16</v>
      </c>
      <c r="S257" s="39">
        <v>28.0</v>
      </c>
      <c r="T257" s="39" t="s">
        <v>1992</v>
      </c>
      <c r="U257" s="158"/>
      <c r="V257" s="159"/>
      <c r="W257" s="159"/>
      <c r="X257" s="159"/>
    </row>
    <row r="258">
      <c r="A258" s="7">
        <v>255.0</v>
      </c>
      <c r="B258" s="10">
        <v>7960877.0</v>
      </c>
      <c r="C258" s="39" t="s">
        <v>16</v>
      </c>
      <c r="D258" s="39" t="s">
        <v>2013</v>
      </c>
      <c r="E258" s="39" t="s">
        <v>15</v>
      </c>
      <c r="F258" s="39" t="s">
        <v>15</v>
      </c>
      <c r="G258" s="39" t="s">
        <v>15</v>
      </c>
      <c r="H258" s="39" t="s">
        <v>15</v>
      </c>
      <c r="I258" s="39" t="s">
        <v>15</v>
      </c>
      <c r="J258" s="39" t="s">
        <v>15</v>
      </c>
      <c r="K258" s="39" t="s">
        <v>16</v>
      </c>
      <c r="L258" s="39" t="s">
        <v>16</v>
      </c>
      <c r="M258" s="39">
        <v>6.0</v>
      </c>
      <c r="N258" s="39" t="s">
        <v>2126</v>
      </c>
      <c r="O258" s="39" t="s">
        <v>15</v>
      </c>
      <c r="P258" s="39" t="s">
        <v>15</v>
      </c>
      <c r="Q258" s="39" t="s">
        <v>15</v>
      </c>
      <c r="R258" s="39" t="s">
        <v>16</v>
      </c>
      <c r="S258" s="39">
        <v>30.0</v>
      </c>
      <c r="T258" s="39" t="s">
        <v>1992</v>
      </c>
      <c r="U258" s="158"/>
      <c r="V258" s="159"/>
      <c r="W258" s="159"/>
      <c r="X258" s="159"/>
    </row>
    <row r="259">
      <c r="A259" s="7">
        <v>256.0</v>
      </c>
      <c r="B259" s="26">
        <v>7965548.0</v>
      </c>
      <c r="C259" s="39" t="s">
        <v>16</v>
      </c>
      <c r="D259" s="39" t="s">
        <v>2049</v>
      </c>
      <c r="E259" s="39" t="s">
        <v>15</v>
      </c>
      <c r="F259" s="39" t="s">
        <v>15</v>
      </c>
      <c r="G259" s="39" t="s">
        <v>15</v>
      </c>
      <c r="H259" s="39" t="s">
        <v>15</v>
      </c>
      <c r="I259" s="39" t="s">
        <v>15</v>
      </c>
      <c r="J259" s="39" t="s">
        <v>15</v>
      </c>
      <c r="K259" s="39" t="s">
        <v>16</v>
      </c>
      <c r="L259" s="39" t="s">
        <v>16</v>
      </c>
      <c r="M259" s="40">
        <v>16.0</v>
      </c>
      <c r="N259" s="40" t="s">
        <v>2042</v>
      </c>
      <c r="O259" s="39" t="s">
        <v>15</v>
      </c>
      <c r="P259" s="39" t="s">
        <v>16</v>
      </c>
      <c r="Q259" s="39" t="s">
        <v>16</v>
      </c>
      <c r="R259" s="39" t="s">
        <v>16</v>
      </c>
      <c r="S259" s="39">
        <v>9.0</v>
      </c>
      <c r="T259" s="39" t="s">
        <v>1992</v>
      </c>
      <c r="U259" s="158"/>
      <c r="V259" s="159"/>
      <c r="W259" s="159"/>
      <c r="X259" s="159"/>
    </row>
    <row r="260">
      <c r="A260" s="7">
        <v>257.0</v>
      </c>
      <c r="B260" s="27">
        <v>7972078.0</v>
      </c>
      <c r="C260" s="39" t="s">
        <v>16</v>
      </c>
      <c r="D260" s="39" t="s">
        <v>2007</v>
      </c>
      <c r="E260" s="39" t="s">
        <v>15</v>
      </c>
      <c r="F260" s="39" t="s">
        <v>15</v>
      </c>
      <c r="G260" s="39" t="s">
        <v>15</v>
      </c>
      <c r="H260" s="39" t="s">
        <v>15</v>
      </c>
      <c r="I260" s="39" t="s">
        <v>15</v>
      </c>
      <c r="J260" s="39" t="s">
        <v>15</v>
      </c>
      <c r="K260" s="39" t="s">
        <v>16</v>
      </c>
      <c r="L260" s="39" t="s">
        <v>16</v>
      </c>
      <c r="M260" s="158">
        <f>10+14+10</f>
        <v>34</v>
      </c>
      <c r="N260" s="39" t="s">
        <v>2127</v>
      </c>
      <c r="O260" s="39" t="s">
        <v>15</v>
      </c>
      <c r="P260" s="39" t="s">
        <v>16</v>
      </c>
      <c r="Q260" s="39" t="s">
        <v>16</v>
      </c>
      <c r="R260" s="39" t="s">
        <v>16</v>
      </c>
      <c r="S260" s="158">
        <f>6+15+18+5</f>
        <v>44</v>
      </c>
      <c r="T260" s="39" t="s">
        <v>1992</v>
      </c>
      <c r="U260" s="39" t="s">
        <v>2082</v>
      </c>
      <c r="V260" s="35"/>
      <c r="W260" s="35"/>
      <c r="X260" s="35"/>
    </row>
    <row r="261">
      <c r="A261" s="7">
        <v>258.0</v>
      </c>
      <c r="B261" s="27">
        <v>7948996.0</v>
      </c>
      <c r="C261" s="39" t="s">
        <v>15</v>
      </c>
      <c r="D261" s="39" t="s">
        <v>2049</v>
      </c>
      <c r="E261" s="39" t="s">
        <v>15</v>
      </c>
      <c r="F261" s="39" t="s">
        <v>15</v>
      </c>
      <c r="G261" s="39" t="s">
        <v>16</v>
      </c>
      <c r="H261" s="39" t="s">
        <v>15</v>
      </c>
      <c r="I261" s="39" t="s">
        <v>16</v>
      </c>
      <c r="J261" s="39" t="s">
        <v>15</v>
      </c>
      <c r="K261" s="39" t="s">
        <v>16</v>
      </c>
      <c r="L261" s="39" t="s">
        <v>16</v>
      </c>
      <c r="M261" s="158">
        <f>5+5+8+1+6+1+6+14+3</f>
        <v>49</v>
      </c>
      <c r="N261" s="39" t="s">
        <v>2128</v>
      </c>
      <c r="O261" s="39" t="s">
        <v>15</v>
      </c>
      <c r="P261" s="39" t="s">
        <v>15</v>
      </c>
      <c r="Q261" s="39" t="s">
        <v>16</v>
      </c>
      <c r="R261" s="39" t="s">
        <v>16</v>
      </c>
      <c r="S261" s="158">
        <f>10+11+10+18</f>
        <v>49</v>
      </c>
      <c r="T261" s="39" t="s">
        <v>1997</v>
      </c>
      <c r="U261" s="39" t="s">
        <v>2129</v>
      </c>
      <c r="V261" s="35"/>
      <c r="W261" s="35"/>
      <c r="X261" s="35"/>
    </row>
    <row r="262">
      <c r="A262" s="7">
        <v>259.0</v>
      </c>
      <c r="B262" s="28">
        <v>7975150.0</v>
      </c>
      <c r="C262" s="39" t="s">
        <v>16</v>
      </c>
      <c r="D262" s="39" t="s">
        <v>2049</v>
      </c>
      <c r="E262" s="39" t="s">
        <v>15</v>
      </c>
      <c r="F262" s="39" t="s">
        <v>15</v>
      </c>
      <c r="G262" s="39" t="s">
        <v>15</v>
      </c>
      <c r="H262" s="39" t="s">
        <v>15</v>
      </c>
      <c r="I262" s="39" t="s">
        <v>15</v>
      </c>
      <c r="J262" s="39" t="s">
        <v>15</v>
      </c>
      <c r="K262" s="39" t="s">
        <v>16</v>
      </c>
      <c r="L262" s="39" t="s">
        <v>16</v>
      </c>
      <c r="M262" s="39">
        <v>3.0</v>
      </c>
      <c r="N262" s="39" t="s">
        <v>2130</v>
      </c>
      <c r="O262" s="39" t="s">
        <v>15</v>
      </c>
      <c r="P262" s="39" t="s">
        <v>15</v>
      </c>
      <c r="Q262" s="39" t="s">
        <v>16</v>
      </c>
      <c r="R262" s="39" t="s">
        <v>15</v>
      </c>
      <c r="S262" s="158"/>
      <c r="T262" s="39"/>
      <c r="U262" s="158"/>
      <c r="V262" s="159"/>
      <c r="W262" s="159"/>
      <c r="X262" s="159"/>
    </row>
    <row r="263">
      <c r="A263" s="7">
        <v>260.0</v>
      </c>
      <c r="B263" s="28">
        <v>7972375.0</v>
      </c>
      <c r="C263" s="39" t="s">
        <v>15</v>
      </c>
      <c r="D263" s="39" t="s">
        <v>2013</v>
      </c>
      <c r="E263" s="39" t="s">
        <v>15</v>
      </c>
      <c r="F263" s="39" t="s">
        <v>15</v>
      </c>
      <c r="G263" s="39" t="s">
        <v>15</v>
      </c>
      <c r="H263" s="39" t="s">
        <v>15</v>
      </c>
      <c r="I263" s="39" t="s">
        <v>16</v>
      </c>
      <c r="J263" s="39" t="s">
        <v>15</v>
      </c>
      <c r="K263" s="39" t="s">
        <v>15</v>
      </c>
      <c r="L263" s="39" t="s">
        <v>16</v>
      </c>
      <c r="M263" s="39">
        <v>3.0</v>
      </c>
      <c r="N263" s="39" t="s">
        <v>2023</v>
      </c>
      <c r="O263" s="39" t="s">
        <v>15</v>
      </c>
      <c r="P263" s="39" t="s">
        <v>15</v>
      </c>
      <c r="Q263" s="39" t="s">
        <v>16</v>
      </c>
      <c r="R263" s="39" t="s">
        <v>15</v>
      </c>
      <c r="S263" s="158"/>
      <c r="T263" s="39" t="s">
        <v>1992</v>
      </c>
      <c r="U263" s="158"/>
      <c r="V263" s="159"/>
      <c r="W263" s="159"/>
      <c r="X263" s="159"/>
    </row>
    <row r="264">
      <c r="A264" s="7">
        <v>261.0</v>
      </c>
      <c r="B264" s="28">
        <v>7975743.0</v>
      </c>
      <c r="C264" s="39" t="s">
        <v>15</v>
      </c>
      <c r="D264" s="39" t="s">
        <v>15</v>
      </c>
      <c r="E264" s="39" t="s">
        <v>15</v>
      </c>
      <c r="F264" s="39" t="s">
        <v>15</v>
      </c>
      <c r="G264" s="39" t="s">
        <v>15</v>
      </c>
      <c r="H264" s="39" t="s">
        <v>15</v>
      </c>
      <c r="I264" s="39" t="s">
        <v>15</v>
      </c>
      <c r="J264" s="39" t="s">
        <v>15</v>
      </c>
      <c r="K264" s="39" t="s">
        <v>16</v>
      </c>
      <c r="L264" s="39" t="s">
        <v>16</v>
      </c>
      <c r="M264" s="39">
        <v>21.0</v>
      </c>
      <c r="N264" s="39" t="s">
        <v>2131</v>
      </c>
      <c r="O264" s="39" t="s">
        <v>15</v>
      </c>
      <c r="P264" s="39" t="s">
        <v>16</v>
      </c>
      <c r="Q264" s="39" t="s">
        <v>16</v>
      </c>
      <c r="R264" s="39" t="s">
        <v>16</v>
      </c>
      <c r="S264" s="158">
        <f>16+40+3</f>
        <v>59</v>
      </c>
      <c r="T264" s="39" t="s">
        <v>1992</v>
      </c>
      <c r="U264" s="39" t="s">
        <v>2132</v>
      </c>
      <c r="V264" s="35"/>
      <c r="W264" s="35"/>
      <c r="X264" s="35"/>
    </row>
    <row r="265">
      <c r="A265" s="7">
        <v>262.0</v>
      </c>
      <c r="B265" s="28">
        <v>7976092.0</v>
      </c>
      <c r="C265" s="39" t="s">
        <v>15</v>
      </c>
      <c r="D265" s="39" t="s">
        <v>2007</v>
      </c>
      <c r="E265" s="39" t="s">
        <v>16</v>
      </c>
      <c r="F265" s="39" t="s">
        <v>15</v>
      </c>
      <c r="G265" s="39" t="s">
        <v>15</v>
      </c>
      <c r="H265" s="39" t="s">
        <v>15</v>
      </c>
      <c r="I265" s="39" t="s">
        <v>15</v>
      </c>
      <c r="J265" s="39" t="s">
        <v>15</v>
      </c>
      <c r="K265" s="39" t="s">
        <v>16</v>
      </c>
      <c r="L265" s="39" t="s">
        <v>16</v>
      </c>
      <c r="M265" s="158">
        <f>11+8+8+3</f>
        <v>30</v>
      </c>
      <c r="N265" s="39" t="s">
        <v>2133</v>
      </c>
      <c r="O265" s="39" t="s">
        <v>16</v>
      </c>
      <c r="P265" s="39" t="s">
        <v>15</v>
      </c>
      <c r="Q265" s="39" t="s">
        <v>16</v>
      </c>
      <c r="R265" s="39" t="s">
        <v>16</v>
      </c>
      <c r="S265" s="158">
        <f>7+30+31+4</f>
        <v>72</v>
      </c>
      <c r="T265" s="39" t="s">
        <v>1992</v>
      </c>
      <c r="U265" s="39" t="s">
        <v>2134</v>
      </c>
      <c r="V265" s="35"/>
      <c r="W265" s="35"/>
      <c r="X265" s="35"/>
    </row>
    <row r="266">
      <c r="A266" s="7">
        <v>263.0</v>
      </c>
      <c r="B266" s="28">
        <v>7981133.0</v>
      </c>
      <c r="C266" s="39" t="s">
        <v>15</v>
      </c>
      <c r="D266" s="39" t="s">
        <v>15</v>
      </c>
      <c r="E266" s="39" t="s">
        <v>15</v>
      </c>
      <c r="F266" s="39" t="s">
        <v>15</v>
      </c>
      <c r="G266" s="39" t="s">
        <v>15</v>
      </c>
      <c r="H266" s="39" t="s">
        <v>15</v>
      </c>
      <c r="I266" s="39" t="s">
        <v>16</v>
      </c>
      <c r="J266" s="39" t="s">
        <v>15</v>
      </c>
      <c r="K266" s="39" t="s">
        <v>16</v>
      </c>
      <c r="L266" s="39" t="s">
        <v>16</v>
      </c>
      <c r="M266" s="39">
        <v>10.0</v>
      </c>
      <c r="N266" s="39" t="s">
        <v>2015</v>
      </c>
      <c r="O266" s="39" t="s">
        <v>15</v>
      </c>
      <c r="P266" s="39" t="s">
        <v>16</v>
      </c>
      <c r="Q266" s="39" t="s">
        <v>16</v>
      </c>
      <c r="R266" s="39" t="s">
        <v>16</v>
      </c>
      <c r="S266" s="158">
        <f>6+19</f>
        <v>25</v>
      </c>
      <c r="T266" s="39" t="s">
        <v>1992</v>
      </c>
      <c r="U266" s="158"/>
      <c r="V266" s="159"/>
      <c r="W266" s="159"/>
      <c r="X266" s="159"/>
    </row>
    <row r="267">
      <c r="A267" s="7">
        <v>264.0</v>
      </c>
      <c r="B267" s="24">
        <v>7984802.0</v>
      </c>
      <c r="C267" s="39" t="s">
        <v>15</v>
      </c>
      <c r="D267" s="39" t="s">
        <v>15</v>
      </c>
      <c r="E267" s="39" t="s">
        <v>15</v>
      </c>
      <c r="F267" s="39" t="s">
        <v>15</v>
      </c>
      <c r="G267" s="39" t="s">
        <v>15</v>
      </c>
      <c r="H267" s="39" t="s">
        <v>15</v>
      </c>
      <c r="I267" s="39" t="s">
        <v>15</v>
      </c>
      <c r="J267" s="39" t="s">
        <v>15</v>
      </c>
      <c r="K267" s="39" t="s">
        <v>15</v>
      </c>
      <c r="L267" s="39" t="s">
        <v>15</v>
      </c>
      <c r="M267" s="158"/>
      <c r="N267" s="158"/>
      <c r="O267" s="39" t="s">
        <v>15</v>
      </c>
      <c r="P267" s="39" t="s">
        <v>15</v>
      </c>
      <c r="Q267" s="39" t="s">
        <v>15</v>
      </c>
      <c r="R267" s="39" t="s">
        <v>16</v>
      </c>
      <c r="S267" s="39">
        <v>8.0</v>
      </c>
      <c r="T267" s="39" t="s">
        <v>1995</v>
      </c>
      <c r="U267" s="158"/>
      <c r="V267" s="159"/>
      <c r="W267" s="159"/>
      <c r="X267" s="159"/>
    </row>
    <row r="268">
      <c r="A268" s="7">
        <v>265.0</v>
      </c>
      <c r="B268" s="10">
        <v>7990036.0</v>
      </c>
      <c r="C268" s="39" t="s">
        <v>15</v>
      </c>
      <c r="D268" s="39" t="s">
        <v>2049</v>
      </c>
      <c r="E268" s="39" t="s">
        <v>16</v>
      </c>
      <c r="F268" s="39" t="s">
        <v>15</v>
      </c>
      <c r="G268" s="39" t="s">
        <v>15</v>
      </c>
      <c r="H268" s="39" t="s">
        <v>15</v>
      </c>
      <c r="I268" s="39" t="s">
        <v>16</v>
      </c>
      <c r="J268" s="39" t="s">
        <v>16</v>
      </c>
      <c r="K268" s="39" t="s">
        <v>16</v>
      </c>
      <c r="L268" s="39" t="s">
        <v>16</v>
      </c>
      <c r="M268" s="39">
        <v>32.0</v>
      </c>
      <c r="N268" s="39" t="s">
        <v>2135</v>
      </c>
      <c r="O268" s="39" t="s">
        <v>15</v>
      </c>
      <c r="P268" s="39" t="s">
        <v>16</v>
      </c>
      <c r="Q268" s="39" t="s">
        <v>16</v>
      </c>
      <c r="R268" s="39" t="s">
        <v>16</v>
      </c>
      <c r="S268" s="39">
        <v>31.0</v>
      </c>
      <c r="T268" s="39" t="s">
        <v>1992</v>
      </c>
      <c r="U268" s="39" t="s">
        <v>2136</v>
      </c>
      <c r="V268" s="35"/>
      <c r="W268" s="35"/>
      <c r="X268" s="35"/>
    </row>
    <row r="269">
      <c r="A269" s="7">
        <v>266.0</v>
      </c>
      <c r="B269" s="24">
        <v>7990768.0</v>
      </c>
      <c r="C269" s="39" t="s">
        <v>15</v>
      </c>
      <c r="D269" s="39" t="s">
        <v>15</v>
      </c>
      <c r="E269" s="39" t="s">
        <v>15</v>
      </c>
      <c r="F269" s="39" t="s">
        <v>15</v>
      </c>
      <c r="G269" s="39" t="s">
        <v>16</v>
      </c>
      <c r="H269" s="39" t="s">
        <v>15</v>
      </c>
      <c r="I269" s="39" t="s">
        <v>16</v>
      </c>
      <c r="J269" s="39" t="s">
        <v>15</v>
      </c>
      <c r="K269" s="39" t="s">
        <v>16</v>
      </c>
      <c r="L269" s="39" t="s">
        <v>16</v>
      </c>
      <c r="M269" s="39">
        <v>8.0</v>
      </c>
      <c r="N269" s="39" t="s">
        <v>2015</v>
      </c>
      <c r="O269" s="39" t="s">
        <v>15</v>
      </c>
      <c r="P269" s="39" t="s">
        <v>16</v>
      </c>
      <c r="Q269" s="39" t="s">
        <v>15</v>
      </c>
      <c r="R269" s="39" t="s">
        <v>16</v>
      </c>
      <c r="S269" s="39">
        <v>7.0</v>
      </c>
      <c r="T269" s="39" t="s">
        <v>1995</v>
      </c>
      <c r="U269" s="39" t="s">
        <v>2137</v>
      </c>
      <c r="V269" s="35"/>
      <c r="W269" s="35"/>
      <c r="X269" s="35"/>
    </row>
    <row r="270">
      <c r="A270" s="7">
        <v>267.0</v>
      </c>
      <c r="B270" s="24">
        <v>7992289.0</v>
      </c>
      <c r="C270" s="39" t="s">
        <v>15</v>
      </c>
      <c r="D270" s="39" t="s">
        <v>2049</v>
      </c>
      <c r="E270" s="39" t="s">
        <v>15</v>
      </c>
      <c r="F270" s="39" t="s">
        <v>15</v>
      </c>
      <c r="G270" s="39" t="s">
        <v>15</v>
      </c>
      <c r="H270" s="39" t="s">
        <v>15</v>
      </c>
      <c r="I270" s="39" t="s">
        <v>16</v>
      </c>
      <c r="J270" s="39" t="s">
        <v>15</v>
      </c>
      <c r="K270" s="39" t="s">
        <v>16</v>
      </c>
      <c r="L270" s="39" t="s">
        <v>16</v>
      </c>
      <c r="M270" s="39">
        <v>11.0</v>
      </c>
      <c r="N270" s="39" t="s">
        <v>2037</v>
      </c>
      <c r="O270" s="39" t="s">
        <v>16</v>
      </c>
      <c r="P270" s="39" t="s">
        <v>16</v>
      </c>
      <c r="Q270" s="39" t="s">
        <v>16</v>
      </c>
      <c r="R270" s="39" t="s">
        <v>16</v>
      </c>
      <c r="S270" s="39">
        <v>17.0</v>
      </c>
      <c r="T270" s="39" t="s">
        <v>1997</v>
      </c>
      <c r="U270" s="39" t="s">
        <v>2138</v>
      </c>
      <c r="V270" s="35"/>
      <c r="W270" s="35"/>
      <c r="X270" s="35"/>
    </row>
    <row r="271">
      <c r="A271" s="7">
        <v>268.0</v>
      </c>
      <c r="B271" s="24">
        <v>7992621.0</v>
      </c>
      <c r="C271" s="39" t="s">
        <v>15</v>
      </c>
      <c r="D271" s="39" t="s">
        <v>15</v>
      </c>
      <c r="E271" s="39" t="s">
        <v>15</v>
      </c>
      <c r="F271" s="39" t="s">
        <v>15</v>
      </c>
      <c r="G271" s="39" t="s">
        <v>15</v>
      </c>
      <c r="H271" s="39" t="s">
        <v>15</v>
      </c>
      <c r="I271" s="39" t="s">
        <v>15</v>
      </c>
      <c r="J271" s="39" t="s">
        <v>15</v>
      </c>
      <c r="K271" s="39" t="s">
        <v>15</v>
      </c>
      <c r="L271" s="39" t="s">
        <v>15</v>
      </c>
      <c r="M271" s="158"/>
      <c r="N271" s="158"/>
      <c r="O271" s="39" t="s">
        <v>15</v>
      </c>
      <c r="P271" s="39" t="s">
        <v>15</v>
      </c>
      <c r="Q271" s="39" t="s">
        <v>15</v>
      </c>
      <c r="R271" s="39" t="s">
        <v>16</v>
      </c>
      <c r="S271" s="39">
        <v>11.0</v>
      </c>
      <c r="T271" s="39" t="s">
        <v>1992</v>
      </c>
      <c r="U271" s="39" t="s">
        <v>2139</v>
      </c>
      <c r="V271" s="35"/>
      <c r="W271" s="35"/>
      <c r="X271" s="35"/>
    </row>
    <row r="272">
      <c r="A272" s="7">
        <v>269.0</v>
      </c>
      <c r="B272" s="24">
        <v>7993705.0</v>
      </c>
      <c r="C272" s="39" t="s">
        <v>15</v>
      </c>
      <c r="D272" s="39" t="s">
        <v>15</v>
      </c>
      <c r="E272" s="39" t="s">
        <v>15</v>
      </c>
      <c r="F272" s="39" t="s">
        <v>15</v>
      </c>
      <c r="G272" s="39" t="s">
        <v>15</v>
      </c>
      <c r="H272" s="39" t="s">
        <v>15</v>
      </c>
      <c r="I272" s="39" t="s">
        <v>15</v>
      </c>
      <c r="J272" s="39" t="s">
        <v>15</v>
      </c>
      <c r="K272" s="39" t="s">
        <v>15</v>
      </c>
      <c r="L272" s="39" t="s">
        <v>15</v>
      </c>
      <c r="M272" s="158"/>
      <c r="N272" s="158"/>
      <c r="O272" s="39" t="s">
        <v>15</v>
      </c>
      <c r="P272" s="39" t="s">
        <v>16</v>
      </c>
      <c r="Q272" s="39" t="s">
        <v>15</v>
      </c>
      <c r="R272" s="39" t="s">
        <v>16</v>
      </c>
      <c r="S272" s="39">
        <v>14.0</v>
      </c>
      <c r="T272" s="39" t="s">
        <v>1992</v>
      </c>
      <c r="U272" s="39" t="s">
        <v>2140</v>
      </c>
      <c r="V272" s="35"/>
      <c r="W272" s="35"/>
      <c r="X272" s="35"/>
    </row>
    <row r="273">
      <c r="A273" s="7">
        <v>270.0</v>
      </c>
      <c r="B273" s="24">
        <v>8004434.0</v>
      </c>
      <c r="C273" s="39" t="s">
        <v>15</v>
      </c>
      <c r="D273" s="39" t="s">
        <v>15</v>
      </c>
      <c r="E273" s="39" t="s">
        <v>15</v>
      </c>
      <c r="F273" s="39" t="s">
        <v>15</v>
      </c>
      <c r="G273" s="39" t="s">
        <v>15</v>
      </c>
      <c r="H273" s="39" t="s">
        <v>15</v>
      </c>
      <c r="I273" s="39" t="s">
        <v>15</v>
      </c>
      <c r="J273" s="39" t="s">
        <v>15</v>
      </c>
      <c r="K273" s="39" t="s">
        <v>15</v>
      </c>
      <c r="L273" s="39" t="s">
        <v>15</v>
      </c>
      <c r="M273" s="158"/>
      <c r="N273" s="158"/>
      <c r="O273" s="39" t="s">
        <v>15</v>
      </c>
      <c r="P273" s="39" t="s">
        <v>16</v>
      </c>
      <c r="Q273" s="39" t="s">
        <v>15</v>
      </c>
      <c r="R273" s="39" t="s">
        <v>16</v>
      </c>
      <c r="S273" s="39">
        <v>11.0</v>
      </c>
      <c r="T273" s="39" t="s">
        <v>1995</v>
      </c>
      <c r="U273" s="39" t="s">
        <v>2141</v>
      </c>
      <c r="V273" s="35"/>
      <c r="W273" s="35"/>
      <c r="X273" s="35"/>
    </row>
    <row r="274">
      <c r="A274" s="7">
        <v>271.0</v>
      </c>
      <c r="B274" s="24">
        <v>8004785.0</v>
      </c>
      <c r="C274" s="39" t="s">
        <v>16</v>
      </c>
      <c r="D274" s="39" t="s">
        <v>15</v>
      </c>
      <c r="E274" s="39" t="s">
        <v>15</v>
      </c>
      <c r="F274" s="39" t="s">
        <v>15</v>
      </c>
      <c r="G274" s="39" t="s">
        <v>15</v>
      </c>
      <c r="H274" s="39" t="s">
        <v>15</v>
      </c>
      <c r="I274" s="39" t="s">
        <v>15</v>
      </c>
      <c r="J274" s="39" t="s">
        <v>15</v>
      </c>
      <c r="K274" s="39" t="s">
        <v>16</v>
      </c>
      <c r="L274" s="39" t="s">
        <v>16</v>
      </c>
      <c r="M274" s="39">
        <v>2.0</v>
      </c>
      <c r="N274" s="39" t="s">
        <v>2015</v>
      </c>
      <c r="O274" s="39" t="s">
        <v>15</v>
      </c>
      <c r="P274" s="39" t="s">
        <v>15</v>
      </c>
      <c r="Q274" s="39" t="s">
        <v>15</v>
      </c>
      <c r="R274" s="39" t="s">
        <v>16</v>
      </c>
      <c r="S274" s="39">
        <v>6.0</v>
      </c>
      <c r="T274" s="39"/>
      <c r="U274" s="39" t="s">
        <v>2142</v>
      </c>
      <c r="V274" s="35"/>
      <c r="W274" s="35"/>
      <c r="X274" s="35"/>
    </row>
    <row r="275">
      <c r="A275" s="7">
        <v>272.0</v>
      </c>
      <c r="B275" s="24">
        <v>8005825.0</v>
      </c>
      <c r="C275" s="39" t="s">
        <v>15</v>
      </c>
      <c r="D275" s="39" t="s">
        <v>2049</v>
      </c>
      <c r="E275" s="39" t="s">
        <v>15</v>
      </c>
      <c r="F275" s="39" t="s">
        <v>15</v>
      </c>
      <c r="G275" s="39" t="s">
        <v>15</v>
      </c>
      <c r="H275" s="39" t="s">
        <v>15</v>
      </c>
      <c r="I275" s="39" t="s">
        <v>16</v>
      </c>
      <c r="J275" s="39" t="s">
        <v>15</v>
      </c>
      <c r="K275" s="39" t="s">
        <v>16</v>
      </c>
      <c r="L275" s="39" t="s">
        <v>15</v>
      </c>
      <c r="M275" s="39">
        <v>19.0</v>
      </c>
      <c r="N275" s="39" t="s">
        <v>2143</v>
      </c>
      <c r="O275" s="39" t="s">
        <v>15</v>
      </c>
      <c r="P275" s="39" t="s">
        <v>16</v>
      </c>
      <c r="Q275" s="39" t="s">
        <v>16</v>
      </c>
      <c r="R275" s="39" t="s">
        <v>16</v>
      </c>
      <c r="S275" s="39">
        <v>51.0</v>
      </c>
      <c r="T275" s="39" t="s">
        <v>1992</v>
      </c>
      <c r="U275" s="39" t="s">
        <v>2144</v>
      </c>
      <c r="V275" s="35"/>
      <c r="W275" s="35"/>
      <c r="X275" s="35"/>
    </row>
    <row r="276">
      <c r="A276" s="7">
        <v>273.0</v>
      </c>
      <c r="B276" s="24">
        <v>8005826.0</v>
      </c>
      <c r="C276" s="39" t="s">
        <v>15</v>
      </c>
      <c r="D276" s="39" t="s">
        <v>2013</v>
      </c>
      <c r="E276" s="39" t="s">
        <v>15</v>
      </c>
      <c r="F276" s="39" t="s">
        <v>15</v>
      </c>
      <c r="G276" s="39" t="s">
        <v>15</v>
      </c>
      <c r="H276" s="39" t="s">
        <v>15</v>
      </c>
      <c r="I276" s="39" t="s">
        <v>16</v>
      </c>
      <c r="J276" s="39" t="s">
        <v>15</v>
      </c>
      <c r="K276" s="39" t="s">
        <v>15</v>
      </c>
      <c r="L276" s="39" t="s">
        <v>16</v>
      </c>
      <c r="M276" s="39">
        <v>16.0</v>
      </c>
      <c r="N276" s="39" t="s">
        <v>2143</v>
      </c>
      <c r="O276" s="39" t="s">
        <v>15</v>
      </c>
      <c r="P276" s="39" t="s">
        <v>15</v>
      </c>
      <c r="Q276" s="39" t="s">
        <v>16</v>
      </c>
      <c r="R276" s="39" t="s">
        <v>16</v>
      </c>
      <c r="S276" s="39">
        <v>43.0</v>
      </c>
      <c r="T276" s="39" t="s">
        <v>1992</v>
      </c>
      <c r="U276" s="39" t="s">
        <v>2145</v>
      </c>
      <c r="V276" s="35"/>
      <c r="W276" s="35"/>
      <c r="X276" s="35"/>
    </row>
    <row r="277">
      <c r="A277" s="7">
        <v>274.0</v>
      </c>
      <c r="B277" s="10">
        <v>8006993.0</v>
      </c>
      <c r="C277" s="39" t="s">
        <v>15</v>
      </c>
      <c r="D277" s="39" t="s">
        <v>15</v>
      </c>
      <c r="E277" s="39" t="s">
        <v>15</v>
      </c>
      <c r="F277" s="39" t="s">
        <v>15</v>
      </c>
      <c r="G277" s="39" t="s">
        <v>15</v>
      </c>
      <c r="H277" s="39" t="s">
        <v>15</v>
      </c>
      <c r="I277" s="39" t="s">
        <v>15</v>
      </c>
      <c r="J277" s="39" t="s">
        <v>15</v>
      </c>
      <c r="K277" s="39" t="s">
        <v>15</v>
      </c>
      <c r="L277" s="39" t="s">
        <v>15</v>
      </c>
      <c r="M277" s="158"/>
      <c r="N277" s="158"/>
      <c r="O277" s="39" t="s">
        <v>15</v>
      </c>
      <c r="P277" s="39" t="s">
        <v>15</v>
      </c>
      <c r="Q277" s="39" t="s">
        <v>15</v>
      </c>
      <c r="R277" s="39" t="s">
        <v>16</v>
      </c>
      <c r="S277" s="39">
        <v>9.0</v>
      </c>
      <c r="T277" s="39" t="s">
        <v>1992</v>
      </c>
      <c r="U277" s="39" t="s">
        <v>2146</v>
      </c>
      <c r="V277" s="35"/>
      <c r="W277" s="35"/>
      <c r="X277" s="35"/>
    </row>
    <row r="278">
      <c r="A278" s="7">
        <v>275.0</v>
      </c>
      <c r="B278" s="24">
        <v>8007597.0</v>
      </c>
      <c r="C278" s="39" t="s">
        <v>15</v>
      </c>
      <c r="D278" s="39" t="s">
        <v>2013</v>
      </c>
      <c r="E278" s="39" t="s">
        <v>15</v>
      </c>
      <c r="F278" s="39" t="s">
        <v>15</v>
      </c>
      <c r="G278" s="39" t="s">
        <v>15</v>
      </c>
      <c r="H278" s="39" t="s">
        <v>15</v>
      </c>
      <c r="I278" s="39" t="s">
        <v>15</v>
      </c>
      <c r="J278" s="39" t="s">
        <v>15</v>
      </c>
      <c r="K278" s="39" t="s">
        <v>16</v>
      </c>
      <c r="L278" s="39" t="s">
        <v>16</v>
      </c>
      <c r="M278" s="39">
        <v>19.0</v>
      </c>
      <c r="N278" s="39" t="s">
        <v>2147</v>
      </c>
      <c r="O278" s="39" t="s">
        <v>15</v>
      </c>
      <c r="P278" s="39" t="s">
        <v>15</v>
      </c>
      <c r="Q278" s="39" t="s">
        <v>16</v>
      </c>
      <c r="R278" s="39" t="s">
        <v>16</v>
      </c>
      <c r="S278" s="39">
        <v>44.0</v>
      </c>
      <c r="T278" s="39" t="s">
        <v>1995</v>
      </c>
      <c r="U278" s="39" t="s">
        <v>2148</v>
      </c>
      <c r="V278" s="35"/>
      <c r="W278" s="35"/>
      <c r="X278" s="35"/>
    </row>
    <row r="279">
      <c r="A279" s="7">
        <v>276.0</v>
      </c>
      <c r="B279" s="24">
        <v>8007598.0</v>
      </c>
      <c r="C279" s="39" t="s">
        <v>15</v>
      </c>
      <c r="D279" s="39" t="s">
        <v>2049</v>
      </c>
      <c r="E279" s="39" t="s">
        <v>15</v>
      </c>
      <c r="F279" s="39" t="s">
        <v>15</v>
      </c>
      <c r="G279" s="39" t="s">
        <v>15</v>
      </c>
      <c r="H279" s="39" t="s">
        <v>15</v>
      </c>
      <c r="I279" s="39" t="s">
        <v>15</v>
      </c>
      <c r="J279" s="39" t="s">
        <v>15</v>
      </c>
      <c r="K279" s="39" t="s">
        <v>16</v>
      </c>
      <c r="L279" s="39" t="s">
        <v>16</v>
      </c>
      <c r="M279" s="39">
        <v>8.0</v>
      </c>
      <c r="N279" s="39" t="s">
        <v>2147</v>
      </c>
      <c r="O279" s="39" t="s">
        <v>15</v>
      </c>
      <c r="P279" s="39" t="s">
        <v>16</v>
      </c>
      <c r="Q279" s="39" t="s">
        <v>16</v>
      </c>
      <c r="R279" s="39" t="s">
        <v>16</v>
      </c>
      <c r="S279" s="39">
        <v>38.0</v>
      </c>
      <c r="T279" s="39" t="s">
        <v>1992</v>
      </c>
      <c r="U279" s="39" t="s">
        <v>2149</v>
      </c>
      <c r="V279" s="35"/>
      <c r="W279" s="35"/>
      <c r="X279" s="35"/>
    </row>
    <row r="280">
      <c r="A280" s="7">
        <v>277.0</v>
      </c>
      <c r="B280" s="24">
        <v>8008098.0</v>
      </c>
      <c r="C280" s="39" t="s">
        <v>15</v>
      </c>
      <c r="D280" s="39" t="s">
        <v>15</v>
      </c>
      <c r="E280" s="39" t="s">
        <v>15</v>
      </c>
      <c r="F280" s="39" t="s">
        <v>15</v>
      </c>
      <c r="G280" s="39" t="s">
        <v>15</v>
      </c>
      <c r="H280" s="39" t="s">
        <v>15</v>
      </c>
      <c r="I280" s="39" t="s">
        <v>16</v>
      </c>
      <c r="J280" s="39" t="s">
        <v>15</v>
      </c>
      <c r="K280" s="39" t="s">
        <v>15</v>
      </c>
      <c r="L280" s="39" t="s">
        <v>16</v>
      </c>
      <c r="M280" s="39">
        <v>8.0</v>
      </c>
      <c r="N280" s="39" t="s">
        <v>2143</v>
      </c>
      <c r="O280" s="39" t="s">
        <v>15</v>
      </c>
      <c r="P280" s="39" t="s">
        <v>16</v>
      </c>
      <c r="Q280" s="39" t="s">
        <v>16</v>
      </c>
      <c r="R280" s="39" t="s">
        <v>16</v>
      </c>
      <c r="S280" s="39">
        <v>15.0</v>
      </c>
      <c r="T280" s="39" t="s">
        <v>1992</v>
      </c>
      <c r="U280" s="39" t="s">
        <v>2150</v>
      </c>
      <c r="V280" s="35"/>
      <c r="W280" s="35"/>
      <c r="X280" s="35"/>
    </row>
    <row r="281">
      <c r="A281" s="7">
        <v>278.0</v>
      </c>
      <c r="B281" s="27">
        <v>7995476.0</v>
      </c>
      <c r="C281" s="39" t="s">
        <v>15</v>
      </c>
      <c r="D281" s="39" t="s">
        <v>15</v>
      </c>
      <c r="E281" s="39" t="s">
        <v>15</v>
      </c>
      <c r="F281" s="39" t="s">
        <v>15</v>
      </c>
      <c r="G281" s="39" t="s">
        <v>15</v>
      </c>
      <c r="H281" s="39" t="s">
        <v>15</v>
      </c>
      <c r="I281" s="39" t="s">
        <v>15</v>
      </c>
      <c r="J281" s="39" t="s">
        <v>15</v>
      </c>
      <c r="K281" s="39" t="s">
        <v>15</v>
      </c>
      <c r="L281" s="39" t="s">
        <v>15</v>
      </c>
      <c r="M281" s="158"/>
      <c r="N281" s="158"/>
      <c r="O281" s="39" t="s">
        <v>15</v>
      </c>
      <c r="P281" s="39" t="s">
        <v>15</v>
      </c>
      <c r="Q281" s="39" t="s">
        <v>15</v>
      </c>
      <c r="R281" s="39" t="s">
        <v>16</v>
      </c>
      <c r="S281" s="39">
        <v>20.0</v>
      </c>
      <c r="T281" s="39" t="s">
        <v>1992</v>
      </c>
      <c r="U281" s="39" t="s">
        <v>2151</v>
      </c>
      <c r="V281" s="35"/>
      <c r="W281" s="35"/>
      <c r="X281" s="35"/>
    </row>
    <row r="282">
      <c r="A282" s="7">
        <v>279.0</v>
      </c>
      <c r="B282" s="24">
        <v>8009000.0</v>
      </c>
      <c r="C282" s="39" t="s">
        <v>15</v>
      </c>
      <c r="D282" s="39" t="s">
        <v>15</v>
      </c>
      <c r="E282" s="39" t="s">
        <v>15</v>
      </c>
      <c r="F282" s="39" t="s">
        <v>15</v>
      </c>
      <c r="G282" s="39" t="s">
        <v>15</v>
      </c>
      <c r="H282" s="39" t="s">
        <v>15</v>
      </c>
      <c r="I282" s="39" t="s">
        <v>15</v>
      </c>
      <c r="J282" s="39" t="s">
        <v>15</v>
      </c>
      <c r="K282" s="39" t="s">
        <v>15</v>
      </c>
      <c r="L282" s="39" t="s">
        <v>15</v>
      </c>
      <c r="M282" s="158"/>
      <c r="N282" s="158"/>
      <c r="O282" s="39" t="s">
        <v>15</v>
      </c>
      <c r="P282" s="39" t="s">
        <v>15</v>
      </c>
      <c r="Q282" s="39" t="s">
        <v>15</v>
      </c>
      <c r="R282" s="39" t="s">
        <v>16</v>
      </c>
      <c r="S282" s="39">
        <v>20.0</v>
      </c>
      <c r="T282" s="39" t="s">
        <v>1995</v>
      </c>
      <c r="U282" s="158"/>
      <c r="V282" s="159"/>
      <c r="W282" s="159"/>
      <c r="X282" s="159"/>
    </row>
    <row r="283">
      <c r="A283" s="7">
        <v>280.0</v>
      </c>
      <c r="B283" s="24">
        <v>8009301.0</v>
      </c>
      <c r="C283" s="39" t="s">
        <v>15</v>
      </c>
      <c r="D283" s="39" t="s">
        <v>15</v>
      </c>
      <c r="E283" s="39" t="s">
        <v>15</v>
      </c>
      <c r="F283" s="39" t="s">
        <v>15</v>
      </c>
      <c r="G283" s="39" t="s">
        <v>15</v>
      </c>
      <c r="H283" s="39" t="s">
        <v>15</v>
      </c>
      <c r="I283" s="39" t="s">
        <v>15</v>
      </c>
      <c r="J283" s="39" t="s">
        <v>15</v>
      </c>
      <c r="K283" s="39" t="s">
        <v>15</v>
      </c>
      <c r="L283" s="39" t="s">
        <v>15</v>
      </c>
      <c r="M283" s="158"/>
      <c r="N283" s="158"/>
      <c r="O283" s="39" t="s">
        <v>15</v>
      </c>
      <c r="P283" s="39" t="s">
        <v>15</v>
      </c>
      <c r="Q283" s="39" t="s">
        <v>15</v>
      </c>
      <c r="R283" s="39" t="s">
        <v>16</v>
      </c>
      <c r="S283" s="39">
        <v>8.0</v>
      </c>
      <c r="T283" s="39" t="s">
        <v>1995</v>
      </c>
      <c r="U283" s="158"/>
      <c r="V283" s="159"/>
      <c r="W283" s="159"/>
      <c r="X283" s="159"/>
    </row>
    <row r="284">
      <c r="A284" s="7">
        <v>281.0</v>
      </c>
      <c r="B284" s="24">
        <v>8010024.0</v>
      </c>
      <c r="C284" s="39" t="s">
        <v>15</v>
      </c>
      <c r="D284" s="39" t="s">
        <v>15</v>
      </c>
      <c r="E284" s="39" t="s">
        <v>15</v>
      </c>
      <c r="F284" s="39" t="s">
        <v>15</v>
      </c>
      <c r="G284" s="39" t="s">
        <v>15</v>
      </c>
      <c r="H284" s="39" t="s">
        <v>15</v>
      </c>
      <c r="I284" s="39" t="s">
        <v>15</v>
      </c>
      <c r="J284" s="39" t="s">
        <v>15</v>
      </c>
      <c r="K284" s="39" t="s">
        <v>15</v>
      </c>
      <c r="L284" s="39" t="s">
        <v>15</v>
      </c>
      <c r="M284" s="158"/>
      <c r="N284" s="158"/>
      <c r="O284" s="39" t="s">
        <v>15</v>
      </c>
      <c r="P284" s="39" t="s">
        <v>15</v>
      </c>
      <c r="Q284" s="39" t="s">
        <v>15</v>
      </c>
      <c r="R284" s="39" t="s">
        <v>16</v>
      </c>
      <c r="S284" s="39">
        <v>5.0</v>
      </c>
      <c r="T284" s="39" t="s">
        <v>1995</v>
      </c>
      <c r="U284" s="158"/>
      <c r="V284" s="159"/>
      <c r="W284" s="159"/>
      <c r="X284" s="159"/>
    </row>
    <row r="285">
      <c r="A285" s="7">
        <v>282.0</v>
      </c>
      <c r="B285" s="24">
        <v>8011992.0</v>
      </c>
      <c r="C285" s="39" t="s">
        <v>15</v>
      </c>
      <c r="D285" s="39" t="s">
        <v>15</v>
      </c>
      <c r="E285" s="39" t="s">
        <v>15</v>
      </c>
      <c r="F285" s="39" t="s">
        <v>15</v>
      </c>
      <c r="G285" s="39" t="s">
        <v>15</v>
      </c>
      <c r="H285" s="39" t="s">
        <v>15</v>
      </c>
      <c r="I285" s="39" t="s">
        <v>16</v>
      </c>
      <c r="J285" s="39" t="s">
        <v>15</v>
      </c>
      <c r="K285" s="39" t="s">
        <v>15</v>
      </c>
      <c r="L285" s="39" t="s">
        <v>16</v>
      </c>
      <c r="M285" s="39">
        <v>11.0</v>
      </c>
      <c r="N285" s="39" t="s">
        <v>2143</v>
      </c>
      <c r="O285" s="39" t="s">
        <v>15</v>
      </c>
      <c r="P285" s="39" t="s">
        <v>15</v>
      </c>
      <c r="Q285" s="39" t="s">
        <v>15</v>
      </c>
      <c r="R285" s="39" t="s">
        <v>16</v>
      </c>
      <c r="S285" s="39">
        <v>11.0</v>
      </c>
      <c r="T285" s="39" t="s">
        <v>1992</v>
      </c>
      <c r="U285" s="39" t="s">
        <v>2152</v>
      </c>
      <c r="V285" s="35"/>
      <c r="W285" s="35"/>
      <c r="X285" s="35"/>
    </row>
    <row r="286">
      <c r="A286" s="7">
        <v>283.0</v>
      </c>
      <c r="B286" s="24">
        <v>8012178.0</v>
      </c>
      <c r="C286" s="39" t="s">
        <v>15</v>
      </c>
      <c r="D286" s="39" t="s">
        <v>2049</v>
      </c>
      <c r="E286" s="39" t="s">
        <v>15</v>
      </c>
      <c r="F286" s="39" t="s">
        <v>15</v>
      </c>
      <c r="G286" s="39" t="s">
        <v>15</v>
      </c>
      <c r="H286" s="39" t="s">
        <v>15</v>
      </c>
      <c r="I286" s="39" t="s">
        <v>15</v>
      </c>
      <c r="J286" s="39" t="s">
        <v>15</v>
      </c>
      <c r="K286" s="39" t="s">
        <v>16</v>
      </c>
      <c r="L286" s="39" t="s">
        <v>15</v>
      </c>
      <c r="M286" s="39">
        <v>26.0</v>
      </c>
      <c r="N286" s="39" t="s">
        <v>2153</v>
      </c>
      <c r="O286" s="39" t="s">
        <v>16</v>
      </c>
      <c r="P286" s="39" t="s">
        <v>15</v>
      </c>
      <c r="Q286" s="39" t="s">
        <v>16</v>
      </c>
      <c r="R286" s="39" t="s">
        <v>15</v>
      </c>
      <c r="S286" s="39">
        <v>28.0</v>
      </c>
      <c r="T286" s="39" t="s">
        <v>1993</v>
      </c>
      <c r="U286" s="39" t="s">
        <v>2154</v>
      </c>
      <c r="V286" s="35"/>
      <c r="W286" s="35"/>
      <c r="X286" s="35"/>
    </row>
    <row r="287">
      <c r="A287" s="7">
        <v>284.0</v>
      </c>
      <c r="B287" s="24">
        <v>8012524.0</v>
      </c>
      <c r="C287" s="39" t="s">
        <v>15</v>
      </c>
      <c r="D287" s="39" t="s">
        <v>15</v>
      </c>
      <c r="E287" s="39" t="s">
        <v>15</v>
      </c>
      <c r="F287" s="39" t="s">
        <v>15</v>
      </c>
      <c r="G287" s="39" t="s">
        <v>15</v>
      </c>
      <c r="H287" s="39" t="s">
        <v>15</v>
      </c>
      <c r="I287" s="39" t="s">
        <v>15</v>
      </c>
      <c r="J287" s="39" t="s">
        <v>15</v>
      </c>
      <c r="K287" s="39" t="s">
        <v>16</v>
      </c>
      <c r="L287" s="39" t="s">
        <v>16</v>
      </c>
      <c r="M287" s="39">
        <v>8.0</v>
      </c>
      <c r="N287" s="39" t="s">
        <v>2143</v>
      </c>
      <c r="O287" s="39" t="s">
        <v>15</v>
      </c>
      <c r="P287" s="39" t="s">
        <v>16</v>
      </c>
      <c r="Q287" s="39" t="s">
        <v>15</v>
      </c>
      <c r="R287" s="39" t="s">
        <v>16</v>
      </c>
      <c r="S287" s="39">
        <v>15.0</v>
      </c>
      <c r="T287" s="39" t="s">
        <v>1993</v>
      </c>
      <c r="U287" s="39" t="s">
        <v>2155</v>
      </c>
      <c r="V287" s="35"/>
      <c r="W287" s="35"/>
      <c r="X287" s="35"/>
    </row>
    <row r="288">
      <c r="A288" s="7">
        <v>285.0</v>
      </c>
      <c r="B288" s="24">
        <v>8012130.0</v>
      </c>
      <c r="C288" s="39" t="s">
        <v>15</v>
      </c>
      <c r="D288" s="39" t="s">
        <v>15</v>
      </c>
      <c r="E288" s="39" t="s">
        <v>15</v>
      </c>
      <c r="F288" s="39" t="s">
        <v>15</v>
      </c>
      <c r="G288" s="39" t="s">
        <v>15</v>
      </c>
      <c r="H288" s="39" t="s">
        <v>15</v>
      </c>
      <c r="I288" s="39" t="s">
        <v>16</v>
      </c>
      <c r="J288" s="39" t="s">
        <v>15</v>
      </c>
      <c r="K288" s="39" t="s">
        <v>15</v>
      </c>
      <c r="L288" s="39" t="s">
        <v>15</v>
      </c>
      <c r="M288" s="39">
        <v>12.0</v>
      </c>
      <c r="N288" s="39" t="s">
        <v>2156</v>
      </c>
      <c r="O288" s="39" t="s">
        <v>15</v>
      </c>
      <c r="P288" s="39" t="s">
        <v>16</v>
      </c>
      <c r="Q288" s="39" t="s">
        <v>15</v>
      </c>
      <c r="R288" s="39" t="s">
        <v>16</v>
      </c>
      <c r="S288" s="39">
        <v>22.0</v>
      </c>
      <c r="T288" s="39" t="s">
        <v>1995</v>
      </c>
      <c r="U288" s="158"/>
      <c r="V288" s="159"/>
      <c r="W288" s="159"/>
      <c r="X288" s="159"/>
    </row>
    <row r="289">
      <c r="A289" s="7">
        <v>286.0</v>
      </c>
      <c r="B289" s="27">
        <v>8012141.0</v>
      </c>
      <c r="C289" s="39" t="s">
        <v>15</v>
      </c>
      <c r="D289" s="39" t="s">
        <v>15</v>
      </c>
      <c r="E289" s="39" t="s">
        <v>15</v>
      </c>
      <c r="F289" s="39" t="s">
        <v>15</v>
      </c>
      <c r="G289" s="39" t="s">
        <v>15</v>
      </c>
      <c r="H289" s="39" t="s">
        <v>15</v>
      </c>
      <c r="I289" s="39" t="s">
        <v>15</v>
      </c>
      <c r="J289" s="39" t="s">
        <v>15</v>
      </c>
      <c r="K289" s="39" t="s">
        <v>15</v>
      </c>
      <c r="L289" s="39" t="s">
        <v>15</v>
      </c>
      <c r="M289" s="158"/>
      <c r="N289" s="158"/>
      <c r="O289" s="39" t="s">
        <v>15</v>
      </c>
      <c r="P289" s="39" t="s">
        <v>15</v>
      </c>
      <c r="Q289" s="39" t="s">
        <v>15</v>
      </c>
      <c r="R289" s="39" t="s">
        <v>16</v>
      </c>
      <c r="S289" s="39">
        <v>15.0</v>
      </c>
      <c r="T289" s="39" t="s">
        <v>1995</v>
      </c>
      <c r="U289" s="158"/>
      <c r="V289" s="159"/>
      <c r="W289" s="159"/>
      <c r="X289" s="159"/>
    </row>
    <row r="290">
      <c r="A290" s="7">
        <v>287.0</v>
      </c>
      <c r="B290" s="24">
        <v>8020887.0</v>
      </c>
      <c r="C290" s="39" t="s">
        <v>15</v>
      </c>
      <c r="D290" s="39" t="s">
        <v>15</v>
      </c>
      <c r="E290" s="39" t="s">
        <v>15</v>
      </c>
      <c r="F290" s="39" t="s">
        <v>15</v>
      </c>
      <c r="G290" s="39" t="s">
        <v>15</v>
      </c>
      <c r="H290" s="39" t="s">
        <v>15</v>
      </c>
      <c r="I290" s="39" t="s">
        <v>16</v>
      </c>
      <c r="J290" s="39" t="s">
        <v>15</v>
      </c>
      <c r="K290" s="39" t="s">
        <v>16</v>
      </c>
      <c r="L290" s="39" t="s">
        <v>16</v>
      </c>
      <c r="M290" s="39">
        <v>1.0</v>
      </c>
      <c r="N290" s="100" t="s">
        <v>2042</v>
      </c>
      <c r="O290" s="39" t="s">
        <v>15</v>
      </c>
      <c r="P290" s="39" t="s">
        <v>16</v>
      </c>
      <c r="Q290" s="39" t="s">
        <v>16</v>
      </c>
      <c r="R290" s="39" t="s">
        <v>16</v>
      </c>
      <c r="S290" s="158"/>
      <c r="T290" s="39" t="s">
        <v>1992</v>
      </c>
      <c r="U290" s="39" t="s">
        <v>2157</v>
      </c>
      <c r="V290" s="35"/>
      <c r="W290" s="35"/>
      <c r="X290" s="35"/>
    </row>
    <row r="291">
      <c r="A291" s="7">
        <v>288.0</v>
      </c>
      <c r="B291" s="24">
        <v>8021020.0</v>
      </c>
      <c r="C291" s="39" t="s">
        <v>15</v>
      </c>
      <c r="D291" s="39" t="s">
        <v>15</v>
      </c>
      <c r="E291" s="39" t="s">
        <v>15</v>
      </c>
      <c r="F291" s="39" t="s">
        <v>15</v>
      </c>
      <c r="G291" s="39" t="s">
        <v>15</v>
      </c>
      <c r="H291" s="39" t="s">
        <v>15</v>
      </c>
      <c r="I291" s="39" t="s">
        <v>15</v>
      </c>
      <c r="J291" s="39" t="s">
        <v>15</v>
      </c>
      <c r="K291" s="39" t="s">
        <v>16</v>
      </c>
      <c r="L291" s="39" t="s">
        <v>16</v>
      </c>
      <c r="M291" s="39">
        <v>6.0</v>
      </c>
      <c r="N291" s="100" t="s">
        <v>2042</v>
      </c>
      <c r="O291" s="39" t="s">
        <v>15</v>
      </c>
      <c r="P291" s="39" t="s">
        <v>16</v>
      </c>
      <c r="Q291" s="39" t="s">
        <v>16</v>
      </c>
      <c r="R291" s="39" t="s">
        <v>16</v>
      </c>
      <c r="S291" s="39">
        <v>7.0</v>
      </c>
      <c r="T291" s="39" t="s">
        <v>1992</v>
      </c>
      <c r="U291" s="39" t="s">
        <v>2158</v>
      </c>
      <c r="V291" s="35"/>
      <c r="W291" s="35"/>
      <c r="X291" s="35"/>
    </row>
    <row r="292">
      <c r="A292" s="7">
        <v>289.0</v>
      </c>
      <c r="B292" s="24">
        <v>8021858.0</v>
      </c>
      <c r="C292" s="39" t="s">
        <v>15</v>
      </c>
      <c r="D292" s="39" t="s">
        <v>15</v>
      </c>
      <c r="E292" s="39" t="s">
        <v>15</v>
      </c>
      <c r="F292" s="39" t="s">
        <v>15</v>
      </c>
      <c r="G292" s="39" t="s">
        <v>15</v>
      </c>
      <c r="H292" s="39" t="s">
        <v>15</v>
      </c>
      <c r="I292" s="39" t="s">
        <v>15</v>
      </c>
      <c r="J292" s="39" t="s">
        <v>15</v>
      </c>
      <c r="K292" s="39" t="s">
        <v>15</v>
      </c>
      <c r="L292" s="39" t="s">
        <v>15</v>
      </c>
      <c r="M292" s="158"/>
      <c r="O292" s="39" t="s">
        <v>15</v>
      </c>
      <c r="P292" s="39" t="s">
        <v>16</v>
      </c>
      <c r="Q292" s="39" t="s">
        <v>16</v>
      </c>
      <c r="R292" s="39" t="s">
        <v>16</v>
      </c>
      <c r="S292" s="39">
        <v>22.0</v>
      </c>
      <c r="T292" s="39" t="s">
        <v>1995</v>
      </c>
      <c r="U292" s="39" t="s">
        <v>2010</v>
      </c>
      <c r="V292" s="35"/>
      <c r="W292" s="35"/>
      <c r="X292" s="35"/>
    </row>
    <row r="293">
      <c r="A293" s="7">
        <v>290.0</v>
      </c>
      <c r="B293" s="24">
        <v>8023410.0</v>
      </c>
      <c r="C293" s="39" t="s">
        <v>15</v>
      </c>
      <c r="D293" s="39" t="s">
        <v>15</v>
      </c>
      <c r="E293" s="39" t="s">
        <v>15</v>
      </c>
      <c r="F293" s="39" t="s">
        <v>16</v>
      </c>
      <c r="G293" s="39" t="s">
        <v>15</v>
      </c>
      <c r="H293" s="39" t="s">
        <v>15</v>
      </c>
      <c r="I293" s="39" t="s">
        <v>15</v>
      </c>
      <c r="J293" s="39" t="s">
        <v>16</v>
      </c>
      <c r="K293" s="39" t="s">
        <v>16</v>
      </c>
      <c r="L293" s="39" t="s">
        <v>16</v>
      </c>
      <c r="M293" s="40">
        <v>14.0</v>
      </c>
      <c r="N293" s="100" t="s">
        <v>2042</v>
      </c>
      <c r="O293" s="39" t="s">
        <v>15</v>
      </c>
      <c r="P293" s="39" t="s">
        <v>16</v>
      </c>
      <c r="Q293" s="39" t="s">
        <v>16</v>
      </c>
      <c r="R293" s="39" t="s">
        <v>16</v>
      </c>
      <c r="S293" s="39">
        <v>11.0</v>
      </c>
      <c r="T293" s="39" t="s">
        <v>1992</v>
      </c>
      <c r="U293" s="39" t="s">
        <v>2159</v>
      </c>
      <c r="V293" s="35"/>
      <c r="W293" s="35"/>
      <c r="X293" s="35"/>
    </row>
    <row r="294">
      <c r="A294" s="7">
        <v>291.0</v>
      </c>
      <c r="B294" s="24">
        <v>8023958.0</v>
      </c>
      <c r="C294" s="39" t="s">
        <v>15</v>
      </c>
      <c r="D294" s="39" t="s">
        <v>15</v>
      </c>
      <c r="E294" s="39" t="s">
        <v>15</v>
      </c>
      <c r="F294" s="39" t="s">
        <v>15</v>
      </c>
      <c r="G294" s="39" t="s">
        <v>15</v>
      </c>
      <c r="H294" s="39" t="s">
        <v>15</v>
      </c>
      <c r="I294" s="39" t="s">
        <v>15</v>
      </c>
      <c r="J294" s="39" t="s">
        <v>15</v>
      </c>
      <c r="K294" s="39" t="s">
        <v>15</v>
      </c>
      <c r="L294" s="39" t="s">
        <v>15</v>
      </c>
      <c r="M294" s="158"/>
      <c r="N294" s="158"/>
      <c r="O294" s="39" t="s">
        <v>15</v>
      </c>
      <c r="P294" s="39" t="s">
        <v>16</v>
      </c>
      <c r="Q294" s="39" t="s">
        <v>16</v>
      </c>
      <c r="R294" s="39" t="s">
        <v>16</v>
      </c>
      <c r="S294" s="39">
        <v>18.0</v>
      </c>
      <c r="T294" s="39" t="s">
        <v>1992</v>
      </c>
      <c r="U294" s="39" t="s">
        <v>2160</v>
      </c>
      <c r="V294" s="35"/>
      <c r="W294" s="35"/>
      <c r="X294" s="35"/>
    </row>
    <row r="295">
      <c r="A295" s="7">
        <v>292.0</v>
      </c>
      <c r="B295" s="24">
        <v>8024464.0</v>
      </c>
      <c r="C295" s="39" t="s">
        <v>15</v>
      </c>
      <c r="D295" s="39" t="s">
        <v>15</v>
      </c>
      <c r="E295" s="39" t="s">
        <v>15</v>
      </c>
      <c r="F295" s="39" t="s">
        <v>15</v>
      </c>
      <c r="G295" s="39" t="s">
        <v>15</v>
      </c>
      <c r="H295" s="39" t="s">
        <v>15</v>
      </c>
      <c r="I295" s="39" t="s">
        <v>15</v>
      </c>
      <c r="J295" s="39" t="s">
        <v>15</v>
      </c>
      <c r="K295" s="39" t="s">
        <v>15</v>
      </c>
      <c r="L295" s="39" t="s">
        <v>15</v>
      </c>
      <c r="M295" s="158"/>
      <c r="N295" s="158"/>
      <c r="O295" s="39" t="s">
        <v>15</v>
      </c>
      <c r="P295" s="39" t="s">
        <v>15</v>
      </c>
      <c r="Q295" s="39" t="s">
        <v>15</v>
      </c>
      <c r="R295" s="39" t="s">
        <v>16</v>
      </c>
      <c r="S295" s="39">
        <v>11.0</v>
      </c>
      <c r="T295" s="39" t="s">
        <v>1992</v>
      </c>
      <c r="U295" s="39" t="s">
        <v>2157</v>
      </c>
      <c r="V295" s="35"/>
      <c r="W295" s="35"/>
      <c r="X295" s="35"/>
    </row>
    <row r="296">
      <c r="A296" s="7">
        <v>293.0</v>
      </c>
      <c r="B296" s="24">
        <v>8026985.0</v>
      </c>
      <c r="C296" s="39" t="s">
        <v>16</v>
      </c>
      <c r="D296" s="39" t="s">
        <v>15</v>
      </c>
      <c r="E296" s="39" t="s">
        <v>15</v>
      </c>
      <c r="F296" s="39" t="s">
        <v>15</v>
      </c>
      <c r="G296" s="39" t="s">
        <v>15</v>
      </c>
      <c r="H296" s="39" t="s">
        <v>15</v>
      </c>
      <c r="I296" s="39" t="s">
        <v>16</v>
      </c>
      <c r="J296" s="39" t="s">
        <v>15</v>
      </c>
      <c r="K296" s="39" t="s">
        <v>15</v>
      </c>
      <c r="L296" s="39" t="s">
        <v>16</v>
      </c>
      <c r="M296" s="39">
        <v>1.0</v>
      </c>
      <c r="N296" s="39" t="s">
        <v>2042</v>
      </c>
      <c r="O296" s="39" t="s">
        <v>15</v>
      </c>
      <c r="P296" s="39" t="s">
        <v>16</v>
      </c>
      <c r="Q296" s="39" t="s">
        <v>15</v>
      </c>
      <c r="R296" s="39" t="s">
        <v>16</v>
      </c>
      <c r="S296" s="39">
        <v>5.0</v>
      </c>
      <c r="T296" s="39"/>
      <c r="U296" s="39" t="s">
        <v>2161</v>
      </c>
      <c r="V296" s="35"/>
      <c r="W296" s="35"/>
      <c r="X296" s="35"/>
    </row>
    <row r="297">
      <c r="A297" s="7">
        <v>294.0</v>
      </c>
      <c r="B297" s="24">
        <v>8026461.0</v>
      </c>
      <c r="C297" s="39" t="s">
        <v>15</v>
      </c>
      <c r="D297" s="39" t="s">
        <v>15</v>
      </c>
      <c r="E297" s="39" t="s">
        <v>15</v>
      </c>
      <c r="F297" s="39" t="s">
        <v>15</v>
      </c>
      <c r="G297" s="39" t="s">
        <v>15</v>
      </c>
      <c r="H297" s="39" t="s">
        <v>15</v>
      </c>
      <c r="I297" s="39" t="s">
        <v>15</v>
      </c>
      <c r="J297" s="39" t="s">
        <v>15</v>
      </c>
      <c r="K297" s="39" t="s">
        <v>16</v>
      </c>
      <c r="L297" s="39" t="s">
        <v>16</v>
      </c>
      <c r="M297" s="39">
        <v>7.0</v>
      </c>
      <c r="N297" s="39" t="s">
        <v>2042</v>
      </c>
      <c r="O297" s="39" t="s">
        <v>15</v>
      </c>
      <c r="P297" s="39" t="s">
        <v>16</v>
      </c>
      <c r="Q297" s="39" t="s">
        <v>16</v>
      </c>
      <c r="R297" s="39" t="s">
        <v>16</v>
      </c>
      <c r="S297" s="39">
        <v>23.0</v>
      </c>
      <c r="T297" s="39" t="s">
        <v>1995</v>
      </c>
      <c r="U297" s="39" t="s">
        <v>2162</v>
      </c>
      <c r="V297" s="35"/>
      <c r="W297" s="35"/>
      <c r="X297" s="35"/>
    </row>
    <row r="298">
      <c r="A298" s="7">
        <v>295.0</v>
      </c>
      <c r="B298" s="24">
        <v>8024441.0</v>
      </c>
      <c r="C298" s="39" t="s">
        <v>15</v>
      </c>
      <c r="D298" s="39" t="s">
        <v>15</v>
      </c>
      <c r="E298" s="39" t="s">
        <v>15</v>
      </c>
      <c r="F298" s="39" t="s">
        <v>15</v>
      </c>
      <c r="G298" s="39" t="s">
        <v>15</v>
      </c>
      <c r="H298" s="39" t="s">
        <v>15</v>
      </c>
      <c r="I298" s="39" t="s">
        <v>15</v>
      </c>
      <c r="J298" s="39" t="s">
        <v>15</v>
      </c>
      <c r="K298" s="39" t="s">
        <v>15</v>
      </c>
      <c r="L298" s="39" t="s">
        <v>15</v>
      </c>
      <c r="M298" s="158"/>
      <c r="N298" s="158"/>
      <c r="O298" s="39" t="s">
        <v>15</v>
      </c>
      <c r="P298" s="39" t="s">
        <v>15</v>
      </c>
      <c r="Q298" s="39" t="s">
        <v>15</v>
      </c>
      <c r="R298" s="39" t="s">
        <v>16</v>
      </c>
      <c r="S298" s="39">
        <v>3.0</v>
      </c>
      <c r="T298" s="39" t="s">
        <v>1992</v>
      </c>
      <c r="U298" s="39" t="s">
        <v>2163</v>
      </c>
      <c r="V298" s="35"/>
      <c r="W298" s="35"/>
      <c r="X298" s="35"/>
    </row>
    <row r="299">
      <c r="A299" s="7">
        <v>296.0</v>
      </c>
      <c r="B299" s="10">
        <v>7946460.0</v>
      </c>
      <c r="C299" s="39" t="s">
        <v>15</v>
      </c>
      <c r="D299" s="39" t="s">
        <v>15</v>
      </c>
      <c r="E299" s="39" t="s">
        <v>15</v>
      </c>
      <c r="F299" s="39" t="s">
        <v>15</v>
      </c>
      <c r="G299" s="39" t="s">
        <v>15</v>
      </c>
      <c r="H299" s="39" t="s">
        <v>15</v>
      </c>
      <c r="I299" s="39" t="s">
        <v>15</v>
      </c>
      <c r="J299" s="39" t="s">
        <v>15</v>
      </c>
      <c r="K299" s="39" t="s">
        <v>16</v>
      </c>
      <c r="L299" s="39" t="s">
        <v>16</v>
      </c>
      <c r="M299" s="39">
        <v>2.0</v>
      </c>
      <c r="N299" s="39" t="s">
        <v>2164</v>
      </c>
      <c r="O299" s="39" t="s">
        <v>15</v>
      </c>
      <c r="P299" s="39" t="s">
        <v>16</v>
      </c>
      <c r="Q299" s="39" t="s">
        <v>15</v>
      </c>
      <c r="R299" s="39" t="s">
        <v>15</v>
      </c>
      <c r="S299" s="158"/>
      <c r="T299" s="39" t="s">
        <v>1992</v>
      </c>
      <c r="U299" s="158"/>
      <c r="V299" s="159"/>
      <c r="W299" s="159"/>
      <c r="X299" s="159"/>
    </row>
    <row r="300">
      <c r="A300" s="7">
        <v>297.0</v>
      </c>
      <c r="B300" s="10">
        <v>7946499.0</v>
      </c>
      <c r="C300" s="39" t="s">
        <v>15</v>
      </c>
      <c r="D300" s="39" t="s">
        <v>15</v>
      </c>
      <c r="E300" s="39" t="s">
        <v>15</v>
      </c>
      <c r="F300" s="39" t="s">
        <v>15</v>
      </c>
      <c r="G300" s="39" t="s">
        <v>15</v>
      </c>
      <c r="H300" s="39" t="s">
        <v>15</v>
      </c>
      <c r="I300" s="39" t="s">
        <v>15</v>
      </c>
      <c r="J300" s="39" t="s">
        <v>15</v>
      </c>
      <c r="K300" s="39" t="s">
        <v>15</v>
      </c>
      <c r="L300" s="39" t="s">
        <v>16</v>
      </c>
      <c r="M300" s="39">
        <v>14.0</v>
      </c>
      <c r="N300" s="39" t="s">
        <v>2165</v>
      </c>
      <c r="O300" s="39" t="s">
        <v>16</v>
      </c>
      <c r="P300" s="39" t="s">
        <v>15</v>
      </c>
      <c r="Q300" s="39" t="s">
        <v>15</v>
      </c>
      <c r="R300" s="39" t="s">
        <v>16</v>
      </c>
      <c r="S300" s="39" t="s">
        <v>650</v>
      </c>
      <c r="T300" s="39" t="s">
        <v>1992</v>
      </c>
      <c r="U300" s="158"/>
      <c r="V300" s="159"/>
      <c r="W300" s="159"/>
      <c r="X300" s="159"/>
    </row>
    <row r="301">
      <c r="A301" s="7">
        <v>298.0</v>
      </c>
      <c r="B301" s="10">
        <v>7960795.0</v>
      </c>
      <c r="C301" s="39" t="s">
        <v>16</v>
      </c>
      <c r="D301" s="39" t="s">
        <v>2013</v>
      </c>
      <c r="E301" s="39" t="s">
        <v>15</v>
      </c>
      <c r="F301" s="39" t="s">
        <v>16</v>
      </c>
      <c r="G301" s="39" t="s">
        <v>15</v>
      </c>
      <c r="H301" s="39" t="s">
        <v>15</v>
      </c>
      <c r="I301" s="39" t="s">
        <v>15</v>
      </c>
      <c r="J301" s="39" t="s">
        <v>15</v>
      </c>
      <c r="K301" s="39" t="s">
        <v>16</v>
      </c>
      <c r="L301" s="39" t="s">
        <v>16</v>
      </c>
      <c r="M301" s="39">
        <v>1.0</v>
      </c>
      <c r="N301" s="39" t="s">
        <v>2165</v>
      </c>
      <c r="O301" s="39" t="s">
        <v>15</v>
      </c>
      <c r="P301" s="39" t="s">
        <v>16</v>
      </c>
      <c r="Q301" s="39" t="s">
        <v>16</v>
      </c>
      <c r="R301" s="39" t="s">
        <v>16</v>
      </c>
      <c r="S301" s="39">
        <v>4.0</v>
      </c>
      <c r="T301" s="39" t="s">
        <v>1992</v>
      </c>
      <c r="U301" s="158"/>
      <c r="V301" s="159"/>
      <c r="W301" s="159"/>
      <c r="X301" s="159"/>
    </row>
    <row r="302">
      <c r="A302" s="7">
        <v>299.0</v>
      </c>
      <c r="B302" s="30">
        <v>7963934.0</v>
      </c>
      <c r="C302" s="39" t="s">
        <v>15</v>
      </c>
      <c r="D302" s="39" t="s">
        <v>15</v>
      </c>
      <c r="E302" s="39" t="s">
        <v>15</v>
      </c>
      <c r="F302" s="39" t="s">
        <v>16</v>
      </c>
      <c r="G302" s="39" t="s">
        <v>15</v>
      </c>
      <c r="H302" s="39" t="s">
        <v>15</v>
      </c>
      <c r="I302" s="39" t="s">
        <v>16</v>
      </c>
      <c r="J302" s="39" t="s">
        <v>15</v>
      </c>
      <c r="K302" s="39" t="s">
        <v>16</v>
      </c>
      <c r="L302" s="39" t="s">
        <v>16</v>
      </c>
      <c r="M302" s="39">
        <v>1.0</v>
      </c>
      <c r="N302" s="39" t="s">
        <v>2165</v>
      </c>
      <c r="O302" s="39" t="s">
        <v>15</v>
      </c>
      <c r="P302" s="39" t="s">
        <v>16</v>
      </c>
      <c r="Q302" s="39" t="s">
        <v>15</v>
      </c>
      <c r="R302" s="39" t="s">
        <v>16</v>
      </c>
      <c r="S302" s="39" t="s">
        <v>650</v>
      </c>
      <c r="T302" s="39" t="s">
        <v>1997</v>
      </c>
      <c r="U302" s="158"/>
      <c r="V302" s="159"/>
      <c r="W302" s="159"/>
      <c r="X302" s="159"/>
    </row>
    <row r="303">
      <c r="A303" s="7">
        <v>300.0</v>
      </c>
      <c r="B303" s="7">
        <v>7964438.0</v>
      </c>
      <c r="C303" s="39" t="s">
        <v>15</v>
      </c>
      <c r="D303" s="39" t="s">
        <v>2007</v>
      </c>
      <c r="E303" s="39" t="s">
        <v>15</v>
      </c>
      <c r="F303" s="39" t="s">
        <v>15</v>
      </c>
      <c r="G303" s="39" t="s">
        <v>15</v>
      </c>
      <c r="H303" s="39" t="s">
        <v>15</v>
      </c>
      <c r="I303" s="39" t="s">
        <v>15</v>
      </c>
      <c r="J303" s="39" t="s">
        <v>15</v>
      </c>
      <c r="K303" s="39" t="s">
        <v>16</v>
      </c>
      <c r="L303" s="39" t="s">
        <v>16</v>
      </c>
      <c r="M303" s="39">
        <v>2.0</v>
      </c>
      <c r="N303" s="39" t="s">
        <v>2165</v>
      </c>
      <c r="O303" s="39" t="s">
        <v>15</v>
      </c>
      <c r="P303" s="39" t="s">
        <v>15</v>
      </c>
      <c r="Q303" s="39" t="s">
        <v>16</v>
      </c>
      <c r="R303" s="39" t="s">
        <v>16</v>
      </c>
      <c r="S303" s="39">
        <v>1.0</v>
      </c>
      <c r="T303" s="39"/>
    </row>
    <row r="304">
      <c r="A304" s="7">
        <v>301.0</v>
      </c>
      <c r="B304" s="10">
        <v>7945152.0</v>
      </c>
      <c r="C304" s="39" t="s">
        <v>16</v>
      </c>
      <c r="D304" s="39" t="s">
        <v>2013</v>
      </c>
      <c r="E304" s="39" t="s">
        <v>15</v>
      </c>
      <c r="F304" s="39" t="s">
        <v>15</v>
      </c>
      <c r="G304" s="39" t="s">
        <v>15</v>
      </c>
      <c r="H304" s="39" t="s">
        <v>16</v>
      </c>
      <c r="I304" s="39" t="s">
        <v>16</v>
      </c>
      <c r="J304" s="39" t="s">
        <v>15</v>
      </c>
      <c r="K304" s="39" t="s">
        <v>16</v>
      </c>
      <c r="L304" s="39" t="s">
        <v>16</v>
      </c>
      <c r="M304" s="39">
        <v>27.0</v>
      </c>
      <c r="N304" s="39" t="s">
        <v>2166</v>
      </c>
      <c r="O304" s="39" t="s">
        <v>16</v>
      </c>
      <c r="P304" s="39" t="s">
        <v>16</v>
      </c>
      <c r="Q304" s="39" t="s">
        <v>15</v>
      </c>
      <c r="R304" s="39" t="s">
        <v>16</v>
      </c>
      <c r="S304" s="39">
        <v>20.0</v>
      </c>
      <c r="T304" s="39" t="s">
        <v>1992</v>
      </c>
      <c r="U304" s="39" t="s">
        <v>2167</v>
      </c>
      <c r="V304" s="35"/>
      <c r="W304" s="35"/>
      <c r="X304" s="35"/>
    </row>
    <row r="305">
      <c r="A305" s="7">
        <v>302.0</v>
      </c>
      <c r="B305" s="10">
        <v>7962446.0</v>
      </c>
      <c r="C305" s="39" t="s">
        <v>15</v>
      </c>
      <c r="D305" s="39" t="s">
        <v>15</v>
      </c>
      <c r="E305" s="39" t="s">
        <v>15</v>
      </c>
      <c r="F305" s="39" t="s">
        <v>15</v>
      </c>
      <c r="G305" s="39" t="s">
        <v>15</v>
      </c>
      <c r="H305" s="39" t="s">
        <v>15</v>
      </c>
      <c r="I305" s="39" t="s">
        <v>15</v>
      </c>
      <c r="J305" s="39" t="s">
        <v>15</v>
      </c>
      <c r="K305" s="39" t="s">
        <v>16</v>
      </c>
      <c r="L305" s="39" t="s">
        <v>16</v>
      </c>
      <c r="M305" s="39">
        <v>8.0</v>
      </c>
      <c r="N305" s="100" t="s">
        <v>2168</v>
      </c>
      <c r="O305" s="39" t="s">
        <v>15</v>
      </c>
      <c r="P305" s="39" t="s">
        <v>16</v>
      </c>
      <c r="Q305" s="39" t="s">
        <v>15</v>
      </c>
      <c r="R305" s="39" t="s">
        <v>15</v>
      </c>
      <c r="S305" s="158"/>
      <c r="T305" s="39" t="s">
        <v>1992</v>
      </c>
      <c r="U305" s="158"/>
      <c r="V305" s="159"/>
      <c r="W305" s="159"/>
      <c r="X305" s="159"/>
    </row>
    <row r="306">
      <c r="A306" s="7">
        <v>303.0</v>
      </c>
      <c r="B306" s="10">
        <v>7967686.0</v>
      </c>
      <c r="C306" s="39" t="s">
        <v>15</v>
      </c>
      <c r="D306" s="39" t="s">
        <v>15</v>
      </c>
      <c r="E306" s="39" t="s">
        <v>15</v>
      </c>
      <c r="F306" s="39" t="s">
        <v>15</v>
      </c>
      <c r="G306" s="39" t="s">
        <v>15</v>
      </c>
      <c r="H306" s="39" t="s">
        <v>16</v>
      </c>
      <c r="I306" s="39" t="s">
        <v>15</v>
      </c>
      <c r="J306" s="39" t="s">
        <v>15</v>
      </c>
      <c r="K306" s="39" t="s">
        <v>16</v>
      </c>
      <c r="L306" s="39" t="s">
        <v>15</v>
      </c>
      <c r="M306" s="39">
        <v>16.0</v>
      </c>
      <c r="N306" s="39" t="s">
        <v>2169</v>
      </c>
      <c r="O306" s="39" t="s">
        <v>15</v>
      </c>
      <c r="P306" s="39" t="s">
        <v>16</v>
      </c>
      <c r="Q306" s="39" t="s">
        <v>15</v>
      </c>
      <c r="R306" s="39" t="s">
        <v>16</v>
      </c>
      <c r="S306" s="39">
        <v>24.0</v>
      </c>
      <c r="T306" s="39" t="s">
        <v>1993</v>
      </c>
      <c r="U306" s="158"/>
      <c r="V306" s="159"/>
      <c r="W306" s="159"/>
      <c r="X306" s="159"/>
    </row>
    <row r="307">
      <c r="A307" s="7">
        <v>304.0</v>
      </c>
      <c r="B307" s="10">
        <v>7964721.0</v>
      </c>
      <c r="C307" s="39" t="s">
        <v>16</v>
      </c>
      <c r="D307" s="39" t="s">
        <v>2013</v>
      </c>
      <c r="E307" s="39" t="s">
        <v>15</v>
      </c>
      <c r="F307" s="39" t="s">
        <v>15</v>
      </c>
      <c r="G307" s="39" t="s">
        <v>16</v>
      </c>
      <c r="H307" s="39" t="s">
        <v>15</v>
      </c>
      <c r="I307" s="39" t="s">
        <v>15</v>
      </c>
      <c r="J307" s="39" t="s">
        <v>15</v>
      </c>
      <c r="K307" s="39" t="s">
        <v>16</v>
      </c>
      <c r="L307" s="39" t="s">
        <v>16</v>
      </c>
      <c r="M307" s="39">
        <v>7.0</v>
      </c>
      <c r="N307" s="39" t="s">
        <v>2042</v>
      </c>
      <c r="O307" s="39" t="s">
        <v>15</v>
      </c>
      <c r="P307" s="39" t="s">
        <v>16</v>
      </c>
      <c r="Q307" s="39" t="s">
        <v>15</v>
      </c>
      <c r="R307" s="39" t="s">
        <v>15</v>
      </c>
      <c r="S307" s="158"/>
      <c r="T307" s="39" t="s">
        <v>1992</v>
      </c>
      <c r="U307" s="39" t="s">
        <v>2170</v>
      </c>
      <c r="V307" s="35"/>
      <c r="W307" s="35"/>
      <c r="X307" s="35"/>
    </row>
    <row r="308">
      <c r="A308" s="7">
        <v>305.0</v>
      </c>
      <c r="B308" s="10">
        <v>7969459.0</v>
      </c>
      <c r="C308" s="39" t="s">
        <v>16</v>
      </c>
      <c r="D308" s="39" t="s">
        <v>2013</v>
      </c>
      <c r="E308" s="39" t="s">
        <v>15</v>
      </c>
      <c r="F308" s="39" t="s">
        <v>16</v>
      </c>
      <c r="G308" s="39" t="s">
        <v>15</v>
      </c>
      <c r="H308" s="39" t="s">
        <v>15</v>
      </c>
      <c r="I308" s="39" t="s">
        <v>16</v>
      </c>
      <c r="J308" s="39" t="s">
        <v>15</v>
      </c>
      <c r="K308" s="39" t="s">
        <v>16</v>
      </c>
      <c r="L308" s="39" t="s">
        <v>16</v>
      </c>
      <c r="M308" s="39">
        <v>14.0</v>
      </c>
      <c r="N308" s="39" t="s">
        <v>2015</v>
      </c>
      <c r="O308" s="39" t="s">
        <v>15</v>
      </c>
      <c r="P308" s="39" t="s">
        <v>16</v>
      </c>
      <c r="Q308" s="39" t="s">
        <v>16</v>
      </c>
      <c r="R308" s="39" t="s">
        <v>16</v>
      </c>
      <c r="S308" s="39">
        <v>24.0</v>
      </c>
      <c r="T308" s="39" t="s">
        <v>1992</v>
      </c>
      <c r="U308" s="39" t="s">
        <v>2171</v>
      </c>
      <c r="V308" s="35"/>
      <c r="W308" s="35"/>
      <c r="X308" s="35"/>
    </row>
    <row r="309">
      <c r="A309" s="30">
        <v>306.0</v>
      </c>
      <c r="B309" s="31">
        <v>8061580.0</v>
      </c>
      <c r="C309" s="35" t="s">
        <v>15</v>
      </c>
      <c r="D309" s="35" t="s">
        <v>15</v>
      </c>
      <c r="E309" s="35" t="s">
        <v>15</v>
      </c>
      <c r="F309" s="35" t="s">
        <v>15</v>
      </c>
      <c r="G309" s="116" t="s">
        <v>15</v>
      </c>
      <c r="H309" s="116" t="s">
        <v>15</v>
      </c>
      <c r="I309" s="116" t="s">
        <v>15</v>
      </c>
      <c r="J309" s="35" t="s">
        <v>15</v>
      </c>
      <c r="K309" s="35" t="s">
        <v>15</v>
      </c>
      <c r="L309" s="35" t="s">
        <v>15</v>
      </c>
      <c r="M309" s="159"/>
      <c r="N309" s="159"/>
      <c r="O309" s="35" t="s">
        <v>15</v>
      </c>
      <c r="P309" s="71" t="s">
        <v>15</v>
      </c>
      <c r="Q309" s="71" t="s">
        <v>15</v>
      </c>
      <c r="R309" s="35" t="s">
        <v>16</v>
      </c>
      <c r="S309" s="35">
        <v>6.0</v>
      </c>
      <c r="T309" s="71" t="s">
        <v>1992</v>
      </c>
      <c r="U309" s="35" t="s">
        <v>2172</v>
      </c>
      <c r="V309" s="35"/>
      <c r="W309" s="35"/>
      <c r="X309" s="35"/>
    </row>
    <row r="310">
      <c r="A310" s="7">
        <v>307.0</v>
      </c>
      <c r="B310" s="10">
        <v>7952934.0</v>
      </c>
      <c r="C310" s="39" t="s">
        <v>16</v>
      </c>
      <c r="D310" s="39" t="s">
        <v>2013</v>
      </c>
      <c r="E310" s="39" t="s">
        <v>15</v>
      </c>
      <c r="F310" s="39" t="s">
        <v>16</v>
      </c>
      <c r="G310" s="39" t="s">
        <v>15</v>
      </c>
      <c r="H310" s="39" t="s">
        <v>15</v>
      </c>
      <c r="I310" s="39" t="s">
        <v>15</v>
      </c>
      <c r="J310" s="39" t="s">
        <v>15</v>
      </c>
      <c r="K310" s="39" t="s">
        <v>16</v>
      </c>
      <c r="L310" s="39" t="s">
        <v>16</v>
      </c>
      <c r="M310" s="39">
        <v>11.0</v>
      </c>
      <c r="N310" s="39" t="s">
        <v>2173</v>
      </c>
      <c r="O310" s="39" t="s">
        <v>15</v>
      </c>
      <c r="P310" s="39" t="s">
        <v>16</v>
      </c>
      <c r="Q310" s="39" t="s">
        <v>16</v>
      </c>
      <c r="R310" s="39" t="s">
        <v>15</v>
      </c>
      <c r="S310" s="39">
        <v>41.0</v>
      </c>
      <c r="T310" s="39" t="s">
        <v>1997</v>
      </c>
      <c r="U310" s="39" t="s">
        <v>2174</v>
      </c>
      <c r="V310" s="35"/>
      <c r="W310" s="35"/>
      <c r="X310" s="35"/>
    </row>
    <row r="311">
      <c r="A311" s="7">
        <v>308.0</v>
      </c>
      <c r="B311" s="24">
        <v>7993105.0</v>
      </c>
      <c r="C311" s="39" t="s">
        <v>15</v>
      </c>
      <c r="D311" s="39" t="s">
        <v>15</v>
      </c>
      <c r="E311" s="39" t="s">
        <v>15</v>
      </c>
      <c r="F311" s="39" t="s">
        <v>15</v>
      </c>
      <c r="G311" s="39" t="s">
        <v>15</v>
      </c>
      <c r="H311" s="39" t="s">
        <v>15</v>
      </c>
      <c r="I311" s="39" t="s">
        <v>15</v>
      </c>
      <c r="J311" s="39" t="s">
        <v>15</v>
      </c>
      <c r="K311" s="39" t="s">
        <v>15</v>
      </c>
      <c r="L311" s="39" t="s">
        <v>15</v>
      </c>
      <c r="M311" s="158"/>
      <c r="N311" s="158"/>
      <c r="O311" s="39" t="s">
        <v>15</v>
      </c>
      <c r="P311" s="39" t="s">
        <v>15</v>
      </c>
      <c r="Q311" s="39" t="s">
        <v>15</v>
      </c>
      <c r="R311" s="39" t="s">
        <v>16</v>
      </c>
      <c r="S311" s="39">
        <v>26.0</v>
      </c>
      <c r="T311" s="39" t="s">
        <v>1992</v>
      </c>
      <c r="U311" s="39" t="s">
        <v>2175</v>
      </c>
      <c r="V311" s="35"/>
      <c r="W311" s="35"/>
      <c r="X311" s="35"/>
    </row>
    <row r="312" ht="15.0" customHeight="1">
      <c r="A312" s="7">
        <v>309.0</v>
      </c>
      <c r="B312" s="24">
        <v>7994304.0</v>
      </c>
      <c r="C312" s="39" t="s">
        <v>15</v>
      </c>
      <c r="D312" s="39" t="s">
        <v>15</v>
      </c>
      <c r="E312" s="39" t="s">
        <v>16</v>
      </c>
      <c r="F312" s="39" t="s">
        <v>15</v>
      </c>
      <c r="G312" s="39" t="s">
        <v>15</v>
      </c>
      <c r="H312" s="39" t="s">
        <v>15</v>
      </c>
      <c r="I312" s="39" t="s">
        <v>15</v>
      </c>
      <c r="J312" s="39" t="s">
        <v>15</v>
      </c>
      <c r="K312" s="39" t="s">
        <v>15</v>
      </c>
      <c r="L312" s="39" t="s">
        <v>15</v>
      </c>
      <c r="M312" s="158"/>
      <c r="N312" s="158"/>
      <c r="O312" s="39" t="s">
        <v>15</v>
      </c>
      <c r="P312" s="39" t="s">
        <v>16</v>
      </c>
      <c r="Q312" s="39" t="s">
        <v>15</v>
      </c>
      <c r="R312" s="39" t="s">
        <v>16</v>
      </c>
      <c r="S312" s="39">
        <v>11.0</v>
      </c>
      <c r="T312" s="39" t="s">
        <v>1993</v>
      </c>
      <c r="U312" s="39" t="s">
        <v>2176</v>
      </c>
      <c r="V312" s="35"/>
      <c r="W312" s="35"/>
      <c r="X312" s="35"/>
    </row>
    <row r="313">
      <c r="A313" s="7">
        <v>310.0</v>
      </c>
      <c r="B313" s="24">
        <v>7995359.0</v>
      </c>
      <c r="C313" s="39" t="s">
        <v>15</v>
      </c>
      <c r="D313" s="39" t="s">
        <v>15</v>
      </c>
      <c r="E313" s="39" t="s">
        <v>15</v>
      </c>
      <c r="F313" s="39" t="s">
        <v>16</v>
      </c>
      <c r="G313" s="39" t="s">
        <v>15</v>
      </c>
      <c r="H313" s="39" t="s">
        <v>15</v>
      </c>
      <c r="I313" s="39" t="s">
        <v>16</v>
      </c>
      <c r="J313" s="39" t="s">
        <v>15</v>
      </c>
      <c r="K313" s="39" t="s">
        <v>16</v>
      </c>
      <c r="L313" s="39" t="s">
        <v>16</v>
      </c>
      <c r="M313" s="39">
        <v>7.0</v>
      </c>
      <c r="N313" s="39" t="s">
        <v>2023</v>
      </c>
      <c r="O313" s="39" t="s">
        <v>15</v>
      </c>
      <c r="P313" s="39" t="s">
        <v>16</v>
      </c>
      <c r="Q313" s="39" t="s">
        <v>15</v>
      </c>
      <c r="R313" s="39" t="s">
        <v>16</v>
      </c>
      <c r="S313" s="39">
        <v>14.0</v>
      </c>
      <c r="T313" s="39" t="s">
        <v>1992</v>
      </c>
      <c r="U313" s="39" t="s">
        <v>2177</v>
      </c>
      <c r="V313" s="35"/>
      <c r="W313" s="35"/>
      <c r="X313" s="35"/>
    </row>
    <row r="314">
      <c r="A314" s="7">
        <v>311.0</v>
      </c>
      <c r="B314" s="24">
        <v>7995476.0</v>
      </c>
      <c r="C314" s="39" t="s">
        <v>15</v>
      </c>
      <c r="D314" s="39" t="s">
        <v>15</v>
      </c>
      <c r="E314" s="39" t="s">
        <v>15</v>
      </c>
      <c r="F314" s="39" t="s">
        <v>15</v>
      </c>
      <c r="G314" s="39" t="s">
        <v>15</v>
      </c>
      <c r="H314" s="39" t="s">
        <v>15</v>
      </c>
      <c r="I314" s="39" t="s">
        <v>15</v>
      </c>
      <c r="J314" s="39" t="s">
        <v>15</v>
      </c>
      <c r="K314" s="39" t="s">
        <v>15</v>
      </c>
      <c r="L314" s="39" t="s">
        <v>15</v>
      </c>
      <c r="M314" s="158"/>
      <c r="N314" s="158"/>
      <c r="O314" s="39" t="s">
        <v>15</v>
      </c>
      <c r="P314" s="39" t="s">
        <v>15</v>
      </c>
      <c r="Q314" s="39" t="s">
        <v>15</v>
      </c>
      <c r="R314" s="39" t="s">
        <v>16</v>
      </c>
      <c r="S314" s="39">
        <v>20.0</v>
      </c>
      <c r="T314" s="39" t="s">
        <v>1992</v>
      </c>
      <c r="U314" s="39" t="s">
        <v>2178</v>
      </c>
      <c r="V314" s="35"/>
      <c r="W314" s="35"/>
      <c r="X314" s="35"/>
    </row>
    <row r="315">
      <c r="A315" s="7">
        <v>312.0</v>
      </c>
      <c r="B315" s="24">
        <v>7995071.0</v>
      </c>
      <c r="C315" s="39" t="s">
        <v>15</v>
      </c>
      <c r="D315" s="39" t="s">
        <v>15</v>
      </c>
      <c r="E315" s="39" t="s">
        <v>15</v>
      </c>
      <c r="F315" s="39" t="s">
        <v>15</v>
      </c>
      <c r="G315" s="39" t="s">
        <v>15</v>
      </c>
      <c r="H315" s="39" t="s">
        <v>15</v>
      </c>
      <c r="I315" s="39" t="s">
        <v>15</v>
      </c>
      <c r="J315" s="39" t="s">
        <v>15</v>
      </c>
      <c r="K315" s="39" t="s">
        <v>15</v>
      </c>
      <c r="L315" s="39" t="s">
        <v>15</v>
      </c>
      <c r="M315" s="158"/>
      <c r="N315" s="158"/>
      <c r="O315" s="39" t="s">
        <v>15</v>
      </c>
      <c r="P315" s="39" t="s">
        <v>15</v>
      </c>
      <c r="Q315" s="39" t="s">
        <v>15</v>
      </c>
      <c r="R315" s="39" t="s">
        <v>16</v>
      </c>
      <c r="S315" s="39">
        <v>3.0</v>
      </c>
      <c r="T315" s="39" t="s">
        <v>1992</v>
      </c>
      <c r="U315" s="39" t="s">
        <v>2179</v>
      </c>
      <c r="V315" s="35"/>
      <c r="W315" s="35"/>
      <c r="X315" s="35"/>
    </row>
    <row r="316">
      <c r="A316" s="7">
        <v>313.0</v>
      </c>
      <c r="B316" s="24">
        <v>7995149.0</v>
      </c>
      <c r="C316" s="39" t="s">
        <v>15</v>
      </c>
      <c r="D316" s="39" t="s">
        <v>15</v>
      </c>
      <c r="E316" s="39" t="s">
        <v>15</v>
      </c>
      <c r="F316" s="39" t="s">
        <v>15</v>
      </c>
      <c r="G316" s="39" t="s">
        <v>15</v>
      </c>
      <c r="H316" s="39" t="s">
        <v>15</v>
      </c>
      <c r="I316" s="39" t="s">
        <v>15</v>
      </c>
      <c r="J316" s="39" t="s">
        <v>15</v>
      </c>
      <c r="K316" s="39" t="s">
        <v>15</v>
      </c>
      <c r="L316" s="39" t="s">
        <v>15</v>
      </c>
      <c r="M316" s="158"/>
      <c r="N316" s="158"/>
      <c r="O316" s="39" t="s">
        <v>15</v>
      </c>
      <c r="P316" s="39" t="s">
        <v>15</v>
      </c>
      <c r="Q316" s="39" t="s">
        <v>15</v>
      </c>
      <c r="R316" s="39" t="s">
        <v>16</v>
      </c>
      <c r="S316" s="39">
        <v>8.0</v>
      </c>
      <c r="T316" s="39" t="s">
        <v>1992</v>
      </c>
      <c r="U316" s="39" t="s">
        <v>2010</v>
      </c>
      <c r="V316" s="35"/>
      <c r="W316" s="35"/>
      <c r="X316" s="35"/>
    </row>
    <row r="317">
      <c r="A317" s="7">
        <v>314.0</v>
      </c>
      <c r="B317" s="24">
        <v>7996545.0</v>
      </c>
      <c r="C317" s="39" t="s">
        <v>15</v>
      </c>
      <c r="D317" s="39" t="s">
        <v>15</v>
      </c>
      <c r="E317" s="39" t="s">
        <v>15</v>
      </c>
      <c r="F317" s="39" t="s">
        <v>15</v>
      </c>
      <c r="G317" s="39" t="s">
        <v>16</v>
      </c>
      <c r="H317" s="39" t="s">
        <v>15</v>
      </c>
      <c r="I317" s="39" t="s">
        <v>15</v>
      </c>
      <c r="J317" s="39" t="s">
        <v>15</v>
      </c>
      <c r="K317" s="39" t="s">
        <v>16</v>
      </c>
      <c r="L317" s="39" t="s">
        <v>16</v>
      </c>
      <c r="M317" s="39">
        <v>12.0</v>
      </c>
      <c r="N317" s="39" t="s">
        <v>2180</v>
      </c>
      <c r="O317" s="39" t="s">
        <v>15</v>
      </c>
      <c r="P317" s="39" t="s">
        <v>16</v>
      </c>
      <c r="Q317" s="39" t="s">
        <v>15</v>
      </c>
      <c r="R317" s="39" t="s">
        <v>16</v>
      </c>
      <c r="S317" s="39">
        <v>11.0</v>
      </c>
      <c r="T317" s="39" t="s">
        <v>1993</v>
      </c>
      <c r="U317" s="39" t="s">
        <v>2181</v>
      </c>
      <c r="V317" s="35"/>
      <c r="W317" s="35"/>
      <c r="X317" s="35"/>
    </row>
    <row r="318">
      <c r="A318" s="7">
        <v>315.0</v>
      </c>
      <c r="B318" s="24">
        <v>7998111.0</v>
      </c>
      <c r="C318" s="39" t="s">
        <v>15</v>
      </c>
      <c r="D318" s="39" t="s">
        <v>2013</v>
      </c>
      <c r="E318" s="39" t="s">
        <v>15</v>
      </c>
      <c r="F318" s="39" t="s">
        <v>15</v>
      </c>
      <c r="G318" s="39" t="s">
        <v>16</v>
      </c>
      <c r="H318" s="39" t="s">
        <v>15</v>
      </c>
      <c r="I318" s="39" t="s">
        <v>16</v>
      </c>
      <c r="J318" s="39" t="s">
        <v>16</v>
      </c>
      <c r="K318" s="39" t="s">
        <v>16</v>
      </c>
      <c r="L318" s="39" t="s">
        <v>16</v>
      </c>
      <c r="M318" s="39">
        <v>21.0</v>
      </c>
      <c r="N318" s="39" t="s">
        <v>2182</v>
      </c>
      <c r="O318" s="39" t="s">
        <v>15</v>
      </c>
      <c r="P318" s="39" t="s">
        <v>16</v>
      </c>
      <c r="Q318" s="39" t="s">
        <v>15</v>
      </c>
      <c r="R318" s="39" t="s">
        <v>16</v>
      </c>
      <c r="S318" s="39">
        <v>41.0</v>
      </c>
      <c r="T318" s="39" t="s">
        <v>1993</v>
      </c>
      <c r="U318" s="39" t="s">
        <v>2183</v>
      </c>
      <c r="V318" s="35"/>
      <c r="W318" s="35"/>
      <c r="X318" s="35"/>
    </row>
    <row r="319">
      <c r="A319" s="7">
        <v>316.0</v>
      </c>
      <c r="B319" s="24">
        <v>7998519.0</v>
      </c>
      <c r="C319" s="39" t="s">
        <v>15</v>
      </c>
      <c r="D319" s="39" t="s">
        <v>15</v>
      </c>
      <c r="E319" s="39" t="s">
        <v>15</v>
      </c>
      <c r="F319" s="39" t="s">
        <v>15</v>
      </c>
      <c r="G319" s="39" t="s">
        <v>15</v>
      </c>
      <c r="H319" s="39" t="s">
        <v>15</v>
      </c>
      <c r="I319" s="39" t="s">
        <v>15</v>
      </c>
      <c r="J319" s="39" t="s">
        <v>16</v>
      </c>
      <c r="K319" s="39" t="s">
        <v>15</v>
      </c>
      <c r="L319" s="39" t="s">
        <v>16</v>
      </c>
      <c r="M319" s="39">
        <v>6.0</v>
      </c>
      <c r="N319" s="39" t="s">
        <v>2015</v>
      </c>
      <c r="O319" s="39" t="s">
        <v>15</v>
      </c>
      <c r="P319" s="39" t="s">
        <v>16</v>
      </c>
      <c r="Q319" s="39" t="s">
        <v>15</v>
      </c>
      <c r="R319" s="39" t="s">
        <v>16</v>
      </c>
      <c r="S319" s="39">
        <v>8.0</v>
      </c>
      <c r="T319" s="39" t="s">
        <v>1992</v>
      </c>
      <c r="U319" s="39" t="s">
        <v>2184</v>
      </c>
      <c r="V319" s="35"/>
      <c r="W319" s="35"/>
      <c r="X319" s="35"/>
    </row>
    <row r="320">
      <c r="A320" s="10">
        <v>317.0</v>
      </c>
      <c r="B320" s="24">
        <v>7997169.0</v>
      </c>
      <c r="C320" s="39" t="s">
        <v>15</v>
      </c>
      <c r="D320" s="39" t="s">
        <v>15</v>
      </c>
      <c r="E320" s="39" t="s">
        <v>15</v>
      </c>
      <c r="F320" s="39" t="s">
        <v>15</v>
      </c>
      <c r="G320" s="39" t="s">
        <v>15</v>
      </c>
      <c r="H320" s="39" t="s">
        <v>15</v>
      </c>
      <c r="I320" s="39" t="s">
        <v>15</v>
      </c>
      <c r="J320" s="39" t="s">
        <v>15</v>
      </c>
      <c r="K320" s="39" t="s">
        <v>15</v>
      </c>
      <c r="L320" s="39" t="s">
        <v>15</v>
      </c>
      <c r="M320" s="158"/>
      <c r="N320" s="158"/>
      <c r="O320" s="39" t="s">
        <v>15</v>
      </c>
      <c r="P320" s="39" t="s">
        <v>15</v>
      </c>
      <c r="Q320" s="39" t="s">
        <v>15</v>
      </c>
      <c r="R320" s="39" t="s">
        <v>16</v>
      </c>
      <c r="S320" s="39">
        <v>3.0</v>
      </c>
      <c r="T320" s="39" t="s">
        <v>1992</v>
      </c>
      <c r="U320" s="158"/>
      <c r="V320" s="159"/>
      <c r="W320" s="159"/>
      <c r="X320" s="159"/>
    </row>
    <row r="321">
      <c r="A321" s="10">
        <v>318.0</v>
      </c>
      <c r="B321" s="24">
        <v>7999055.0</v>
      </c>
      <c r="C321" s="39" t="s">
        <v>15</v>
      </c>
      <c r="D321" s="39" t="s">
        <v>15</v>
      </c>
      <c r="E321" s="39" t="s">
        <v>15</v>
      </c>
      <c r="F321" s="39" t="s">
        <v>15</v>
      </c>
      <c r="G321" s="39" t="s">
        <v>15</v>
      </c>
      <c r="H321" s="39" t="s">
        <v>15</v>
      </c>
      <c r="I321" s="39" t="s">
        <v>16</v>
      </c>
      <c r="J321" s="39" t="s">
        <v>15</v>
      </c>
      <c r="K321" s="39" t="s">
        <v>16</v>
      </c>
      <c r="L321" s="39" t="s">
        <v>16</v>
      </c>
      <c r="M321" s="39">
        <v>2.0</v>
      </c>
      <c r="N321" s="39" t="s">
        <v>2015</v>
      </c>
      <c r="O321" s="39" t="s">
        <v>15</v>
      </c>
      <c r="P321" s="39" t="s">
        <v>16</v>
      </c>
      <c r="Q321" s="39" t="s">
        <v>15</v>
      </c>
      <c r="R321" s="39" t="s">
        <v>16</v>
      </c>
      <c r="S321" s="39">
        <v>2.0</v>
      </c>
      <c r="T321" s="39" t="s">
        <v>1997</v>
      </c>
      <c r="U321" s="39" t="s">
        <v>2185</v>
      </c>
      <c r="V321" s="35"/>
      <c r="W321" s="35"/>
      <c r="X321" s="35"/>
    </row>
    <row r="322">
      <c r="A322" s="10">
        <v>319.0</v>
      </c>
      <c r="B322" s="24">
        <v>8023353.0</v>
      </c>
      <c r="C322" s="40" t="s">
        <v>15</v>
      </c>
      <c r="D322" s="40" t="s">
        <v>15</v>
      </c>
      <c r="E322" s="40" t="s">
        <v>15</v>
      </c>
      <c r="F322" s="40" t="s">
        <v>15</v>
      </c>
      <c r="G322" s="40" t="s">
        <v>15</v>
      </c>
      <c r="H322" s="40" t="s">
        <v>15</v>
      </c>
      <c r="I322" s="40" t="s">
        <v>15</v>
      </c>
      <c r="J322" s="40" t="s">
        <v>15</v>
      </c>
      <c r="K322" s="40" t="s">
        <v>16</v>
      </c>
      <c r="L322" s="40" t="s">
        <v>15</v>
      </c>
      <c r="M322" s="167"/>
      <c r="N322" s="167"/>
      <c r="O322" s="40" t="s">
        <v>15</v>
      </c>
      <c r="P322" s="40" t="s">
        <v>16</v>
      </c>
      <c r="Q322" s="40" t="s">
        <v>16</v>
      </c>
      <c r="R322" s="40" t="s">
        <v>16</v>
      </c>
      <c r="S322" s="40">
        <v>6.0</v>
      </c>
      <c r="T322" s="40" t="s">
        <v>1992</v>
      </c>
      <c r="U322" s="98" t="s">
        <v>2186</v>
      </c>
      <c r="V322" s="104"/>
      <c r="W322" s="104"/>
      <c r="X322" s="104"/>
    </row>
    <row r="323">
      <c r="A323" s="36">
        <v>320.0</v>
      </c>
      <c r="B323" s="37">
        <v>8025447.0</v>
      </c>
      <c r="C323" s="40" t="s">
        <v>15</v>
      </c>
      <c r="D323" s="40" t="s">
        <v>2013</v>
      </c>
      <c r="E323" s="40" t="s">
        <v>15</v>
      </c>
      <c r="F323" s="40" t="s">
        <v>15</v>
      </c>
      <c r="G323" s="40" t="s">
        <v>15</v>
      </c>
      <c r="H323" s="40" t="s">
        <v>15</v>
      </c>
      <c r="I323" s="40" t="s">
        <v>16</v>
      </c>
      <c r="J323" s="40" t="s">
        <v>15</v>
      </c>
      <c r="K323" s="40" t="s">
        <v>15</v>
      </c>
      <c r="L323" s="40" t="s">
        <v>16</v>
      </c>
      <c r="M323" s="40">
        <v>32.0</v>
      </c>
      <c r="N323" s="40" t="s">
        <v>2015</v>
      </c>
      <c r="O323" s="40" t="s">
        <v>15</v>
      </c>
      <c r="P323" s="40" t="s">
        <v>16</v>
      </c>
      <c r="Q323" s="40" t="s">
        <v>15</v>
      </c>
      <c r="R323" s="40" t="s">
        <v>15</v>
      </c>
      <c r="S323" s="167"/>
      <c r="T323" s="40" t="s">
        <v>1992</v>
      </c>
      <c r="U323" s="40" t="s">
        <v>2187</v>
      </c>
      <c r="V323" s="71"/>
      <c r="W323" s="71"/>
      <c r="X323" s="71"/>
    </row>
    <row r="324">
      <c r="A324" s="36">
        <v>321.0</v>
      </c>
      <c r="B324" s="37">
        <v>8025521.0</v>
      </c>
      <c r="C324" s="40" t="s">
        <v>15</v>
      </c>
      <c r="D324" s="40" t="s">
        <v>15</v>
      </c>
      <c r="E324" s="40" t="s">
        <v>15</v>
      </c>
      <c r="F324" s="40" t="s">
        <v>15</v>
      </c>
      <c r="G324" s="40" t="s">
        <v>15</v>
      </c>
      <c r="H324" s="40" t="s">
        <v>15</v>
      </c>
      <c r="I324" s="40" t="s">
        <v>16</v>
      </c>
      <c r="J324" s="40" t="s">
        <v>15</v>
      </c>
      <c r="K324" s="40" t="s">
        <v>16</v>
      </c>
      <c r="L324" s="40" t="s">
        <v>16</v>
      </c>
      <c r="M324" s="40">
        <v>32.0</v>
      </c>
      <c r="N324" s="40" t="s">
        <v>2015</v>
      </c>
      <c r="O324" s="40" t="s">
        <v>15</v>
      </c>
      <c r="P324" s="40" t="s">
        <v>16</v>
      </c>
      <c r="Q324" s="40" t="s">
        <v>15</v>
      </c>
      <c r="R324" s="40" t="s">
        <v>16</v>
      </c>
      <c r="S324" s="40">
        <v>20.0</v>
      </c>
      <c r="T324" s="40" t="s">
        <v>1992</v>
      </c>
      <c r="U324" s="40" t="s">
        <v>2188</v>
      </c>
      <c r="V324" s="71"/>
      <c r="W324" s="71"/>
      <c r="X324" s="71"/>
    </row>
    <row r="325">
      <c r="A325" s="36">
        <v>322.0</v>
      </c>
      <c r="B325" s="37">
        <v>8027209.0</v>
      </c>
      <c r="C325" s="40" t="s">
        <v>15</v>
      </c>
      <c r="D325" s="40" t="s">
        <v>15</v>
      </c>
      <c r="E325" s="40" t="s">
        <v>15</v>
      </c>
      <c r="F325" s="40" t="s">
        <v>15</v>
      </c>
      <c r="G325" s="40" t="s">
        <v>15</v>
      </c>
      <c r="H325" s="40" t="s">
        <v>15</v>
      </c>
      <c r="I325" s="40" t="s">
        <v>15</v>
      </c>
      <c r="J325" s="40" t="s">
        <v>15</v>
      </c>
      <c r="K325" s="40" t="s">
        <v>15</v>
      </c>
      <c r="L325" s="40" t="s">
        <v>15</v>
      </c>
      <c r="M325" s="167"/>
      <c r="N325" s="167"/>
      <c r="O325" s="40" t="s">
        <v>15</v>
      </c>
      <c r="P325" s="40" t="s">
        <v>15</v>
      </c>
      <c r="Q325" s="40" t="s">
        <v>16</v>
      </c>
      <c r="R325" s="40" t="s">
        <v>16</v>
      </c>
      <c r="S325" s="40">
        <v>5.0</v>
      </c>
      <c r="T325" s="40" t="s">
        <v>1992</v>
      </c>
      <c r="U325" s="40" t="s">
        <v>2189</v>
      </c>
      <c r="V325" s="71"/>
      <c r="W325" s="71"/>
      <c r="X325" s="71"/>
    </row>
    <row r="326">
      <c r="A326" s="36">
        <v>323.0</v>
      </c>
      <c r="B326" s="37">
        <v>8028352.0</v>
      </c>
      <c r="C326" s="40" t="s">
        <v>15</v>
      </c>
      <c r="D326" s="40" t="s">
        <v>15</v>
      </c>
      <c r="E326" s="40" t="s">
        <v>15</v>
      </c>
      <c r="F326" s="40" t="s">
        <v>15</v>
      </c>
      <c r="G326" s="40" t="s">
        <v>15</v>
      </c>
      <c r="H326" s="40" t="s">
        <v>15</v>
      </c>
      <c r="I326" s="40" t="s">
        <v>15</v>
      </c>
      <c r="J326" s="40" t="s">
        <v>15</v>
      </c>
      <c r="K326" s="40" t="s">
        <v>15</v>
      </c>
      <c r="L326" s="40" t="s">
        <v>15</v>
      </c>
      <c r="M326" s="167"/>
      <c r="N326" s="167"/>
      <c r="O326" s="40" t="s">
        <v>16</v>
      </c>
      <c r="P326" s="40" t="s">
        <v>16</v>
      </c>
      <c r="Q326" s="40" t="s">
        <v>16</v>
      </c>
      <c r="R326" s="40" t="s">
        <v>16</v>
      </c>
      <c r="S326" s="40">
        <v>5.0</v>
      </c>
      <c r="T326" s="40" t="s">
        <v>1992</v>
      </c>
      <c r="U326" s="40" t="s">
        <v>2190</v>
      </c>
      <c r="V326" s="71"/>
      <c r="W326" s="71"/>
      <c r="X326" s="71"/>
    </row>
    <row r="327">
      <c r="A327" s="36">
        <v>324.0</v>
      </c>
      <c r="B327" s="37">
        <v>8028759.0</v>
      </c>
      <c r="C327" s="40" t="s">
        <v>15</v>
      </c>
      <c r="D327" s="40" t="s">
        <v>15</v>
      </c>
      <c r="E327" s="40" t="s">
        <v>15</v>
      </c>
      <c r="F327" s="40" t="s">
        <v>15</v>
      </c>
      <c r="G327" s="40" t="s">
        <v>15</v>
      </c>
      <c r="H327" s="40" t="s">
        <v>15</v>
      </c>
      <c r="I327" s="40" t="s">
        <v>15</v>
      </c>
      <c r="J327" s="40" t="s">
        <v>15</v>
      </c>
      <c r="K327" s="40" t="s">
        <v>15</v>
      </c>
      <c r="L327" s="40" t="s">
        <v>15</v>
      </c>
      <c r="M327" s="167"/>
      <c r="N327" s="167"/>
      <c r="O327" s="40" t="s">
        <v>15</v>
      </c>
      <c r="P327" s="40" t="s">
        <v>16</v>
      </c>
      <c r="Q327" s="40" t="s">
        <v>16</v>
      </c>
      <c r="R327" s="40" t="s">
        <v>16</v>
      </c>
      <c r="S327" s="40">
        <v>10.0</v>
      </c>
      <c r="T327" s="40" t="s">
        <v>1993</v>
      </c>
      <c r="U327" s="167"/>
      <c r="V327" s="168"/>
      <c r="W327" s="168"/>
      <c r="X327" s="168"/>
    </row>
    <row r="328">
      <c r="A328" s="36">
        <v>325.0</v>
      </c>
      <c r="B328" s="37">
        <v>8029996.0</v>
      </c>
      <c r="C328" s="40" t="s">
        <v>15</v>
      </c>
      <c r="D328" s="40" t="s">
        <v>15</v>
      </c>
      <c r="E328" s="40" t="s">
        <v>15</v>
      </c>
      <c r="F328" s="40" t="s">
        <v>15</v>
      </c>
      <c r="G328" s="40" t="s">
        <v>16</v>
      </c>
      <c r="H328" s="40" t="s">
        <v>15</v>
      </c>
      <c r="I328" s="40" t="s">
        <v>15</v>
      </c>
      <c r="J328" s="40" t="s">
        <v>15</v>
      </c>
      <c r="K328" s="40" t="s">
        <v>16</v>
      </c>
      <c r="L328" s="40" t="s">
        <v>15</v>
      </c>
      <c r="M328" s="167"/>
      <c r="N328" s="167"/>
      <c r="O328" s="40" t="s">
        <v>15</v>
      </c>
      <c r="P328" s="40" t="s">
        <v>15</v>
      </c>
      <c r="Q328" s="40" t="s">
        <v>15</v>
      </c>
      <c r="R328" s="40" t="s">
        <v>16</v>
      </c>
      <c r="S328" s="40">
        <v>10.0</v>
      </c>
      <c r="T328" s="40" t="s">
        <v>1992</v>
      </c>
      <c r="U328" s="40" t="s">
        <v>2191</v>
      </c>
      <c r="V328" s="71"/>
      <c r="W328" s="71"/>
      <c r="X328" s="71"/>
    </row>
    <row r="329">
      <c r="A329" s="36">
        <v>326.0</v>
      </c>
      <c r="B329" s="37">
        <v>8004808.0</v>
      </c>
      <c r="C329" s="40" t="s">
        <v>16</v>
      </c>
      <c r="D329" s="40" t="s">
        <v>15</v>
      </c>
      <c r="E329" s="40" t="s">
        <v>15</v>
      </c>
      <c r="F329" s="40" t="s">
        <v>15</v>
      </c>
      <c r="G329" s="40" t="s">
        <v>15</v>
      </c>
      <c r="H329" s="40" t="s">
        <v>15</v>
      </c>
      <c r="I329" s="40" t="s">
        <v>15</v>
      </c>
      <c r="J329" s="40" t="s">
        <v>16</v>
      </c>
      <c r="K329" s="40" t="s">
        <v>16</v>
      </c>
      <c r="L329" s="40" t="s">
        <v>15</v>
      </c>
      <c r="M329" s="40">
        <v>30.0</v>
      </c>
      <c r="N329" s="40" t="s">
        <v>2011</v>
      </c>
      <c r="O329" s="40" t="s">
        <v>15</v>
      </c>
      <c r="P329" s="40" t="s">
        <v>16</v>
      </c>
      <c r="Q329" s="40" t="s">
        <v>16</v>
      </c>
      <c r="R329" s="40" t="s">
        <v>15</v>
      </c>
      <c r="S329" s="40">
        <v>31.0</v>
      </c>
      <c r="T329" s="40" t="s">
        <v>1992</v>
      </c>
      <c r="U329" s="40" t="s">
        <v>2192</v>
      </c>
      <c r="V329" s="71"/>
      <c r="W329" s="71"/>
      <c r="X329" s="71"/>
    </row>
    <row r="330">
      <c r="A330" s="36">
        <v>327.0</v>
      </c>
      <c r="B330" s="37">
        <v>8032061.0</v>
      </c>
      <c r="C330" s="40" t="s">
        <v>15</v>
      </c>
      <c r="D330" s="40" t="s">
        <v>15</v>
      </c>
      <c r="E330" s="40" t="s">
        <v>15</v>
      </c>
      <c r="F330" s="40" t="s">
        <v>15</v>
      </c>
      <c r="G330" s="40" t="s">
        <v>15</v>
      </c>
      <c r="H330" s="40" t="s">
        <v>15</v>
      </c>
      <c r="I330" s="40" t="s">
        <v>15</v>
      </c>
      <c r="J330" s="40" t="s">
        <v>15</v>
      </c>
      <c r="K330" s="40" t="s">
        <v>15</v>
      </c>
      <c r="L330" s="40" t="s">
        <v>15</v>
      </c>
      <c r="M330" s="167"/>
      <c r="N330" s="167"/>
      <c r="O330" s="40" t="s">
        <v>15</v>
      </c>
      <c r="P330" s="40" t="s">
        <v>15</v>
      </c>
      <c r="Q330" s="40" t="s">
        <v>15</v>
      </c>
      <c r="R330" s="40" t="s">
        <v>15</v>
      </c>
      <c r="S330" s="40">
        <v>5.0</v>
      </c>
      <c r="T330" s="40" t="s">
        <v>1993</v>
      </c>
      <c r="U330" s="40" t="s">
        <v>2193</v>
      </c>
      <c r="V330" s="71"/>
      <c r="W330" s="71"/>
      <c r="X330" s="71"/>
    </row>
    <row r="331">
      <c r="A331" s="36">
        <v>328.0</v>
      </c>
      <c r="B331" s="37">
        <v>8032332.0</v>
      </c>
      <c r="C331" s="40" t="s">
        <v>15</v>
      </c>
      <c r="D331" s="40" t="s">
        <v>15</v>
      </c>
      <c r="E331" s="40" t="s">
        <v>15</v>
      </c>
      <c r="F331" s="40" t="s">
        <v>15</v>
      </c>
      <c r="G331" s="40" t="s">
        <v>15</v>
      </c>
      <c r="H331" s="40" t="s">
        <v>15</v>
      </c>
      <c r="I331" s="40" t="s">
        <v>15</v>
      </c>
      <c r="J331" s="40" t="s">
        <v>15</v>
      </c>
      <c r="K331" s="40" t="s">
        <v>15</v>
      </c>
      <c r="L331" s="40" t="s">
        <v>15</v>
      </c>
      <c r="M331" s="167"/>
      <c r="N331" s="167"/>
      <c r="O331" s="40" t="s">
        <v>15</v>
      </c>
      <c r="P331" s="40" t="s">
        <v>15</v>
      </c>
      <c r="Q331" s="40" t="s">
        <v>15</v>
      </c>
      <c r="R331" s="40" t="s">
        <v>15</v>
      </c>
      <c r="S331" s="40">
        <v>15.0</v>
      </c>
      <c r="T331" s="40" t="s">
        <v>1995</v>
      </c>
      <c r="U331" s="40" t="s">
        <v>2194</v>
      </c>
      <c r="V331" s="71"/>
      <c r="W331" s="71"/>
      <c r="X331" s="71"/>
    </row>
    <row r="332">
      <c r="A332" s="36">
        <v>329.0</v>
      </c>
      <c r="B332" s="37">
        <v>8012178.0</v>
      </c>
      <c r="C332" s="40" t="s">
        <v>15</v>
      </c>
      <c r="D332" s="40" t="s">
        <v>2049</v>
      </c>
      <c r="E332" s="40" t="s">
        <v>15</v>
      </c>
      <c r="F332" s="40" t="s">
        <v>15</v>
      </c>
      <c r="G332" s="40" t="s">
        <v>15</v>
      </c>
      <c r="H332" s="40" t="s">
        <v>15</v>
      </c>
      <c r="I332" s="40" t="s">
        <v>15</v>
      </c>
      <c r="J332" s="40" t="s">
        <v>15</v>
      </c>
      <c r="K332" s="40" t="s">
        <v>16</v>
      </c>
      <c r="L332" s="40" t="s">
        <v>15</v>
      </c>
      <c r="M332" s="167"/>
      <c r="N332" s="40" t="s">
        <v>2195</v>
      </c>
      <c r="O332" s="40" t="s">
        <v>16</v>
      </c>
      <c r="P332" s="40" t="s">
        <v>16</v>
      </c>
      <c r="Q332" s="40" t="s">
        <v>16</v>
      </c>
      <c r="R332" s="40" t="s">
        <v>15</v>
      </c>
      <c r="S332" s="40">
        <v>28.0</v>
      </c>
      <c r="T332" s="40" t="s">
        <v>1992</v>
      </c>
      <c r="U332" s="40" t="s">
        <v>2196</v>
      </c>
      <c r="V332" s="71"/>
      <c r="W332" s="71"/>
      <c r="X332" s="71"/>
    </row>
    <row r="333">
      <c r="A333" s="10">
        <v>330.0</v>
      </c>
      <c r="B333" s="10">
        <v>7950130.0</v>
      </c>
      <c r="C333" s="39" t="s">
        <v>15</v>
      </c>
      <c r="D333" s="39" t="s">
        <v>15</v>
      </c>
      <c r="E333" s="39" t="s">
        <v>15</v>
      </c>
      <c r="F333" s="39" t="s">
        <v>15</v>
      </c>
      <c r="G333" s="39" t="s">
        <v>15</v>
      </c>
      <c r="H333" s="39" t="s">
        <v>15</v>
      </c>
      <c r="I333" s="39" t="s">
        <v>15</v>
      </c>
      <c r="J333" s="39" t="s">
        <v>15</v>
      </c>
      <c r="K333" s="39" t="s">
        <v>16</v>
      </c>
      <c r="L333" s="39" t="s">
        <v>16</v>
      </c>
      <c r="M333" s="39">
        <v>28.0</v>
      </c>
      <c r="N333" s="39" t="s">
        <v>2197</v>
      </c>
      <c r="O333" s="39" t="s">
        <v>16</v>
      </c>
      <c r="P333" s="40" t="s">
        <v>16</v>
      </c>
      <c r="Q333" s="40" t="s">
        <v>16</v>
      </c>
      <c r="R333" s="39" t="s">
        <v>16</v>
      </c>
      <c r="S333" s="39">
        <v>10.0</v>
      </c>
      <c r="T333" s="39" t="s">
        <v>1992</v>
      </c>
      <c r="U333" s="39" t="s">
        <v>2198</v>
      </c>
      <c r="V333" s="35"/>
      <c r="W333" s="35"/>
      <c r="X333" s="35"/>
    </row>
    <row r="334">
      <c r="A334" s="10">
        <v>331.0</v>
      </c>
      <c r="B334" s="10">
        <v>7952615.0</v>
      </c>
      <c r="C334" s="39" t="s">
        <v>15</v>
      </c>
      <c r="D334" s="39" t="s">
        <v>15</v>
      </c>
      <c r="E334" s="39" t="s">
        <v>15</v>
      </c>
      <c r="F334" s="39" t="s">
        <v>15</v>
      </c>
      <c r="G334" s="39" t="s">
        <v>15</v>
      </c>
      <c r="H334" s="39" t="s">
        <v>15</v>
      </c>
      <c r="I334" s="39" t="s">
        <v>15</v>
      </c>
      <c r="J334" s="39" t="s">
        <v>15</v>
      </c>
      <c r="K334" s="39" t="s">
        <v>16</v>
      </c>
      <c r="L334" s="39" t="s">
        <v>16</v>
      </c>
      <c r="M334" s="39">
        <v>28.0</v>
      </c>
      <c r="N334" s="39" t="s">
        <v>2199</v>
      </c>
      <c r="O334" s="39" t="s">
        <v>16</v>
      </c>
      <c r="P334" s="40" t="s">
        <v>16</v>
      </c>
      <c r="Q334" s="40" t="s">
        <v>15</v>
      </c>
      <c r="R334" s="39" t="s">
        <v>16</v>
      </c>
      <c r="S334" s="39">
        <v>9.0</v>
      </c>
      <c r="T334" s="39" t="s">
        <v>1992</v>
      </c>
      <c r="U334" s="39" t="s">
        <v>2200</v>
      </c>
      <c r="V334" s="35"/>
      <c r="W334" s="35"/>
      <c r="X334" s="35"/>
    </row>
    <row r="335">
      <c r="A335" s="10">
        <v>332.0</v>
      </c>
      <c r="B335" s="10">
        <v>7953424.0</v>
      </c>
      <c r="C335" s="39" t="s">
        <v>15</v>
      </c>
      <c r="D335" s="39" t="s">
        <v>15</v>
      </c>
      <c r="E335" s="39" t="s">
        <v>15</v>
      </c>
      <c r="F335" s="39" t="s">
        <v>15</v>
      </c>
      <c r="G335" s="39" t="s">
        <v>15</v>
      </c>
      <c r="H335" s="39" t="s">
        <v>15</v>
      </c>
      <c r="I335" s="39" t="s">
        <v>15</v>
      </c>
      <c r="J335" s="39" t="s">
        <v>15</v>
      </c>
      <c r="K335" s="39" t="s">
        <v>15</v>
      </c>
      <c r="L335" s="39" t="s">
        <v>15</v>
      </c>
      <c r="M335" s="158"/>
      <c r="N335" s="158"/>
      <c r="O335" s="39" t="s">
        <v>15</v>
      </c>
      <c r="P335" s="40" t="s">
        <v>15</v>
      </c>
      <c r="Q335" s="40" t="s">
        <v>15</v>
      </c>
      <c r="R335" s="39" t="s">
        <v>16</v>
      </c>
      <c r="S335" s="158"/>
      <c r="T335" s="39" t="s">
        <v>1992</v>
      </c>
      <c r="U335" s="158"/>
      <c r="V335" s="159"/>
      <c r="W335" s="159"/>
      <c r="X335" s="159"/>
    </row>
    <row r="336">
      <c r="A336" s="10">
        <v>333.0</v>
      </c>
      <c r="B336" s="10">
        <v>7957341.0</v>
      </c>
      <c r="C336" s="39" t="s">
        <v>15</v>
      </c>
      <c r="D336" s="39" t="s">
        <v>15</v>
      </c>
      <c r="E336" s="39" t="s">
        <v>15</v>
      </c>
      <c r="F336" s="39" t="s">
        <v>15</v>
      </c>
      <c r="G336" s="39" t="s">
        <v>15</v>
      </c>
      <c r="H336" s="39" t="s">
        <v>15</v>
      </c>
      <c r="I336" s="39" t="s">
        <v>15</v>
      </c>
      <c r="J336" s="39" t="s">
        <v>15</v>
      </c>
      <c r="K336" s="39" t="s">
        <v>15</v>
      </c>
      <c r="L336" s="39" t="s">
        <v>15</v>
      </c>
      <c r="M336" s="158"/>
      <c r="N336" s="158"/>
      <c r="O336" s="39" t="s">
        <v>15</v>
      </c>
      <c r="P336" s="40" t="s">
        <v>16</v>
      </c>
      <c r="Q336" s="40" t="s">
        <v>16</v>
      </c>
      <c r="R336" s="39" t="s">
        <v>16</v>
      </c>
      <c r="S336" s="39" t="s">
        <v>86</v>
      </c>
      <c r="T336" s="39" t="s">
        <v>1992</v>
      </c>
      <c r="U336" s="158"/>
      <c r="V336" s="159"/>
      <c r="W336" s="159"/>
      <c r="X336" s="159"/>
    </row>
    <row r="337">
      <c r="A337" s="10">
        <v>334.0</v>
      </c>
      <c r="B337" s="10">
        <v>7957377.0</v>
      </c>
      <c r="C337" s="39" t="s">
        <v>15</v>
      </c>
      <c r="D337" s="39" t="s">
        <v>15</v>
      </c>
      <c r="E337" s="39" t="s">
        <v>15</v>
      </c>
      <c r="F337" s="39" t="s">
        <v>15</v>
      </c>
      <c r="G337" s="39" t="s">
        <v>15</v>
      </c>
      <c r="H337" s="39" t="s">
        <v>15</v>
      </c>
      <c r="I337" s="39" t="s">
        <v>16</v>
      </c>
      <c r="J337" s="39" t="s">
        <v>15</v>
      </c>
      <c r="K337" s="39" t="s">
        <v>16</v>
      </c>
      <c r="L337" s="39" t="s">
        <v>16</v>
      </c>
      <c r="M337" s="39">
        <v>56.0</v>
      </c>
      <c r="N337" s="39" t="s">
        <v>2201</v>
      </c>
      <c r="O337" s="39" t="s">
        <v>15</v>
      </c>
      <c r="P337" s="40" t="s">
        <v>16</v>
      </c>
      <c r="Q337" s="40" t="s">
        <v>16</v>
      </c>
      <c r="R337" s="39" t="s">
        <v>16</v>
      </c>
      <c r="S337" s="39">
        <v>20.0</v>
      </c>
      <c r="T337" s="39" t="s">
        <v>1992</v>
      </c>
      <c r="U337" s="158"/>
      <c r="V337" s="159"/>
      <c r="W337" s="159"/>
      <c r="X337" s="159"/>
    </row>
    <row r="338">
      <c r="A338" s="10">
        <v>335.0</v>
      </c>
      <c r="B338" s="10">
        <v>8053812.0</v>
      </c>
      <c r="C338" s="39" t="s">
        <v>15</v>
      </c>
      <c r="D338" s="39" t="s">
        <v>15</v>
      </c>
      <c r="E338" s="39" t="s">
        <v>15</v>
      </c>
      <c r="F338" s="39" t="s">
        <v>15</v>
      </c>
      <c r="G338" s="39" t="s">
        <v>15</v>
      </c>
      <c r="H338" s="39" t="s">
        <v>15</v>
      </c>
      <c r="I338" s="39" t="s">
        <v>16</v>
      </c>
      <c r="J338" s="39" t="s">
        <v>15</v>
      </c>
      <c r="K338" s="39" t="s">
        <v>16</v>
      </c>
      <c r="L338" s="39" t="s">
        <v>16</v>
      </c>
      <c r="M338" s="39">
        <v>14.0</v>
      </c>
      <c r="N338" s="39" t="s">
        <v>2202</v>
      </c>
      <c r="O338" s="39" t="s">
        <v>15</v>
      </c>
      <c r="P338" s="40" t="s">
        <v>16</v>
      </c>
      <c r="Q338" s="40" t="s">
        <v>16</v>
      </c>
      <c r="R338" s="39" t="s">
        <v>16</v>
      </c>
      <c r="S338" s="39" t="s">
        <v>2203</v>
      </c>
      <c r="T338" s="39" t="s">
        <v>1992</v>
      </c>
      <c r="U338" s="158"/>
      <c r="V338" s="159"/>
      <c r="W338" s="159"/>
      <c r="X338" s="159"/>
    </row>
    <row r="339">
      <c r="A339" s="10">
        <v>336.0</v>
      </c>
      <c r="B339" s="10">
        <v>7970381.0</v>
      </c>
      <c r="C339" s="39" t="s">
        <v>15</v>
      </c>
      <c r="D339" s="39" t="s">
        <v>15</v>
      </c>
      <c r="E339" s="39" t="s">
        <v>15</v>
      </c>
      <c r="F339" s="39" t="s">
        <v>16</v>
      </c>
      <c r="G339" s="39" t="s">
        <v>15</v>
      </c>
      <c r="H339" s="39" t="s">
        <v>15</v>
      </c>
      <c r="I339" s="39" t="s">
        <v>15</v>
      </c>
      <c r="J339" s="39" t="s">
        <v>15</v>
      </c>
      <c r="K339" s="39" t="s">
        <v>15</v>
      </c>
      <c r="L339" s="39" t="s">
        <v>15</v>
      </c>
      <c r="M339" s="158"/>
      <c r="N339" s="158"/>
      <c r="O339" s="39" t="s">
        <v>15</v>
      </c>
      <c r="P339" s="39" t="s">
        <v>15</v>
      </c>
      <c r="Q339" s="39" t="s">
        <v>15</v>
      </c>
      <c r="R339" s="39" t="s">
        <v>16</v>
      </c>
      <c r="S339" s="39">
        <v>9.0</v>
      </c>
      <c r="T339" s="39" t="s">
        <v>1992</v>
      </c>
      <c r="U339" s="39" t="s">
        <v>2204</v>
      </c>
      <c r="V339" s="35"/>
      <c r="W339" s="35"/>
      <c r="X339" s="35"/>
    </row>
    <row r="340">
      <c r="A340" s="10">
        <v>337.0</v>
      </c>
      <c r="B340" s="10">
        <v>8077301.0</v>
      </c>
      <c r="C340" s="39" t="s">
        <v>15</v>
      </c>
      <c r="D340" s="39" t="s">
        <v>15</v>
      </c>
      <c r="E340" s="39" t="s">
        <v>16</v>
      </c>
      <c r="F340" s="39" t="s">
        <v>15</v>
      </c>
      <c r="G340" s="39" t="s">
        <v>16</v>
      </c>
      <c r="H340" s="39" t="s">
        <v>16</v>
      </c>
      <c r="I340" s="39" t="s">
        <v>16</v>
      </c>
      <c r="J340" s="39" t="s">
        <v>16</v>
      </c>
      <c r="K340" s="39" t="s">
        <v>16</v>
      </c>
      <c r="L340" s="39" t="s">
        <v>16</v>
      </c>
      <c r="M340" s="39">
        <v>5.0</v>
      </c>
      <c r="N340" s="39" t="s">
        <v>2023</v>
      </c>
      <c r="O340" s="39" t="s">
        <v>15</v>
      </c>
      <c r="P340" s="39" t="s">
        <v>15</v>
      </c>
      <c r="Q340" s="39" t="s">
        <v>15</v>
      </c>
      <c r="R340" s="39" t="s">
        <v>16</v>
      </c>
      <c r="S340" s="39">
        <v>5.0</v>
      </c>
      <c r="T340" s="39" t="s">
        <v>1992</v>
      </c>
      <c r="U340" s="39" t="s">
        <v>2205</v>
      </c>
      <c r="V340" s="35"/>
      <c r="W340" s="35"/>
      <c r="X340" s="35"/>
    </row>
    <row r="341">
      <c r="A341" s="10">
        <v>338.0</v>
      </c>
      <c r="B341" s="10">
        <v>8078610.0</v>
      </c>
      <c r="C341" s="39" t="s">
        <v>15</v>
      </c>
      <c r="D341" s="39" t="s">
        <v>15</v>
      </c>
      <c r="E341" s="39" t="s">
        <v>15</v>
      </c>
      <c r="F341" s="39" t="s">
        <v>15</v>
      </c>
      <c r="G341" s="39" t="s">
        <v>15</v>
      </c>
      <c r="H341" s="39" t="s">
        <v>15</v>
      </c>
      <c r="I341" s="39" t="s">
        <v>15</v>
      </c>
      <c r="J341" s="39" t="s">
        <v>15</v>
      </c>
      <c r="K341" s="39" t="s">
        <v>15</v>
      </c>
      <c r="L341" s="39" t="s">
        <v>15</v>
      </c>
      <c r="M341" s="39"/>
      <c r="N341" s="158"/>
      <c r="O341" s="39" t="s">
        <v>15</v>
      </c>
      <c r="P341" s="39" t="s">
        <v>16</v>
      </c>
      <c r="Q341" s="39" t="s">
        <v>16</v>
      </c>
      <c r="R341" s="39" t="s">
        <v>16</v>
      </c>
      <c r="S341" s="39">
        <v>25.0</v>
      </c>
      <c r="T341" s="39" t="s">
        <v>1992</v>
      </c>
      <c r="U341" s="39" t="s">
        <v>2206</v>
      </c>
      <c r="V341" s="35"/>
      <c r="W341" s="35"/>
      <c r="X341" s="35"/>
    </row>
    <row r="342">
      <c r="A342" s="10">
        <v>339.0</v>
      </c>
      <c r="B342" s="10">
        <v>8079080.0</v>
      </c>
      <c r="C342" s="39" t="s">
        <v>15</v>
      </c>
      <c r="D342" s="39" t="s">
        <v>15</v>
      </c>
      <c r="E342" s="39" t="s">
        <v>15</v>
      </c>
      <c r="F342" s="39" t="s">
        <v>15</v>
      </c>
      <c r="G342" s="39" t="s">
        <v>16</v>
      </c>
      <c r="H342" s="39" t="s">
        <v>15</v>
      </c>
      <c r="I342" s="39" t="s">
        <v>15</v>
      </c>
      <c r="J342" s="39" t="s">
        <v>15</v>
      </c>
      <c r="K342" s="39" t="s">
        <v>16</v>
      </c>
      <c r="L342" s="39" t="s">
        <v>16</v>
      </c>
      <c r="M342" s="39">
        <v>7.0</v>
      </c>
      <c r="N342" s="39" t="s">
        <v>2023</v>
      </c>
      <c r="O342" s="39" t="s">
        <v>15</v>
      </c>
      <c r="P342" s="39" t="s">
        <v>16</v>
      </c>
      <c r="Q342" s="39" t="s">
        <v>16</v>
      </c>
      <c r="R342" s="39" t="s">
        <v>16</v>
      </c>
      <c r="S342" s="39">
        <v>12.0</v>
      </c>
      <c r="T342" s="39" t="s">
        <v>1992</v>
      </c>
      <c r="U342" s="39" t="s">
        <v>2207</v>
      </c>
      <c r="V342" s="35"/>
      <c r="W342" s="35"/>
      <c r="X342" s="35"/>
    </row>
    <row r="343">
      <c r="A343" s="10">
        <v>340.0</v>
      </c>
      <c r="B343" s="10">
        <v>8079639.0</v>
      </c>
      <c r="C343" s="39" t="s">
        <v>15</v>
      </c>
      <c r="D343" s="39" t="s">
        <v>15</v>
      </c>
      <c r="E343" s="39" t="s">
        <v>15</v>
      </c>
      <c r="F343" s="39" t="s">
        <v>15</v>
      </c>
      <c r="G343" s="39" t="s">
        <v>15</v>
      </c>
      <c r="H343" s="39" t="s">
        <v>15</v>
      </c>
      <c r="I343" s="39" t="s">
        <v>15</v>
      </c>
      <c r="J343" s="39" t="s">
        <v>16</v>
      </c>
      <c r="K343" s="39" t="s">
        <v>16</v>
      </c>
      <c r="L343" s="39" t="s">
        <v>16</v>
      </c>
      <c r="M343" s="39">
        <v>37.0</v>
      </c>
      <c r="N343" s="158"/>
      <c r="O343" s="39" t="s">
        <v>16</v>
      </c>
      <c r="P343" s="39" t="s">
        <v>16</v>
      </c>
      <c r="Q343" s="39" t="s">
        <v>15</v>
      </c>
      <c r="R343" s="39" t="s">
        <v>16</v>
      </c>
      <c r="S343" s="39">
        <v>7.0</v>
      </c>
      <c r="T343" s="39" t="s">
        <v>1992</v>
      </c>
      <c r="U343" s="39" t="s">
        <v>2208</v>
      </c>
      <c r="V343" s="35"/>
      <c r="W343" s="35"/>
      <c r="X343" s="35"/>
    </row>
    <row r="344">
      <c r="A344" s="10">
        <v>341.0</v>
      </c>
      <c r="B344" s="10">
        <v>8080467.0</v>
      </c>
      <c r="C344" s="39" t="s">
        <v>15</v>
      </c>
      <c r="D344" s="39" t="s">
        <v>15</v>
      </c>
      <c r="E344" s="39" t="s">
        <v>15</v>
      </c>
      <c r="F344" s="39" t="s">
        <v>15</v>
      </c>
      <c r="G344" s="39" t="s">
        <v>15</v>
      </c>
      <c r="H344" s="39" t="s">
        <v>15</v>
      </c>
      <c r="I344" s="39" t="s">
        <v>15</v>
      </c>
      <c r="J344" s="39" t="s">
        <v>15</v>
      </c>
      <c r="K344" s="39" t="s">
        <v>16</v>
      </c>
      <c r="L344" s="39" t="s">
        <v>16</v>
      </c>
      <c r="M344" s="39">
        <v>8.0</v>
      </c>
      <c r="N344" s="39" t="s">
        <v>2041</v>
      </c>
      <c r="O344" s="39" t="s">
        <v>15</v>
      </c>
      <c r="P344" s="40" t="s">
        <v>15</v>
      </c>
      <c r="Q344" s="40" t="s">
        <v>15</v>
      </c>
      <c r="R344" s="39" t="s">
        <v>16</v>
      </c>
      <c r="S344" s="39">
        <v>12.0</v>
      </c>
      <c r="T344" s="39" t="s">
        <v>1992</v>
      </c>
      <c r="U344" s="158"/>
      <c r="V344" s="159"/>
      <c r="W344" s="159"/>
      <c r="X344" s="159"/>
    </row>
    <row r="345">
      <c r="A345" s="10">
        <v>342.0</v>
      </c>
      <c r="B345" s="24">
        <v>8039531.0</v>
      </c>
      <c r="C345" s="39" t="s">
        <v>15</v>
      </c>
      <c r="D345" s="39" t="s">
        <v>15</v>
      </c>
      <c r="E345" s="39" t="s">
        <v>15</v>
      </c>
      <c r="F345" s="39" t="s">
        <v>15</v>
      </c>
      <c r="G345" s="39" t="s">
        <v>15</v>
      </c>
      <c r="H345" s="39" t="s">
        <v>15</v>
      </c>
      <c r="I345" s="39" t="s">
        <v>15</v>
      </c>
      <c r="J345" s="39" t="s">
        <v>15</v>
      </c>
      <c r="K345" s="39" t="s">
        <v>16</v>
      </c>
      <c r="L345" s="39" t="s">
        <v>16</v>
      </c>
      <c r="M345" s="39">
        <v>8.0</v>
      </c>
      <c r="N345" s="39" t="s">
        <v>2012</v>
      </c>
      <c r="O345" s="39" t="s">
        <v>15</v>
      </c>
      <c r="P345" s="40" t="s">
        <v>16</v>
      </c>
      <c r="Q345" s="40" t="s">
        <v>16</v>
      </c>
      <c r="R345" s="39" t="s">
        <v>16</v>
      </c>
      <c r="S345" s="39">
        <v>44.0</v>
      </c>
      <c r="T345" s="39" t="s">
        <v>1993</v>
      </c>
      <c r="U345" s="158"/>
      <c r="V345" s="159"/>
      <c r="W345" s="159"/>
      <c r="X345" s="159"/>
    </row>
    <row r="346">
      <c r="A346" s="10">
        <v>343.0</v>
      </c>
      <c r="B346" s="10">
        <v>8039532.0</v>
      </c>
      <c r="C346" s="39" t="s">
        <v>15</v>
      </c>
      <c r="D346" s="39" t="s">
        <v>15</v>
      </c>
      <c r="E346" s="39" t="s">
        <v>15</v>
      </c>
      <c r="F346" s="39" t="s">
        <v>15</v>
      </c>
      <c r="G346" s="39" t="s">
        <v>15</v>
      </c>
      <c r="H346" s="39" t="s">
        <v>15</v>
      </c>
      <c r="I346" s="39" t="s">
        <v>15</v>
      </c>
      <c r="J346" s="39" t="s">
        <v>15</v>
      </c>
      <c r="K346" s="39" t="s">
        <v>16</v>
      </c>
      <c r="L346" s="39" t="s">
        <v>16</v>
      </c>
      <c r="M346" s="39">
        <v>9.0</v>
      </c>
      <c r="N346" s="39" t="s">
        <v>2012</v>
      </c>
      <c r="O346" s="39" t="s">
        <v>15</v>
      </c>
      <c r="P346" s="40" t="s">
        <v>16</v>
      </c>
      <c r="Q346" s="40" t="s">
        <v>16</v>
      </c>
      <c r="R346" s="39" t="s">
        <v>16</v>
      </c>
      <c r="S346" s="39">
        <v>45.0</v>
      </c>
      <c r="T346" s="40" t="s">
        <v>1993</v>
      </c>
      <c r="U346" s="158"/>
      <c r="V346" s="159"/>
      <c r="W346" s="159"/>
      <c r="X346" s="159"/>
    </row>
    <row r="347">
      <c r="A347" s="10">
        <v>344.0</v>
      </c>
      <c r="B347" s="38">
        <v>8040727.0</v>
      </c>
      <c r="C347" s="39" t="s">
        <v>15</v>
      </c>
      <c r="D347" s="39" t="s">
        <v>15</v>
      </c>
      <c r="E347" s="39" t="s">
        <v>15</v>
      </c>
      <c r="F347" s="39" t="s">
        <v>15</v>
      </c>
      <c r="G347" s="39" t="s">
        <v>15</v>
      </c>
      <c r="H347" s="39" t="s">
        <v>15</v>
      </c>
      <c r="I347" s="39" t="s">
        <v>15</v>
      </c>
      <c r="J347" s="39" t="s">
        <v>15</v>
      </c>
      <c r="K347" s="39" t="s">
        <v>15</v>
      </c>
      <c r="L347" s="39" t="s">
        <v>15</v>
      </c>
      <c r="M347" s="158"/>
      <c r="N347" s="158"/>
      <c r="O347" s="39" t="s">
        <v>15</v>
      </c>
      <c r="P347" s="40" t="s">
        <v>15</v>
      </c>
      <c r="Q347" s="40" t="s">
        <v>15</v>
      </c>
      <c r="R347" s="39" t="s">
        <v>16</v>
      </c>
      <c r="S347" s="39">
        <v>22.0</v>
      </c>
      <c r="T347" s="39" t="s">
        <v>1995</v>
      </c>
      <c r="U347" s="158"/>
      <c r="V347" s="159"/>
      <c r="W347" s="159"/>
      <c r="X347" s="159"/>
    </row>
    <row r="348">
      <c r="A348" s="10">
        <v>345.0</v>
      </c>
      <c r="B348" s="24">
        <v>8040729.0</v>
      </c>
      <c r="C348" s="39" t="s">
        <v>15</v>
      </c>
      <c r="D348" s="39" t="s">
        <v>15</v>
      </c>
      <c r="E348" s="39" t="s">
        <v>15</v>
      </c>
      <c r="F348" s="39" t="s">
        <v>15</v>
      </c>
      <c r="G348" s="39" t="s">
        <v>15</v>
      </c>
      <c r="H348" s="39" t="s">
        <v>15</v>
      </c>
      <c r="I348" s="39" t="s">
        <v>15</v>
      </c>
      <c r="J348" s="39" t="s">
        <v>15</v>
      </c>
      <c r="K348" s="39" t="s">
        <v>15</v>
      </c>
      <c r="L348" s="39" t="s">
        <v>15</v>
      </c>
      <c r="M348" s="158"/>
      <c r="N348" s="158"/>
      <c r="O348" s="39" t="s">
        <v>15</v>
      </c>
      <c r="P348" s="40" t="s">
        <v>15</v>
      </c>
      <c r="Q348" s="40" t="s">
        <v>15</v>
      </c>
      <c r="R348" s="39" t="s">
        <v>16</v>
      </c>
      <c r="S348" s="39">
        <v>22.0</v>
      </c>
      <c r="T348" s="39" t="s">
        <v>1995</v>
      </c>
      <c r="U348" s="158"/>
      <c r="V348" s="159"/>
      <c r="W348" s="159"/>
      <c r="X348" s="159"/>
    </row>
    <row r="349">
      <c r="A349" s="36">
        <v>346.0</v>
      </c>
      <c r="B349" s="37">
        <v>8030647.0</v>
      </c>
      <c r="C349" s="40" t="s">
        <v>15</v>
      </c>
      <c r="D349" s="40" t="s">
        <v>15</v>
      </c>
      <c r="E349" s="40" t="s">
        <v>15</v>
      </c>
      <c r="F349" s="40" t="s">
        <v>16</v>
      </c>
      <c r="G349" s="40" t="s">
        <v>15</v>
      </c>
      <c r="H349" s="40" t="s">
        <v>15</v>
      </c>
      <c r="I349" s="40" t="s">
        <v>15</v>
      </c>
      <c r="J349" s="40" t="s">
        <v>15</v>
      </c>
      <c r="K349" s="40" t="s">
        <v>16</v>
      </c>
      <c r="L349" s="40" t="s">
        <v>16</v>
      </c>
      <c r="M349" s="167"/>
      <c r="N349" s="40" t="s">
        <v>2012</v>
      </c>
      <c r="O349" s="40" t="s">
        <v>15</v>
      </c>
      <c r="P349" s="40" t="s">
        <v>15</v>
      </c>
      <c r="Q349" s="40" t="s">
        <v>15</v>
      </c>
      <c r="R349" s="40" t="s">
        <v>16</v>
      </c>
      <c r="S349" s="40">
        <v>4.0</v>
      </c>
      <c r="T349" s="40"/>
      <c r="U349" s="40" t="s">
        <v>2209</v>
      </c>
      <c r="V349" s="71"/>
      <c r="W349" s="71"/>
      <c r="X349" s="71"/>
    </row>
    <row r="350">
      <c r="A350" s="36">
        <v>347.0</v>
      </c>
      <c r="B350" s="37">
        <v>8006117.0</v>
      </c>
      <c r="C350" s="40" t="s">
        <v>15</v>
      </c>
      <c r="D350" s="40" t="s">
        <v>2049</v>
      </c>
      <c r="E350" s="40" t="s">
        <v>16</v>
      </c>
      <c r="F350" s="40" t="s">
        <v>15</v>
      </c>
      <c r="G350" s="40" t="s">
        <v>16</v>
      </c>
      <c r="H350" s="40" t="s">
        <v>15</v>
      </c>
      <c r="I350" s="40" t="s">
        <v>16</v>
      </c>
      <c r="J350" s="40" t="s">
        <v>15</v>
      </c>
      <c r="K350" s="40" t="s">
        <v>16</v>
      </c>
      <c r="L350" s="40" t="s">
        <v>16</v>
      </c>
      <c r="M350" s="40">
        <v>5.0</v>
      </c>
      <c r="N350" s="40" t="s">
        <v>2012</v>
      </c>
      <c r="O350" s="40" t="s">
        <v>15</v>
      </c>
      <c r="P350" s="40" t="s">
        <v>16</v>
      </c>
      <c r="Q350" s="40" t="s">
        <v>15</v>
      </c>
      <c r="R350" s="40" t="s">
        <v>16</v>
      </c>
      <c r="S350" s="40">
        <v>33.0</v>
      </c>
      <c r="T350" s="40" t="s">
        <v>1992</v>
      </c>
      <c r="U350" s="40" t="s">
        <v>2210</v>
      </c>
      <c r="V350" s="71"/>
      <c r="W350" s="71"/>
      <c r="X350" s="71"/>
    </row>
    <row r="351">
      <c r="A351" s="36">
        <v>348.0</v>
      </c>
      <c r="B351" s="37">
        <v>8034833.0</v>
      </c>
      <c r="C351" s="40" t="s">
        <v>15</v>
      </c>
      <c r="D351" s="40" t="s">
        <v>15</v>
      </c>
      <c r="E351" s="40" t="s">
        <v>15</v>
      </c>
      <c r="F351" s="40" t="s">
        <v>15</v>
      </c>
      <c r="G351" s="40" t="s">
        <v>15</v>
      </c>
      <c r="H351" s="40" t="s">
        <v>15</v>
      </c>
      <c r="I351" s="40" t="s">
        <v>15</v>
      </c>
      <c r="J351" s="40" t="s">
        <v>15</v>
      </c>
      <c r="K351" s="40" t="s">
        <v>15</v>
      </c>
      <c r="L351" s="40" t="s">
        <v>15</v>
      </c>
      <c r="M351" s="167"/>
      <c r="N351" s="167"/>
      <c r="O351" s="40" t="s">
        <v>15</v>
      </c>
      <c r="P351" s="40" t="s">
        <v>16</v>
      </c>
      <c r="Q351" s="40" t="s">
        <v>15</v>
      </c>
      <c r="R351" s="40" t="s">
        <v>16</v>
      </c>
      <c r="S351" s="40">
        <v>14.0</v>
      </c>
      <c r="T351" s="40"/>
      <c r="U351" s="40" t="s">
        <v>2211</v>
      </c>
      <c r="V351" s="71"/>
      <c r="W351" s="71"/>
      <c r="X351" s="71"/>
    </row>
    <row r="352">
      <c r="A352" s="36">
        <v>349.0</v>
      </c>
      <c r="B352" s="37">
        <v>8034927.0</v>
      </c>
      <c r="C352" s="40" t="s">
        <v>15</v>
      </c>
      <c r="D352" s="40" t="s">
        <v>15</v>
      </c>
      <c r="E352" s="40" t="s">
        <v>15</v>
      </c>
      <c r="F352" s="40" t="s">
        <v>15</v>
      </c>
      <c r="G352" s="40" t="s">
        <v>15</v>
      </c>
      <c r="H352" s="40" t="s">
        <v>15</v>
      </c>
      <c r="I352" s="40" t="s">
        <v>15</v>
      </c>
      <c r="J352" s="40" t="s">
        <v>15</v>
      </c>
      <c r="K352" s="40" t="s">
        <v>15</v>
      </c>
      <c r="L352" s="40" t="s">
        <v>15</v>
      </c>
      <c r="M352" s="167"/>
      <c r="N352" s="167"/>
      <c r="O352" s="40" t="s">
        <v>15</v>
      </c>
      <c r="P352" s="40" t="s">
        <v>15</v>
      </c>
      <c r="Q352" s="40" t="s">
        <v>15</v>
      </c>
      <c r="R352" s="40" t="s">
        <v>16</v>
      </c>
      <c r="S352" s="40">
        <v>10.0</v>
      </c>
      <c r="T352" s="40" t="s">
        <v>1992</v>
      </c>
      <c r="U352" s="40" t="s">
        <v>2181</v>
      </c>
      <c r="V352" s="71"/>
      <c r="W352" s="71"/>
      <c r="X352" s="71"/>
    </row>
    <row r="353">
      <c r="A353" s="36">
        <v>350.0</v>
      </c>
      <c r="B353" s="37">
        <v>8035129.0</v>
      </c>
      <c r="C353" s="40" t="s">
        <v>15</v>
      </c>
      <c r="D353" s="40" t="s">
        <v>15</v>
      </c>
      <c r="E353" s="40" t="s">
        <v>15</v>
      </c>
      <c r="F353" s="40" t="s">
        <v>15</v>
      </c>
      <c r="G353" s="40" t="s">
        <v>15</v>
      </c>
      <c r="H353" s="40" t="s">
        <v>15</v>
      </c>
      <c r="I353" s="40" t="s">
        <v>16</v>
      </c>
      <c r="J353" s="40" t="s">
        <v>15</v>
      </c>
      <c r="K353" s="40" t="s">
        <v>16</v>
      </c>
      <c r="L353" s="40" t="s">
        <v>16</v>
      </c>
      <c r="M353" s="167"/>
      <c r="N353" s="40" t="s">
        <v>2012</v>
      </c>
      <c r="O353" s="40" t="s">
        <v>15</v>
      </c>
      <c r="P353" s="40" t="s">
        <v>16</v>
      </c>
      <c r="Q353" s="40" t="s">
        <v>16</v>
      </c>
      <c r="R353" s="40" t="s">
        <v>16</v>
      </c>
      <c r="S353" s="40">
        <v>8.0</v>
      </c>
      <c r="T353" s="40" t="s">
        <v>1992</v>
      </c>
      <c r="U353" s="40" t="s">
        <v>2212</v>
      </c>
      <c r="V353" s="71"/>
      <c r="W353" s="71"/>
      <c r="X353" s="71"/>
    </row>
    <row r="354">
      <c r="A354" s="36">
        <v>351.0</v>
      </c>
      <c r="B354" s="37">
        <v>8035872.0</v>
      </c>
      <c r="C354" s="40" t="s">
        <v>15</v>
      </c>
      <c r="D354" s="40" t="s">
        <v>15</v>
      </c>
      <c r="E354" s="40" t="s">
        <v>15</v>
      </c>
      <c r="F354" s="40" t="s">
        <v>15</v>
      </c>
      <c r="G354" s="40" t="s">
        <v>16</v>
      </c>
      <c r="H354" s="40" t="s">
        <v>15</v>
      </c>
      <c r="I354" s="40" t="s">
        <v>16</v>
      </c>
      <c r="J354" s="40" t="s">
        <v>15</v>
      </c>
      <c r="K354" s="40" t="s">
        <v>16</v>
      </c>
      <c r="L354" s="40" t="s">
        <v>16</v>
      </c>
      <c r="M354" s="167"/>
      <c r="N354" s="40" t="s">
        <v>2213</v>
      </c>
      <c r="O354" s="40" t="s">
        <v>15</v>
      </c>
      <c r="P354" s="40" t="s">
        <v>16</v>
      </c>
      <c r="Q354" s="40" t="s">
        <v>16</v>
      </c>
      <c r="R354" s="40" t="s">
        <v>16</v>
      </c>
      <c r="S354" s="40">
        <v>18.0</v>
      </c>
      <c r="T354" s="40" t="s">
        <v>1992</v>
      </c>
      <c r="U354" s="40" t="s">
        <v>2214</v>
      </c>
      <c r="V354" s="71"/>
      <c r="W354" s="71"/>
      <c r="X354" s="71"/>
    </row>
    <row r="355">
      <c r="A355" s="36">
        <v>352.0</v>
      </c>
      <c r="B355" s="37">
        <v>8036224.0</v>
      </c>
      <c r="C355" s="40" t="s">
        <v>15</v>
      </c>
      <c r="D355" s="40" t="s">
        <v>15</v>
      </c>
      <c r="E355" s="40" t="s">
        <v>15</v>
      </c>
      <c r="F355" s="40" t="s">
        <v>16</v>
      </c>
      <c r="G355" s="40" t="s">
        <v>15</v>
      </c>
      <c r="H355" s="40" t="s">
        <v>15</v>
      </c>
      <c r="I355" s="40" t="s">
        <v>15</v>
      </c>
      <c r="J355" s="40" t="s">
        <v>16</v>
      </c>
      <c r="K355" s="40" t="s">
        <v>16</v>
      </c>
      <c r="L355" s="40" t="s">
        <v>16</v>
      </c>
      <c r="M355" s="167"/>
      <c r="N355" s="40" t="s">
        <v>2215</v>
      </c>
      <c r="O355" s="40" t="s">
        <v>16</v>
      </c>
      <c r="P355" s="40" t="s">
        <v>16</v>
      </c>
      <c r="Q355" s="40" t="s">
        <v>15</v>
      </c>
      <c r="R355" s="40" t="s">
        <v>16</v>
      </c>
      <c r="S355" s="40">
        <v>7.0</v>
      </c>
      <c r="T355" s="40" t="s">
        <v>1992</v>
      </c>
      <c r="U355" s="40" t="s">
        <v>2216</v>
      </c>
      <c r="V355" s="71"/>
      <c r="W355" s="71"/>
      <c r="X355" s="71"/>
    </row>
    <row r="356">
      <c r="A356" s="36">
        <v>353.0</v>
      </c>
      <c r="B356" s="37">
        <v>8036302.0</v>
      </c>
      <c r="C356" s="40" t="s">
        <v>15</v>
      </c>
      <c r="D356" s="40" t="s">
        <v>15</v>
      </c>
      <c r="E356" s="40" t="s">
        <v>15</v>
      </c>
      <c r="F356" s="40" t="s">
        <v>16</v>
      </c>
      <c r="G356" s="40" t="s">
        <v>15</v>
      </c>
      <c r="H356" s="40" t="s">
        <v>15</v>
      </c>
      <c r="I356" s="40" t="s">
        <v>15</v>
      </c>
      <c r="J356" s="40" t="s">
        <v>15</v>
      </c>
      <c r="K356" s="40" t="s">
        <v>16</v>
      </c>
      <c r="L356" s="40" t="s">
        <v>15</v>
      </c>
      <c r="M356" s="167"/>
      <c r="N356" s="40" t="s">
        <v>2215</v>
      </c>
      <c r="O356" s="40" t="s">
        <v>15</v>
      </c>
      <c r="P356" s="40" t="s">
        <v>16</v>
      </c>
      <c r="Q356" s="40" t="s">
        <v>16</v>
      </c>
      <c r="R356" s="40" t="s">
        <v>16</v>
      </c>
      <c r="S356" s="40">
        <v>17.0</v>
      </c>
      <c r="T356" s="40"/>
      <c r="U356" s="40" t="s">
        <v>2217</v>
      </c>
      <c r="V356" s="71"/>
      <c r="W356" s="71"/>
      <c r="X356" s="71"/>
    </row>
    <row r="357">
      <c r="A357" s="10">
        <v>354.0</v>
      </c>
      <c r="B357" s="10">
        <v>8054929.0</v>
      </c>
      <c r="C357" s="39" t="s">
        <v>15</v>
      </c>
      <c r="D357" s="39" t="s">
        <v>15</v>
      </c>
      <c r="E357" s="39" t="s">
        <v>15</v>
      </c>
      <c r="F357" s="39" t="s">
        <v>16</v>
      </c>
      <c r="G357" s="39" t="s">
        <v>15</v>
      </c>
      <c r="H357" s="39" t="s">
        <v>15</v>
      </c>
      <c r="I357" s="39" t="s">
        <v>16</v>
      </c>
      <c r="J357" s="39" t="s">
        <v>15</v>
      </c>
      <c r="K357" s="39" t="s">
        <v>16</v>
      </c>
      <c r="L357" s="39" t="s">
        <v>16</v>
      </c>
      <c r="M357" s="39">
        <v>5.0</v>
      </c>
      <c r="N357" s="39" t="s">
        <v>2218</v>
      </c>
      <c r="O357" s="39" t="s">
        <v>15</v>
      </c>
      <c r="P357" s="39" t="s">
        <v>16</v>
      </c>
      <c r="Q357" s="39" t="s">
        <v>15</v>
      </c>
      <c r="R357" s="39" t="s">
        <v>16</v>
      </c>
      <c r="S357" s="39">
        <v>6.0</v>
      </c>
      <c r="T357" s="39" t="s">
        <v>1992</v>
      </c>
      <c r="U357" s="158"/>
      <c r="V357" s="159"/>
      <c r="W357" s="159"/>
      <c r="X357" s="159"/>
    </row>
    <row r="358">
      <c r="A358" s="10">
        <v>355.0</v>
      </c>
      <c r="B358" s="10">
        <v>8080811.0</v>
      </c>
      <c r="C358" s="39" t="s">
        <v>16</v>
      </c>
      <c r="D358" s="39" t="s">
        <v>2013</v>
      </c>
      <c r="E358" s="39" t="s">
        <v>16</v>
      </c>
      <c r="F358" s="39" t="s">
        <v>16</v>
      </c>
      <c r="G358" s="39" t="s">
        <v>15</v>
      </c>
      <c r="H358" s="39" t="s">
        <v>15</v>
      </c>
      <c r="I358" s="39" t="s">
        <v>16</v>
      </c>
      <c r="J358" s="39" t="s">
        <v>15</v>
      </c>
      <c r="K358" s="39" t="s">
        <v>16</v>
      </c>
      <c r="L358" s="39" t="s">
        <v>16</v>
      </c>
      <c r="M358" s="39">
        <v>10.0</v>
      </c>
      <c r="N358" s="39" t="s">
        <v>2012</v>
      </c>
      <c r="O358" s="39" t="s">
        <v>15</v>
      </c>
      <c r="P358" s="39" t="s">
        <v>16</v>
      </c>
      <c r="Q358" s="39" t="s">
        <v>16</v>
      </c>
      <c r="R358" s="39" t="s">
        <v>16</v>
      </c>
      <c r="S358" s="39">
        <v>33.0</v>
      </c>
      <c r="T358" s="39" t="s">
        <v>1992</v>
      </c>
      <c r="U358" s="39" t="s">
        <v>2219</v>
      </c>
      <c r="V358" s="35"/>
      <c r="W358" s="35"/>
      <c r="X358" s="35"/>
    </row>
    <row r="359">
      <c r="A359" s="10">
        <v>356.0</v>
      </c>
      <c r="B359" s="10">
        <v>8081126.0</v>
      </c>
      <c r="C359" s="39" t="s">
        <v>15</v>
      </c>
      <c r="D359" s="39" t="s">
        <v>15</v>
      </c>
      <c r="E359" s="39" t="s">
        <v>15</v>
      </c>
      <c r="F359" s="39" t="s">
        <v>15</v>
      </c>
      <c r="G359" s="39" t="s">
        <v>15</v>
      </c>
      <c r="H359" s="39" t="s">
        <v>15</v>
      </c>
      <c r="I359" s="39" t="s">
        <v>15</v>
      </c>
      <c r="J359" s="39" t="s">
        <v>16</v>
      </c>
      <c r="K359" s="39" t="s">
        <v>16</v>
      </c>
      <c r="L359" s="39" t="s">
        <v>16</v>
      </c>
      <c r="M359" s="39">
        <v>6.0</v>
      </c>
      <c r="N359" s="39" t="s">
        <v>2220</v>
      </c>
      <c r="O359" s="39" t="s">
        <v>15</v>
      </c>
      <c r="P359" s="39" t="s">
        <v>16</v>
      </c>
      <c r="Q359" s="39" t="s">
        <v>16</v>
      </c>
      <c r="R359" s="39" t="s">
        <v>16</v>
      </c>
      <c r="S359" s="39">
        <v>7.0</v>
      </c>
      <c r="T359" s="39" t="s">
        <v>1992</v>
      </c>
      <c r="U359" s="39" t="s">
        <v>2221</v>
      </c>
      <c r="V359" s="35"/>
      <c r="W359" s="35"/>
      <c r="X359" s="35"/>
    </row>
    <row r="360">
      <c r="A360" s="10">
        <v>357.0</v>
      </c>
      <c r="B360" s="10">
        <v>8082172.0</v>
      </c>
      <c r="C360" s="39" t="s">
        <v>15</v>
      </c>
      <c r="D360" s="39" t="s">
        <v>15</v>
      </c>
      <c r="E360" s="39" t="s">
        <v>15</v>
      </c>
      <c r="F360" s="39" t="s">
        <v>16</v>
      </c>
      <c r="G360" s="39" t="s">
        <v>15</v>
      </c>
      <c r="H360" s="39" t="s">
        <v>15</v>
      </c>
      <c r="I360" s="39" t="s">
        <v>15</v>
      </c>
      <c r="J360" s="39" t="s">
        <v>15</v>
      </c>
      <c r="K360" s="39" t="s">
        <v>16</v>
      </c>
      <c r="L360" s="39" t="s">
        <v>16</v>
      </c>
      <c r="M360" s="39">
        <v>3.0</v>
      </c>
      <c r="N360" s="39" t="s">
        <v>2222</v>
      </c>
      <c r="O360" s="39" t="s">
        <v>15</v>
      </c>
      <c r="P360" s="39" t="s">
        <v>15</v>
      </c>
      <c r="Q360" s="39" t="s">
        <v>16</v>
      </c>
      <c r="R360" s="39" t="s">
        <v>16</v>
      </c>
      <c r="S360" s="39">
        <v>3.0</v>
      </c>
      <c r="T360" s="39" t="s">
        <v>1992</v>
      </c>
      <c r="U360" s="39" t="s">
        <v>2223</v>
      </c>
      <c r="V360" s="35"/>
      <c r="W360" s="35"/>
      <c r="X360" s="35"/>
    </row>
    <row r="361">
      <c r="A361" s="10">
        <v>358.0</v>
      </c>
      <c r="B361" s="10">
        <v>8082902.0</v>
      </c>
      <c r="C361" s="39" t="s">
        <v>15</v>
      </c>
      <c r="D361" s="39" t="s">
        <v>15</v>
      </c>
      <c r="E361" s="39" t="s">
        <v>15</v>
      </c>
      <c r="F361" s="39" t="s">
        <v>15</v>
      </c>
      <c r="G361" s="39" t="s">
        <v>16</v>
      </c>
      <c r="H361" s="39" t="s">
        <v>15</v>
      </c>
      <c r="I361" s="39" t="s">
        <v>15</v>
      </c>
      <c r="J361" s="39" t="s">
        <v>15</v>
      </c>
      <c r="K361" s="39" t="s">
        <v>15</v>
      </c>
      <c r="L361" s="39" t="s">
        <v>16</v>
      </c>
      <c r="M361" s="39">
        <v>10.0</v>
      </c>
      <c r="N361" s="39" t="s">
        <v>2224</v>
      </c>
      <c r="O361" s="39" t="s">
        <v>16</v>
      </c>
      <c r="P361" s="39" t="s">
        <v>16</v>
      </c>
      <c r="Q361" s="39" t="s">
        <v>16</v>
      </c>
      <c r="R361" s="39" t="s">
        <v>16</v>
      </c>
      <c r="S361" s="39">
        <v>8.0</v>
      </c>
      <c r="T361" s="39" t="s">
        <v>1992</v>
      </c>
      <c r="U361" s="39" t="s">
        <v>2225</v>
      </c>
      <c r="V361" s="35"/>
      <c r="W361" s="35"/>
      <c r="X361" s="35"/>
    </row>
    <row r="362">
      <c r="A362" s="10">
        <v>359.0</v>
      </c>
      <c r="B362" s="10">
        <v>8082188.0</v>
      </c>
      <c r="C362" s="39" t="s">
        <v>15</v>
      </c>
      <c r="D362" s="39" t="s">
        <v>15</v>
      </c>
      <c r="E362" s="39" t="s">
        <v>15</v>
      </c>
      <c r="F362" s="39" t="s">
        <v>15</v>
      </c>
      <c r="G362" s="39" t="s">
        <v>15</v>
      </c>
      <c r="H362" s="39" t="s">
        <v>15</v>
      </c>
      <c r="I362" s="39" t="s">
        <v>15</v>
      </c>
      <c r="J362" s="39" t="s">
        <v>15</v>
      </c>
      <c r="K362" s="39" t="s">
        <v>15</v>
      </c>
      <c r="L362" s="39" t="s">
        <v>15</v>
      </c>
      <c r="M362" s="158"/>
      <c r="N362" s="158"/>
      <c r="O362" s="39" t="s">
        <v>15</v>
      </c>
      <c r="P362" s="39" t="s">
        <v>15</v>
      </c>
      <c r="Q362" s="39" t="s">
        <v>15</v>
      </c>
      <c r="R362" s="39" t="s">
        <v>16</v>
      </c>
      <c r="S362" s="39">
        <v>3.0</v>
      </c>
      <c r="T362" s="39" t="s">
        <v>1992</v>
      </c>
      <c r="U362" s="158"/>
      <c r="V362" s="159"/>
      <c r="W362" s="159"/>
      <c r="X362" s="159"/>
    </row>
    <row r="363">
      <c r="A363" s="10">
        <v>360.0</v>
      </c>
      <c r="B363" s="10">
        <v>8082985.0</v>
      </c>
      <c r="C363" s="39" t="s">
        <v>15</v>
      </c>
      <c r="D363" s="39" t="s">
        <v>15</v>
      </c>
      <c r="E363" s="39" t="s">
        <v>15</v>
      </c>
      <c r="F363" s="39" t="s">
        <v>15</v>
      </c>
      <c r="G363" s="39" t="s">
        <v>15</v>
      </c>
      <c r="H363" s="39" t="s">
        <v>15</v>
      </c>
      <c r="I363" s="39" t="s">
        <v>15</v>
      </c>
      <c r="J363" s="39" t="s">
        <v>15</v>
      </c>
      <c r="K363" s="39" t="s">
        <v>15</v>
      </c>
      <c r="L363" s="39" t="s">
        <v>15</v>
      </c>
      <c r="M363" s="158"/>
      <c r="N363" s="158"/>
      <c r="O363" s="39" t="s">
        <v>15</v>
      </c>
      <c r="P363" s="39" t="s">
        <v>15</v>
      </c>
      <c r="Q363" s="39" t="s">
        <v>16</v>
      </c>
      <c r="R363" s="39" t="s">
        <v>16</v>
      </c>
      <c r="S363" s="39">
        <v>2.0</v>
      </c>
      <c r="T363" s="39" t="s">
        <v>1992</v>
      </c>
      <c r="U363" s="158"/>
      <c r="V363" s="159"/>
      <c r="W363" s="159"/>
      <c r="X363" s="159"/>
    </row>
    <row r="364">
      <c r="A364" s="10">
        <v>361.0</v>
      </c>
      <c r="B364" s="24">
        <v>8096111.0</v>
      </c>
      <c r="C364" s="39" t="s">
        <v>15</v>
      </c>
      <c r="D364" s="39" t="s">
        <v>15</v>
      </c>
      <c r="E364" s="39" t="s">
        <v>16</v>
      </c>
      <c r="F364" s="39" t="s">
        <v>15</v>
      </c>
      <c r="G364" s="39" t="s">
        <v>15</v>
      </c>
      <c r="H364" s="39" t="s">
        <v>15</v>
      </c>
      <c r="I364" s="39" t="s">
        <v>16</v>
      </c>
      <c r="J364" s="39" t="s">
        <v>15</v>
      </c>
      <c r="K364" s="39" t="s">
        <v>16</v>
      </c>
      <c r="L364" s="39" t="s">
        <v>16</v>
      </c>
      <c r="M364" s="39">
        <v>7.0</v>
      </c>
      <c r="N364" s="39" t="s">
        <v>2015</v>
      </c>
      <c r="O364" s="39" t="s">
        <v>15</v>
      </c>
      <c r="P364" s="40" t="s">
        <v>15</v>
      </c>
      <c r="Q364" s="40" t="s">
        <v>16</v>
      </c>
      <c r="R364" s="39" t="s">
        <v>16</v>
      </c>
      <c r="S364" s="39">
        <v>18.0</v>
      </c>
      <c r="T364" s="39" t="s">
        <v>1992</v>
      </c>
      <c r="U364" s="39" t="s">
        <v>2226</v>
      </c>
      <c r="V364" s="35"/>
      <c r="W364" s="35"/>
      <c r="X364" s="35"/>
    </row>
    <row r="365">
      <c r="A365" s="10">
        <v>362.0</v>
      </c>
      <c r="B365" s="10">
        <v>8093640.0</v>
      </c>
      <c r="C365" s="39" t="s">
        <v>15</v>
      </c>
      <c r="D365" s="39" t="s">
        <v>2013</v>
      </c>
      <c r="E365" s="39" t="s">
        <v>15</v>
      </c>
      <c r="F365" s="39" t="s">
        <v>15</v>
      </c>
      <c r="G365" s="39" t="s">
        <v>15</v>
      </c>
      <c r="H365" s="39" t="s">
        <v>15</v>
      </c>
      <c r="I365" s="39" t="s">
        <v>15</v>
      </c>
      <c r="J365" s="39" t="s">
        <v>15</v>
      </c>
      <c r="K365" s="39" t="s">
        <v>15</v>
      </c>
      <c r="L365" s="39" t="s">
        <v>15</v>
      </c>
      <c r="M365" s="158"/>
      <c r="N365" s="158"/>
      <c r="O365" s="39" t="s">
        <v>15</v>
      </c>
      <c r="P365" s="40" t="s">
        <v>16</v>
      </c>
      <c r="Q365" s="40" t="s">
        <v>16</v>
      </c>
      <c r="R365" s="39" t="s">
        <v>16</v>
      </c>
      <c r="S365" s="39">
        <v>11.0</v>
      </c>
      <c r="T365" s="39" t="s">
        <v>1992</v>
      </c>
      <c r="U365" s="39" t="s">
        <v>2227</v>
      </c>
      <c r="V365" s="35"/>
      <c r="W365" s="35"/>
      <c r="X365" s="35"/>
    </row>
    <row r="366">
      <c r="A366" s="10">
        <v>363.0</v>
      </c>
      <c r="B366" s="37">
        <v>8065249.0</v>
      </c>
      <c r="C366" s="39" t="s">
        <v>15</v>
      </c>
      <c r="D366" s="39" t="s">
        <v>15</v>
      </c>
      <c r="E366" s="39" t="s">
        <v>15</v>
      </c>
      <c r="F366" s="39" t="s">
        <v>15</v>
      </c>
      <c r="G366" s="39" t="s">
        <v>15</v>
      </c>
      <c r="H366" s="39" t="s">
        <v>15</v>
      </c>
      <c r="I366" s="39" t="s">
        <v>15</v>
      </c>
      <c r="J366" s="39" t="s">
        <v>15</v>
      </c>
      <c r="K366" s="39" t="s">
        <v>15</v>
      </c>
      <c r="L366" s="39" t="s">
        <v>15</v>
      </c>
      <c r="M366" s="158"/>
      <c r="N366" s="158"/>
      <c r="O366" s="39" t="s">
        <v>15</v>
      </c>
      <c r="P366" s="40" t="s">
        <v>16</v>
      </c>
      <c r="Q366" s="40" t="s">
        <v>15</v>
      </c>
      <c r="R366" s="39" t="s">
        <v>16</v>
      </c>
      <c r="S366" s="39">
        <v>10.0</v>
      </c>
      <c r="T366" s="39" t="s">
        <v>1992</v>
      </c>
      <c r="U366" s="39" t="s">
        <v>2228</v>
      </c>
      <c r="V366" s="35"/>
      <c r="W366" s="35"/>
      <c r="X366" s="35"/>
    </row>
    <row r="367">
      <c r="A367" s="10">
        <v>364.0</v>
      </c>
      <c r="B367" s="37">
        <v>8066598.0</v>
      </c>
      <c r="C367" s="39" t="s">
        <v>15</v>
      </c>
      <c r="D367" s="39" t="s">
        <v>15</v>
      </c>
      <c r="E367" s="39" t="s">
        <v>15</v>
      </c>
      <c r="F367" s="39" t="s">
        <v>15</v>
      </c>
      <c r="G367" s="39" t="s">
        <v>15</v>
      </c>
      <c r="H367" s="39" t="s">
        <v>15</v>
      </c>
      <c r="I367" s="39" t="s">
        <v>15</v>
      </c>
      <c r="J367" s="39" t="s">
        <v>15</v>
      </c>
      <c r="K367" s="39" t="s">
        <v>15</v>
      </c>
      <c r="L367" s="39" t="s">
        <v>15</v>
      </c>
      <c r="M367" s="158"/>
      <c r="N367" s="158"/>
      <c r="O367" s="39" t="s">
        <v>15</v>
      </c>
      <c r="P367" s="40" t="s">
        <v>15</v>
      </c>
      <c r="Q367" s="40" t="s">
        <v>15</v>
      </c>
      <c r="R367" s="39" t="s">
        <v>16</v>
      </c>
      <c r="S367" s="39">
        <v>14.0</v>
      </c>
      <c r="T367" s="39" t="s">
        <v>1992</v>
      </c>
      <c r="U367" s="39" t="s">
        <v>2229</v>
      </c>
      <c r="V367" s="35"/>
      <c r="W367" s="35"/>
      <c r="X367" s="35"/>
    </row>
    <row r="368">
      <c r="A368" s="10">
        <v>365.0</v>
      </c>
      <c r="B368" s="24">
        <v>8066204.0</v>
      </c>
      <c r="C368" s="39" t="s">
        <v>15</v>
      </c>
      <c r="D368" s="39" t="s">
        <v>15</v>
      </c>
      <c r="E368" s="39" t="s">
        <v>15</v>
      </c>
      <c r="F368" s="39" t="s">
        <v>15</v>
      </c>
      <c r="G368" s="39" t="s">
        <v>15</v>
      </c>
      <c r="H368" s="39" t="s">
        <v>15</v>
      </c>
      <c r="I368" s="39" t="s">
        <v>16</v>
      </c>
      <c r="J368" s="39" t="s">
        <v>15</v>
      </c>
      <c r="K368" s="39" t="s">
        <v>16</v>
      </c>
      <c r="L368" s="39" t="s">
        <v>16</v>
      </c>
      <c r="M368" s="39">
        <v>8.0</v>
      </c>
      <c r="N368" s="39" t="s">
        <v>2023</v>
      </c>
      <c r="O368" s="39" t="s">
        <v>15</v>
      </c>
      <c r="P368" s="40" t="s">
        <v>16</v>
      </c>
      <c r="Q368" s="40" t="s">
        <v>16</v>
      </c>
      <c r="R368" s="39" t="s">
        <v>16</v>
      </c>
      <c r="S368" s="39">
        <v>12.0</v>
      </c>
      <c r="T368" s="39" t="s">
        <v>1995</v>
      </c>
      <c r="U368" s="39" t="s">
        <v>2230</v>
      </c>
      <c r="V368" s="35"/>
      <c r="W368" s="35"/>
      <c r="X368" s="35"/>
    </row>
    <row r="369">
      <c r="A369" s="10">
        <v>366.0</v>
      </c>
      <c r="B369" s="24">
        <v>7981801.0</v>
      </c>
      <c r="C369" s="39" t="s">
        <v>15</v>
      </c>
      <c r="D369" s="39" t="s">
        <v>15</v>
      </c>
      <c r="E369" s="39" t="s">
        <v>15</v>
      </c>
      <c r="F369" s="39" t="s">
        <v>15</v>
      </c>
      <c r="G369" s="39" t="s">
        <v>15</v>
      </c>
      <c r="H369" s="39" t="s">
        <v>15</v>
      </c>
      <c r="I369" s="39" t="s">
        <v>15</v>
      </c>
      <c r="J369" s="39" t="s">
        <v>15</v>
      </c>
      <c r="K369" s="39" t="s">
        <v>15</v>
      </c>
      <c r="L369" s="39" t="s">
        <v>15</v>
      </c>
      <c r="M369" s="158"/>
      <c r="N369" s="158"/>
      <c r="O369" s="39" t="s">
        <v>15</v>
      </c>
      <c r="P369" s="40" t="s">
        <v>16</v>
      </c>
      <c r="Q369" s="40" t="s">
        <v>16</v>
      </c>
      <c r="R369" s="39" t="s">
        <v>16</v>
      </c>
      <c r="S369" s="39">
        <v>41.0</v>
      </c>
      <c r="T369" s="39" t="s">
        <v>1995</v>
      </c>
      <c r="U369" s="39" t="s">
        <v>2231</v>
      </c>
      <c r="V369" s="35"/>
      <c r="W369" s="35"/>
      <c r="X369" s="35"/>
    </row>
    <row r="370">
      <c r="A370" s="10">
        <v>367.0</v>
      </c>
      <c r="B370" s="24">
        <v>7978500.0</v>
      </c>
      <c r="C370" s="39" t="s">
        <v>15</v>
      </c>
      <c r="D370" s="39" t="s">
        <v>15</v>
      </c>
      <c r="E370" s="39" t="s">
        <v>15</v>
      </c>
      <c r="F370" s="39" t="s">
        <v>15</v>
      </c>
      <c r="G370" s="39" t="s">
        <v>15</v>
      </c>
      <c r="H370" s="39" t="s">
        <v>15</v>
      </c>
      <c r="I370" s="39" t="s">
        <v>16</v>
      </c>
      <c r="J370" s="39" t="s">
        <v>15</v>
      </c>
      <c r="K370" s="39" t="s">
        <v>16</v>
      </c>
      <c r="L370" s="39" t="s">
        <v>16</v>
      </c>
      <c r="M370" s="39">
        <v>9.0</v>
      </c>
      <c r="N370" s="39" t="s">
        <v>2023</v>
      </c>
      <c r="O370" s="39" t="s">
        <v>15</v>
      </c>
      <c r="P370" s="40" t="s">
        <v>15</v>
      </c>
      <c r="Q370" s="40" t="s">
        <v>16</v>
      </c>
      <c r="R370" s="39" t="s">
        <v>16</v>
      </c>
      <c r="S370" s="39">
        <v>30.0</v>
      </c>
      <c r="T370" s="39" t="s">
        <v>1992</v>
      </c>
      <c r="U370" s="39" t="s">
        <v>2232</v>
      </c>
      <c r="V370" s="35"/>
      <c r="W370" s="35"/>
      <c r="X370" s="35"/>
    </row>
    <row r="371">
      <c r="A371" s="10">
        <v>368.0</v>
      </c>
      <c r="B371" s="24">
        <v>7983547.0</v>
      </c>
      <c r="C371" s="39" t="s">
        <v>16</v>
      </c>
      <c r="D371" s="39" t="s">
        <v>2013</v>
      </c>
      <c r="E371" s="39" t="s">
        <v>15</v>
      </c>
      <c r="F371" s="39" t="s">
        <v>15</v>
      </c>
      <c r="G371" s="39" t="s">
        <v>15</v>
      </c>
      <c r="H371" s="39" t="s">
        <v>15</v>
      </c>
      <c r="I371" s="39" t="s">
        <v>16</v>
      </c>
      <c r="J371" s="39" t="s">
        <v>15</v>
      </c>
      <c r="K371" s="39" t="s">
        <v>16</v>
      </c>
      <c r="L371" s="39" t="s">
        <v>16</v>
      </c>
      <c r="M371" s="39">
        <v>11.0</v>
      </c>
      <c r="N371" s="39" t="s">
        <v>2015</v>
      </c>
      <c r="O371" s="39" t="s">
        <v>15</v>
      </c>
      <c r="P371" s="40" t="s">
        <v>16</v>
      </c>
      <c r="Q371" s="40" t="s">
        <v>16</v>
      </c>
      <c r="R371" s="39" t="s">
        <v>16</v>
      </c>
      <c r="S371" s="39">
        <v>54.0</v>
      </c>
      <c r="T371" s="39" t="s">
        <v>1992</v>
      </c>
      <c r="U371" s="39" t="s">
        <v>2233</v>
      </c>
      <c r="V371" s="35"/>
      <c r="W371" s="35"/>
      <c r="X371" s="35"/>
    </row>
    <row r="372">
      <c r="A372" s="10">
        <v>369.0</v>
      </c>
      <c r="B372" s="24">
        <v>8040792.0</v>
      </c>
      <c r="C372" s="39" t="s">
        <v>15</v>
      </c>
      <c r="D372" s="39" t="s">
        <v>2013</v>
      </c>
      <c r="E372" s="39" t="s">
        <v>15</v>
      </c>
      <c r="F372" s="39" t="s">
        <v>15</v>
      </c>
      <c r="G372" s="39" t="s">
        <v>15</v>
      </c>
      <c r="H372" s="39" t="s">
        <v>15</v>
      </c>
      <c r="I372" s="39" t="s">
        <v>15</v>
      </c>
      <c r="J372" s="39" t="s">
        <v>15</v>
      </c>
      <c r="K372" s="39" t="s">
        <v>16</v>
      </c>
      <c r="L372" s="39" t="s">
        <v>16</v>
      </c>
      <c r="M372" s="39">
        <v>12.0</v>
      </c>
      <c r="N372" s="39" t="s">
        <v>2023</v>
      </c>
      <c r="O372" s="39" t="s">
        <v>15</v>
      </c>
      <c r="P372" s="40" t="s">
        <v>15</v>
      </c>
      <c r="Q372" s="40" t="s">
        <v>16</v>
      </c>
      <c r="R372" s="39" t="s">
        <v>16</v>
      </c>
      <c r="S372" s="39">
        <v>11.0</v>
      </c>
      <c r="T372" s="40" t="s">
        <v>1997</v>
      </c>
      <c r="U372" s="39" t="s">
        <v>2234</v>
      </c>
      <c r="V372" s="35"/>
      <c r="W372" s="35"/>
      <c r="X372" s="35"/>
    </row>
    <row r="373">
      <c r="A373" s="10">
        <v>370.0</v>
      </c>
      <c r="B373" s="24">
        <v>8040981.0</v>
      </c>
      <c r="C373" s="39" t="s">
        <v>15</v>
      </c>
      <c r="D373" s="39" t="s">
        <v>15</v>
      </c>
      <c r="E373" s="39" t="s">
        <v>15</v>
      </c>
      <c r="F373" s="39" t="s">
        <v>15</v>
      </c>
      <c r="G373" s="39" t="s">
        <v>15</v>
      </c>
      <c r="H373" s="39" t="s">
        <v>15</v>
      </c>
      <c r="I373" s="39" t="s">
        <v>15</v>
      </c>
      <c r="J373" s="39" t="s">
        <v>15</v>
      </c>
      <c r="K373" s="39" t="s">
        <v>15</v>
      </c>
      <c r="L373" s="39" t="s">
        <v>15</v>
      </c>
      <c r="M373" s="158"/>
      <c r="N373" s="158"/>
      <c r="O373" s="39" t="s">
        <v>15</v>
      </c>
      <c r="P373" s="40" t="s">
        <v>16</v>
      </c>
      <c r="Q373" s="40" t="s">
        <v>16</v>
      </c>
      <c r="R373" s="39" t="s">
        <v>16</v>
      </c>
      <c r="S373" s="39">
        <v>23.0</v>
      </c>
      <c r="T373" s="40" t="s">
        <v>1995</v>
      </c>
      <c r="U373" s="39" t="s">
        <v>2235</v>
      </c>
      <c r="V373" s="35"/>
      <c r="W373" s="35"/>
      <c r="X373" s="35"/>
    </row>
    <row r="374">
      <c r="A374" s="10">
        <v>371.0</v>
      </c>
      <c r="B374" s="24">
        <v>8042349.0</v>
      </c>
      <c r="C374" s="39" t="s">
        <v>15</v>
      </c>
      <c r="D374" s="39" t="s">
        <v>15</v>
      </c>
      <c r="E374" s="39" t="s">
        <v>15</v>
      </c>
      <c r="F374" s="39" t="s">
        <v>15</v>
      </c>
      <c r="G374" s="39" t="s">
        <v>15</v>
      </c>
      <c r="H374" s="39" t="s">
        <v>15</v>
      </c>
      <c r="I374" s="39" t="s">
        <v>15</v>
      </c>
      <c r="J374" s="39" t="s">
        <v>15</v>
      </c>
      <c r="K374" s="39" t="s">
        <v>16</v>
      </c>
      <c r="L374" s="39" t="s">
        <v>16</v>
      </c>
      <c r="M374" s="39">
        <v>7.0</v>
      </c>
      <c r="N374" s="39" t="s">
        <v>2023</v>
      </c>
      <c r="O374" s="39" t="s">
        <v>15</v>
      </c>
      <c r="P374" s="40" t="s">
        <v>16</v>
      </c>
      <c r="Q374" s="40" t="s">
        <v>16</v>
      </c>
      <c r="R374" s="39" t="s">
        <v>16</v>
      </c>
      <c r="S374" s="39">
        <v>36.0</v>
      </c>
      <c r="T374" s="40" t="s">
        <v>1992</v>
      </c>
      <c r="U374" s="39" t="s">
        <v>2236</v>
      </c>
      <c r="V374" s="35"/>
      <c r="W374" s="35"/>
      <c r="X374" s="35"/>
    </row>
    <row r="375">
      <c r="A375" s="10">
        <v>372.0</v>
      </c>
      <c r="B375" s="24">
        <v>8042416.0</v>
      </c>
      <c r="C375" s="39" t="s">
        <v>15</v>
      </c>
      <c r="D375" s="39" t="s">
        <v>2007</v>
      </c>
      <c r="E375" s="39" t="s">
        <v>15</v>
      </c>
      <c r="F375" s="39" t="s">
        <v>15</v>
      </c>
      <c r="G375" s="39" t="s">
        <v>15</v>
      </c>
      <c r="H375" s="39" t="s">
        <v>15</v>
      </c>
      <c r="I375" s="39" t="s">
        <v>15</v>
      </c>
      <c r="J375" s="39" t="s">
        <v>15</v>
      </c>
      <c r="K375" s="39" t="s">
        <v>16</v>
      </c>
      <c r="L375" s="39" t="s">
        <v>16</v>
      </c>
      <c r="M375" s="39">
        <v>17.0</v>
      </c>
      <c r="N375" s="39" t="s">
        <v>2237</v>
      </c>
      <c r="O375" s="39" t="s">
        <v>15</v>
      </c>
      <c r="P375" s="40" t="s">
        <v>16</v>
      </c>
      <c r="Q375" s="40" t="s">
        <v>16</v>
      </c>
      <c r="R375" s="39" t="s">
        <v>16</v>
      </c>
      <c r="S375" s="39">
        <v>81.0</v>
      </c>
      <c r="T375" s="40" t="s">
        <v>1995</v>
      </c>
      <c r="U375" s="39" t="s">
        <v>2238</v>
      </c>
      <c r="V375" s="35"/>
      <c r="W375" s="35"/>
      <c r="X375" s="35"/>
    </row>
    <row r="376">
      <c r="A376" s="10">
        <v>373.0</v>
      </c>
      <c r="B376" s="24">
        <v>8042615.0</v>
      </c>
      <c r="C376" s="39" t="s">
        <v>15</v>
      </c>
      <c r="D376" s="39" t="s">
        <v>15</v>
      </c>
      <c r="E376" s="39" t="s">
        <v>15</v>
      </c>
      <c r="F376" s="39" t="s">
        <v>15</v>
      </c>
      <c r="G376" s="39" t="s">
        <v>15</v>
      </c>
      <c r="H376" s="39" t="s">
        <v>15</v>
      </c>
      <c r="I376" s="39" t="s">
        <v>15</v>
      </c>
      <c r="J376" s="39" t="s">
        <v>15</v>
      </c>
      <c r="K376" s="39" t="s">
        <v>16</v>
      </c>
      <c r="L376" s="39" t="s">
        <v>16</v>
      </c>
      <c r="M376" s="39">
        <v>17.0</v>
      </c>
      <c r="N376" s="39" t="s">
        <v>2017</v>
      </c>
      <c r="O376" s="39" t="s">
        <v>15</v>
      </c>
      <c r="P376" s="40" t="s">
        <v>16</v>
      </c>
      <c r="Q376" s="40" t="s">
        <v>15</v>
      </c>
      <c r="R376" s="39" t="s">
        <v>16</v>
      </c>
      <c r="S376" s="39">
        <v>48.0</v>
      </c>
      <c r="T376" s="40" t="s">
        <v>1992</v>
      </c>
      <c r="U376" s="39" t="s">
        <v>2239</v>
      </c>
      <c r="V376" s="35"/>
      <c r="W376" s="35"/>
      <c r="X376" s="35"/>
    </row>
    <row r="377">
      <c r="A377" s="10">
        <v>374.0</v>
      </c>
      <c r="B377" s="24">
        <v>8043101.0</v>
      </c>
      <c r="C377" s="39" t="s">
        <v>15</v>
      </c>
      <c r="D377" s="39" t="s">
        <v>15</v>
      </c>
      <c r="E377" s="39" t="s">
        <v>15</v>
      </c>
      <c r="F377" s="39" t="s">
        <v>15</v>
      </c>
      <c r="G377" s="39" t="s">
        <v>15</v>
      </c>
      <c r="H377" s="39" t="s">
        <v>15</v>
      </c>
      <c r="I377" s="39" t="s">
        <v>15</v>
      </c>
      <c r="J377" s="39" t="s">
        <v>15</v>
      </c>
      <c r="K377" s="39" t="s">
        <v>15</v>
      </c>
      <c r="L377" s="39" t="s">
        <v>15</v>
      </c>
      <c r="M377" s="158"/>
      <c r="N377" s="158"/>
      <c r="O377" s="39" t="s">
        <v>15</v>
      </c>
      <c r="P377" s="40" t="s">
        <v>16</v>
      </c>
      <c r="Q377" s="40" t="s">
        <v>15</v>
      </c>
      <c r="R377" s="39" t="s">
        <v>16</v>
      </c>
      <c r="S377" s="39">
        <v>43.0</v>
      </c>
      <c r="T377" s="40" t="s">
        <v>1992</v>
      </c>
      <c r="U377" s="158"/>
      <c r="V377" s="159"/>
      <c r="W377" s="159"/>
      <c r="X377" s="159"/>
    </row>
    <row r="378">
      <c r="A378" s="10">
        <v>375.0</v>
      </c>
      <c r="B378" s="24">
        <v>8043215.0</v>
      </c>
      <c r="C378" s="39" t="s">
        <v>15</v>
      </c>
      <c r="D378" s="39" t="s">
        <v>15</v>
      </c>
      <c r="E378" s="39" t="s">
        <v>15</v>
      </c>
      <c r="F378" s="39" t="s">
        <v>15</v>
      </c>
      <c r="G378" s="39" t="s">
        <v>15</v>
      </c>
      <c r="H378" s="39" t="s">
        <v>15</v>
      </c>
      <c r="I378" s="39" t="s">
        <v>15</v>
      </c>
      <c r="J378" s="39" t="s">
        <v>15</v>
      </c>
      <c r="K378" s="39" t="s">
        <v>15</v>
      </c>
      <c r="L378" s="39" t="s">
        <v>15</v>
      </c>
      <c r="M378" s="158"/>
      <c r="N378" s="158"/>
      <c r="O378" s="39" t="s">
        <v>15</v>
      </c>
      <c r="P378" s="40" t="s">
        <v>16</v>
      </c>
      <c r="Q378" s="40" t="s">
        <v>15</v>
      </c>
      <c r="R378" s="39" t="s">
        <v>16</v>
      </c>
      <c r="S378" s="39">
        <v>1.0</v>
      </c>
      <c r="T378" s="40"/>
      <c r="U378" s="39" t="s">
        <v>2240</v>
      </c>
      <c r="V378" s="35"/>
      <c r="W378" s="35"/>
      <c r="X378" s="35"/>
    </row>
    <row r="379">
      <c r="A379" s="10">
        <v>376.0</v>
      </c>
      <c r="B379" s="24">
        <v>8043232.0</v>
      </c>
      <c r="C379" s="39" t="s">
        <v>15</v>
      </c>
      <c r="D379" s="39" t="s">
        <v>15</v>
      </c>
      <c r="E379" s="39" t="s">
        <v>15</v>
      </c>
      <c r="F379" s="39" t="s">
        <v>15</v>
      </c>
      <c r="G379" s="39" t="s">
        <v>15</v>
      </c>
      <c r="H379" s="39" t="s">
        <v>15</v>
      </c>
      <c r="I379" s="39" t="s">
        <v>15</v>
      </c>
      <c r="J379" s="39" t="s">
        <v>15</v>
      </c>
      <c r="K379" s="39" t="s">
        <v>16</v>
      </c>
      <c r="L379" s="39" t="s">
        <v>16</v>
      </c>
      <c r="M379" s="39">
        <v>7.0</v>
      </c>
      <c r="N379" s="39" t="s">
        <v>2023</v>
      </c>
      <c r="O379" s="39" t="s">
        <v>15</v>
      </c>
      <c r="P379" s="40" t="s">
        <v>15</v>
      </c>
      <c r="Q379" s="40" t="s">
        <v>15</v>
      </c>
      <c r="R379" s="39" t="s">
        <v>16</v>
      </c>
      <c r="S379" s="39">
        <v>8.0</v>
      </c>
      <c r="T379" s="40" t="s">
        <v>1992</v>
      </c>
      <c r="U379" s="39" t="s">
        <v>2241</v>
      </c>
      <c r="V379" s="35"/>
      <c r="W379" s="35"/>
      <c r="X379" s="35"/>
    </row>
    <row r="380">
      <c r="A380" s="10">
        <v>377.0</v>
      </c>
      <c r="B380" s="24">
        <v>8043186.0</v>
      </c>
      <c r="C380" s="39" t="s">
        <v>15</v>
      </c>
      <c r="D380" s="39" t="s">
        <v>15</v>
      </c>
      <c r="E380" s="39" t="s">
        <v>15</v>
      </c>
      <c r="F380" s="39" t="s">
        <v>15</v>
      </c>
      <c r="G380" s="39" t="s">
        <v>15</v>
      </c>
      <c r="H380" s="39" t="s">
        <v>15</v>
      </c>
      <c r="I380" s="39" t="s">
        <v>15</v>
      </c>
      <c r="J380" s="39" t="s">
        <v>15</v>
      </c>
      <c r="K380" s="39" t="s">
        <v>15</v>
      </c>
      <c r="L380" s="39" t="s">
        <v>15</v>
      </c>
      <c r="M380" s="158"/>
      <c r="N380" s="158"/>
      <c r="O380" s="39" t="s">
        <v>15</v>
      </c>
      <c r="P380" s="40" t="s">
        <v>15</v>
      </c>
      <c r="Q380" s="40" t="s">
        <v>15</v>
      </c>
      <c r="R380" s="39" t="s">
        <v>16</v>
      </c>
      <c r="S380" s="39">
        <v>5.0</v>
      </c>
      <c r="T380" s="40" t="s">
        <v>1995</v>
      </c>
      <c r="U380" s="158"/>
      <c r="V380" s="159"/>
      <c r="W380" s="159"/>
      <c r="X380" s="159"/>
    </row>
    <row r="381">
      <c r="A381" s="10">
        <v>378.0</v>
      </c>
      <c r="B381" s="24">
        <v>8043471.0</v>
      </c>
      <c r="C381" s="39" t="s">
        <v>15</v>
      </c>
      <c r="D381" s="39" t="s">
        <v>15</v>
      </c>
      <c r="E381" s="39" t="s">
        <v>15</v>
      </c>
      <c r="F381" s="39" t="s">
        <v>15</v>
      </c>
      <c r="G381" s="39" t="s">
        <v>15</v>
      </c>
      <c r="H381" s="39" t="s">
        <v>15</v>
      </c>
      <c r="I381" s="39" t="s">
        <v>15</v>
      </c>
      <c r="J381" s="39" t="s">
        <v>15</v>
      </c>
      <c r="K381" s="39" t="s">
        <v>15</v>
      </c>
      <c r="L381" s="39" t="s">
        <v>15</v>
      </c>
      <c r="M381" s="158"/>
      <c r="N381" s="158"/>
      <c r="O381" s="39" t="s">
        <v>15</v>
      </c>
      <c r="P381" s="40" t="s">
        <v>15</v>
      </c>
      <c r="Q381" s="40" t="s">
        <v>15</v>
      </c>
      <c r="R381" s="39" t="s">
        <v>16</v>
      </c>
      <c r="S381" s="39">
        <v>5.0</v>
      </c>
      <c r="T381" s="40" t="s">
        <v>1995</v>
      </c>
      <c r="U381" s="39" t="s">
        <v>2242</v>
      </c>
      <c r="V381" s="35"/>
      <c r="W381" s="35"/>
      <c r="X381" s="35"/>
    </row>
    <row r="382">
      <c r="A382" s="10">
        <v>379.0</v>
      </c>
      <c r="B382" s="24">
        <v>8044683.0</v>
      </c>
      <c r="C382" s="39" t="s">
        <v>15</v>
      </c>
      <c r="D382" s="39" t="s">
        <v>15</v>
      </c>
      <c r="E382" s="39" t="s">
        <v>15</v>
      </c>
      <c r="F382" s="39" t="s">
        <v>15</v>
      </c>
      <c r="G382" s="39" t="s">
        <v>15</v>
      </c>
      <c r="H382" s="39" t="s">
        <v>15</v>
      </c>
      <c r="I382" s="39" t="s">
        <v>15</v>
      </c>
      <c r="J382" s="39" t="s">
        <v>15</v>
      </c>
      <c r="K382" s="39" t="s">
        <v>16</v>
      </c>
      <c r="L382" s="39" t="s">
        <v>16</v>
      </c>
      <c r="M382" s="39">
        <v>7.0</v>
      </c>
      <c r="N382" s="39" t="s">
        <v>2023</v>
      </c>
      <c r="O382" s="39" t="s">
        <v>15</v>
      </c>
      <c r="P382" s="40" t="s">
        <v>16</v>
      </c>
      <c r="Q382" s="40" t="s">
        <v>15</v>
      </c>
      <c r="R382" s="39" t="s">
        <v>16</v>
      </c>
      <c r="S382" s="39">
        <v>22.0</v>
      </c>
      <c r="T382" s="40" t="s">
        <v>1992</v>
      </c>
      <c r="U382" s="39" t="s">
        <v>2243</v>
      </c>
      <c r="V382" s="35"/>
      <c r="W382" s="35"/>
      <c r="X382" s="35"/>
    </row>
    <row r="383">
      <c r="A383" s="36">
        <v>380.0</v>
      </c>
      <c r="B383" s="37">
        <v>8038370.0</v>
      </c>
      <c r="C383" s="40" t="s">
        <v>15</v>
      </c>
      <c r="D383" s="40" t="s">
        <v>15</v>
      </c>
      <c r="E383" s="40" t="s">
        <v>15</v>
      </c>
      <c r="F383" s="40" t="s">
        <v>15</v>
      </c>
      <c r="G383" s="40" t="s">
        <v>15</v>
      </c>
      <c r="H383" s="40" t="s">
        <v>15</v>
      </c>
      <c r="I383" s="40" t="s">
        <v>15</v>
      </c>
      <c r="J383" s="40" t="s">
        <v>15</v>
      </c>
      <c r="K383" s="40" t="s">
        <v>15</v>
      </c>
      <c r="L383" s="40" t="s">
        <v>15</v>
      </c>
      <c r="M383" s="167"/>
      <c r="N383" s="167"/>
      <c r="O383" s="40" t="s">
        <v>15</v>
      </c>
      <c r="P383" s="40" t="s">
        <v>15</v>
      </c>
      <c r="Q383" s="40" t="s">
        <v>15</v>
      </c>
      <c r="R383" s="40" t="s">
        <v>16</v>
      </c>
      <c r="S383" s="40">
        <v>12.0</v>
      </c>
      <c r="T383" s="40" t="s">
        <v>1992</v>
      </c>
      <c r="U383" s="40" t="s">
        <v>2244</v>
      </c>
      <c r="V383" s="71"/>
      <c r="W383" s="71"/>
      <c r="X383" s="71"/>
    </row>
    <row r="384">
      <c r="A384" s="36">
        <v>381.0</v>
      </c>
      <c r="B384" s="37">
        <v>8038235.0</v>
      </c>
      <c r="C384" s="40" t="s">
        <v>15</v>
      </c>
      <c r="D384" s="40" t="s">
        <v>15</v>
      </c>
      <c r="E384" s="40" t="s">
        <v>15</v>
      </c>
      <c r="F384" s="40" t="s">
        <v>15</v>
      </c>
      <c r="G384" s="40" t="s">
        <v>15</v>
      </c>
      <c r="H384" s="40" t="s">
        <v>15</v>
      </c>
      <c r="I384" s="40" t="s">
        <v>15</v>
      </c>
      <c r="J384" s="40" t="s">
        <v>15</v>
      </c>
      <c r="K384" s="40" t="s">
        <v>15</v>
      </c>
      <c r="L384" s="40" t="s">
        <v>15</v>
      </c>
      <c r="M384" s="167"/>
      <c r="N384" s="167"/>
      <c r="O384" s="40" t="s">
        <v>15</v>
      </c>
      <c r="P384" s="40" t="s">
        <v>15</v>
      </c>
      <c r="Q384" s="40" t="s">
        <v>15</v>
      </c>
      <c r="R384" s="40" t="s">
        <v>16</v>
      </c>
      <c r="S384" s="40">
        <v>5.0</v>
      </c>
      <c r="T384" s="40" t="s">
        <v>1992</v>
      </c>
      <c r="U384" s="40" t="s">
        <v>2245</v>
      </c>
      <c r="V384" s="71"/>
      <c r="W384" s="71"/>
      <c r="X384" s="71"/>
    </row>
    <row r="385">
      <c r="A385" s="36">
        <v>382.0</v>
      </c>
      <c r="B385" s="37">
        <v>8037443.0</v>
      </c>
      <c r="C385" s="40" t="s">
        <v>15</v>
      </c>
      <c r="D385" s="40" t="s">
        <v>15</v>
      </c>
      <c r="E385" s="40" t="s">
        <v>15</v>
      </c>
      <c r="F385" s="40" t="s">
        <v>15</v>
      </c>
      <c r="G385" s="40" t="s">
        <v>15</v>
      </c>
      <c r="H385" s="40" t="s">
        <v>15</v>
      </c>
      <c r="I385" s="40" t="s">
        <v>15</v>
      </c>
      <c r="J385" s="40" t="s">
        <v>15</v>
      </c>
      <c r="K385" s="40" t="s">
        <v>15</v>
      </c>
      <c r="L385" s="40" t="s">
        <v>15</v>
      </c>
      <c r="M385" s="167"/>
      <c r="N385" s="167"/>
      <c r="O385" s="40" t="s">
        <v>15</v>
      </c>
      <c r="P385" s="40" t="s">
        <v>15</v>
      </c>
      <c r="Q385" s="40" t="s">
        <v>15</v>
      </c>
      <c r="R385" s="40" t="s">
        <v>16</v>
      </c>
      <c r="S385" s="40">
        <v>4.0</v>
      </c>
      <c r="T385" s="40" t="s">
        <v>1993</v>
      </c>
      <c r="U385" s="40" t="s">
        <v>2246</v>
      </c>
      <c r="V385" s="71"/>
      <c r="W385" s="71"/>
      <c r="X385" s="71"/>
    </row>
    <row r="386">
      <c r="A386" s="36">
        <v>383.0</v>
      </c>
      <c r="B386" s="37">
        <v>8036592.0</v>
      </c>
      <c r="C386" s="40" t="s">
        <v>15</v>
      </c>
      <c r="D386" s="40" t="s">
        <v>15</v>
      </c>
      <c r="E386" s="40" t="s">
        <v>16</v>
      </c>
      <c r="F386" s="40" t="s">
        <v>16</v>
      </c>
      <c r="G386" s="40" t="s">
        <v>15</v>
      </c>
      <c r="H386" s="40" t="s">
        <v>15</v>
      </c>
      <c r="I386" s="40" t="s">
        <v>15</v>
      </c>
      <c r="J386" s="40" t="s">
        <v>15</v>
      </c>
      <c r="K386" s="40" t="s">
        <v>16</v>
      </c>
      <c r="L386" s="40" t="s">
        <v>15</v>
      </c>
      <c r="M386" s="167"/>
      <c r="N386" s="167"/>
      <c r="O386" s="40" t="s">
        <v>15</v>
      </c>
      <c r="P386" s="40" t="s">
        <v>16</v>
      </c>
      <c r="Q386" s="40" t="s">
        <v>16</v>
      </c>
      <c r="R386" s="40" t="s">
        <v>16</v>
      </c>
      <c r="S386" s="40">
        <v>20.0</v>
      </c>
      <c r="T386" s="40" t="s">
        <v>1993</v>
      </c>
      <c r="U386" s="40" t="s">
        <v>2247</v>
      </c>
      <c r="V386" s="71"/>
      <c r="W386" s="71"/>
      <c r="X386" s="71"/>
    </row>
    <row r="387">
      <c r="A387" s="36">
        <v>384.0</v>
      </c>
      <c r="B387" s="37">
        <v>8036052.0</v>
      </c>
      <c r="C387" s="40" t="s">
        <v>15</v>
      </c>
      <c r="D387" s="40" t="s">
        <v>15</v>
      </c>
      <c r="E387" s="40" t="s">
        <v>15</v>
      </c>
      <c r="F387" s="40" t="s">
        <v>15</v>
      </c>
      <c r="G387" s="40" t="s">
        <v>15</v>
      </c>
      <c r="H387" s="40" t="s">
        <v>15</v>
      </c>
      <c r="I387" s="40" t="s">
        <v>15</v>
      </c>
      <c r="J387" s="40" t="s">
        <v>15</v>
      </c>
      <c r="K387" s="40" t="s">
        <v>15</v>
      </c>
      <c r="L387" s="40" t="s">
        <v>15</v>
      </c>
      <c r="M387" s="167"/>
      <c r="N387" s="167"/>
      <c r="O387" s="40" t="s">
        <v>15</v>
      </c>
      <c r="P387" s="40" t="s">
        <v>15</v>
      </c>
      <c r="Q387" s="40" t="s">
        <v>15</v>
      </c>
      <c r="R387" s="40" t="s">
        <v>16</v>
      </c>
      <c r="S387" s="40">
        <v>2.0</v>
      </c>
      <c r="T387" s="40" t="s">
        <v>1993</v>
      </c>
      <c r="U387" s="40" t="s">
        <v>2248</v>
      </c>
      <c r="V387" s="71"/>
      <c r="W387" s="71"/>
      <c r="X387" s="71"/>
    </row>
    <row r="388">
      <c r="A388" s="36">
        <v>385.0</v>
      </c>
      <c r="B388" s="37">
        <v>8045189.0</v>
      </c>
      <c r="C388" s="40" t="s">
        <v>15</v>
      </c>
      <c r="D388" s="40" t="s">
        <v>15</v>
      </c>
      <c r="E388" s="40" t="s">
        <v>15</v>
      </c>
      <c r="F388" s="40" t="s">
        <v>15</v>
      </c>
      <c r="G388" s="40" t="s">
        <v>15</v>
      </c>
      <c r="H388" s="40" t="s">
        <v>15</v>
      </c>
      <c r="I388" s="40" t="s">
        <v>15</v>
      </c>
      <c r="J388" s="40" t="s">
        <v>15</v>
      </c>
      <c r="K388" s="40" t="s">
        <v>16</v>
      </c>
      <c r="L388" s="40" t="s">
        <v>16</v>
      </c>
      <c r="M388" s="40">
        <v>7.0</v>
      </c>
      <c r="N388" s="40" t="s">
        <v>2009</v>
      </c>
      <c r="O388" s="40" t="s">
        <v>15</v>
      </c>
      <c r="P388" s="40" t="s">
        <v>16</v>
      </c>
      <c r="Q388" s="40" t="s">
        <v>16</v>
      </c>
      <c r="R388" s="40" t="s">
        <v>16</v>
      </c>
      <c r="S388" s="40">
        <v>14.0</v>
      </c>
      <c r="T388" s="40" t="s">
        <v>1992</v>
      </c>
      <c r="U388" s="40" t="s">
        <v>2249</v>
      </c>
      <c r="V388" s="71"/>
      <c r="W388" s="71"/>
      <c r="X388" s="71"/>
    </row>
    <row r="389">
      <c r="A389" s="36">
        <v>386.0</v>
      </c>
      <c r="B389" s="37">
        <v>8045948.0</v>
      </c>
      <c r="C389" s="40" t="s">
        <v>15</v>
      </c>
      <c r="D389" s="40" t="s">
        <v>15</v>
      </c>
      <c r="E389" s="40" t="s">
        <v>15</v>
      </c>
      <c r="F389" s="40" t="s">
        <v>16</v>
      </c>
      <c r="G389" s="40" t="s">
        <v>15</v>
      </c>
      <c r="H389" s="40" t="s">
        <v>15</v>
      </c>
      <c r="I389" s="40" t="s">
        <v>15</v>
      </c>
      <c r="J389" s="40" t="s">
        <v>15</v>
      </c>
      <c r="K389" s="40" t="s">
        <v>16</v>
      </c>
      <c r="L389" s="40" t="s">
        <v>16</v>
      </c>
      <c r="M389" s="40">
        <v>8.0</v>
      </c>
      <c r="N389" s="40" t="s">
        <v>2250</v>
      </c>
      <c r="O389" s="40" t="s">
        <v>15</v>
      </c>
      <c r="P389" s="40" t="s">
        <v>16</v>
      </c>
      <c r="Q389" s="40" t="s">
        <v>16</v>
      </c>
      <c r="R389" s="40" t="s">
        <v>16</v>
      </c>
      <c r="S389" s="40">
        <v>14.0</v>
      </c>
      <c r="T389" s="40" t="s">
        <v>1992</v>
      </c>
      <c r="U389" s="40" t="s">
        <v>2251</v>
      </c>
      <c r="V389" s="71"/>
      <c r="W389" s="71"/>
      <c r="X389" s="71"/>
    </row>
    <row r="390">
      <c r="A390" s="36">
        <v>387.0</v>
      </c>
      <c r="B390" s="37">
        <v>8046244.0</v>
      </c>
      <c r="C390" s="40" t="s">
        <v>15</v>
      </c>
      <c r="D390" s="40" t="s">
        <v>15</v>
      </c>
      <c r="E390" s="40" t="s">
        <v>15</v>
      </c>
      <c r="F390" s="40" t="s">
        <v>15</v>
      </c>
      <c r="G390" s="40" t="s">
        <v>15</v>
      </c>
      <c r="H390" s="40" t="s">
        <v>15</v>
      </c>
      <c r="I390" s="40" t="s">
        <v>15</v>
      </c>
      <c r="J390" s="40" t="s">
        <v>15</v>
      </c>
      <c r="K390" s="40" t="s">
        <v>16</v>
      </c>
      <c r="L390" s="40" t="s">
        <v>16</v>
      </c>
      <c r="M390" s="40">
        <v>15.0</v>
      </c>
      <c r="N390" s="40" t="s">
        <v>2009</v>
      </c>
      <c r="O390" s="40" t="s">
        <v>16</v>
      </c>
      <c r="P390" s="40" t="s">
        <v>16</v>
      </c>
      <c r="Q390" s="40" t="s">
        <v>16</v>
      </c>
      <c r="R390" s="40" t="s">
        <v>16</v>
      </c>
      <c r="S390" s="40">
        <v>12.0</v>
      </c>
      <c r="T390" s="40" t="s">
        <v>1992</v>
      </c>
      <c r="U390" s="40" t="s">
        <v>2252</v>
      </c>
      <c r="V390" s="71"/>
      <c r="W390" s="71"/>
      <c r="X390" s="71"/>
    </row>
    <row r="391">
      <c r="A391" s="36">
        <v>388.0</v>
      </c>
      <c r="B391" s="37">
        <v>8046920.0</v>
      </c>
      <c r="C391" s="40" t="s">
        <v>15</v>
      </c>
      <c r="D391" s="40" t="s">
        <v>15</v>
      </c>
      <c r="E391" s="40" t="s">
        <v>15</v>
      </c>
      <c r="F391" s="40" t="s">
        <v>15</v>
      </c>
      <c r="G391" s="40" t="s">
        <v>15</v>
      </c>
      <c r="H391" s="40" t="s">
        <v>15</v>
      </c>
      <c r="I391" s="40" t="s">
        <v>15</v>
      </c>
      <c r="J391" s="40" t="s">
        <v>15</v>
      </c>
      <c r="K391" s="40" t="s">
        <v>15</v>
      </c>
      <c r="L391" s="40" t="s">
        <v>15</v>
      </c>
      <c r="M391" s="167"/>
      <c r="N391" s="167"/>
      <c r="O391" s="40" t="s">
        <v>15</v>
      </c>
      <c r="P391" s="40" t="s">
        <v>15</v>
      </c>
      <c r="Q391" s="40" t="s">
        <v>15</v>
      </c>
      <c r="R391" s="40" t="s">
        <v>16</v>
      </c>
      <c r="S391" s="40">
        <v>3.0</v>
      </c>
      <c r="T391" s="40" t="s">
        <v>1993</v>
      </c>
      <c r="U391" s="40" t="s">
        <v>2253</v>
      </c>
      <c r="V391" s="71"/>
      <c r="W391" s="71"/>
      <c r="X391" s="71"/>
    </row>
    <row r="392">
      <c r="A392" s="36">
        <v>389.0</v>
      </c>
      <c r="B392" s="37">
        <v>8047974.0</v>
      </c>
      <c r="C392" s="40" t="s">
        <v>15</v>
      </c>
      <c r="D392" s="40" t="s">
        <v>2013</v>
      </c>
      <c r="E392" s="40" t="s">
        <v>16</v>
      </c>
      <c r="F392" s="40" t="s">
        <v>16</v>
      </c>
      <c r="G392" s="40" t="s">
        <v>15</v>
      </c>
      <c r="H392" s="40" t="s">
        <v>15</v>
      </c>
      <c r="I392" s="40" t="s">
        <v>15</v>
      </c>
      <c r="J392" s="40" t="s">
        <v>15</v>
      </c>
      <c r="K392" s="40" t="s">
        <v>16</v>
      </c>
      <c r="L392" s="40" t="s">
        <v>16</v>
      </c>
      <c r="M392" s="40">
        <v>10.0</v>
      </c>
      <c r="N392" s="40" t="s">
        <v>2254</v>
      </c>
      <c r="O392" s="40" t="s">
        <v>15</v>
      </c>
      <c r="P392" s="40" t="s">
        <v>16</v>
      </c>
      <c r="Q392" s="40" t="s">
        <v>15</v>
      </c>
      <c r="R392" s="40" t="s">
        <v>16</v>
      </c>
      <c r="S392" s="40">
        <v>9.0</v>
      </c>
      <c r="T392" s="40" t="s">
        <v>1993</v>
      </c>
      <c r="U392" s="40" t="s">
        <v>2255</v>
      </c>
      <c r="V392" s="71"/>
      <c r="W392" s="71"/>
      <c r="X392" s="71"/>
    </row>
    <row r="393">
      <c r="A393" s="36">
        <v>390.0</v>
      </c>
      <c r="B393" s="37">
        <v>8048752.0</v>
      </c>
      <c r="C393" s="40" t="s">
        <v>15</v>
      </c>
      <c r="D393" s="40" t="s">
        <v>15</v>
      </c>
      <c r="E393" s="40" t="s">
        <v>15</v>
      </c>
      <c r="F393" s="40" t="s">
        <v>15</v>
      </c>
      <c r="G393" s="40" t="s">
        <v>15</v>
      </c>
      <c r="H393" s="40" t="s">
        <v>15</v>
      </c>
      <c r="I393" s="40" t="s">
        <v>15</v>
      </c>
      <c r="J393" s="40" t="s">
        <v>15</v>
      </c>
      <c r="K393" s="40" t="s">
        <v>15</v>
      </c>
      <c r="L393" s="40" t="s">
        <v>15</v>
      </c>
      <c r="M393" s="167"/>
      <c r="N393" s="167"/>
      <c r="O393" s="40" t="s">
        <v>15</v>
      </c>
      <c r="P393" s="40" t="s">
        <v>16</v>
      </c>
      <c r="Q393" s="40" t="s">
        <v>16</v>
      </c>
      <c r="R393" s="40" t="s">
        <v>16</v>
      </c>
      <c r="S393" s="40">
        <v>49.0</v>
      </c>
      <c r="T393" s="40" t="s">
        <v>1992</v>
      </c>
      <c r="U393" s="40" t="s">
        <v>2256</v>
      </c>
      <c r="V393" s="71"/>
      <c r="W393" s="71"/>
      <c r="X393" s="71"/>
    </row>
    <row r="394">
      <c r="A394" s="10">
        <v>391.0</v>
      </c>
      <c r="B394" s="24">
        <v>8048888.0</v>
      </c>
      <c r="C394" s="40" t="s">
        <v>15</v>
      </c>
      <c r="D394" s="40" t="s">
        <v>15</v>
      </c>
      <c r="E394" s="40" t="s">
        <v>15</v>
      </c>
      <c r="F394" s="40" t="s">
        <v>15</v>
      </c>
      <c r="G394" s="40" t="s">
        <v>15</v>
      </c>
      <c r="H394" s="40" t="s">
        <v>15</v>
      </c>
      <c r="I394" s="40" t="s">
        <v>15</v>
      </c>
      <c r="J394" s="40" t="s">
        <v>15</v>
      </c>
      <c r="K394" s="40" t="s">
        <v>16</v>
      </c>
      <c r="L394" s="40" t="s">
        <v>16</v>
      </c>
      <c r="M394" s="167"/>
      <c r="N394" s="40" t="s">
        <v>2250</v>
      </c>
      <c r="O394" s="40" t="s">
        <v>15</v>
      </c>
      <c r="P394" s="40" t="s">
        <v>16</v>
      </c>
      <c r="Q394" s="40" t="s">
        <v>16</v>
      </c>
      <c r="R394" s="40" t="s">
        <v>16</v>
      </c>
      <c r="S394" s="40">
        <v>2.0</v>
      </c>
      <c r="T394" s="40"/>
      <c r="U394" s="40" t="s">
        <v>2257</v>
      </c>
      <c r="V394" s="71"/>
      <c r="W394" s="71"/>
      <c r="X394" s="71"/>
    </row>
    <row r="395">
      <c r="A395" s="10">
        <v>392.0</v>
      </c>
      <c r="B395" s="10">
        <v>8054929.0</v>
      </c>
      <c r="C395" s="39" t="s">
        <v>15</v>
      </c>
      <c r="D395" s="39" t="s">
        <v>15</v>
      </c>
      <c r="E395" s="39" t="s">
        <v>15</v>
      </c>
      <c r="F395" s="39" t="s">
        <v>15</v>
      </c>
      <c r="G395" s="39" t="s">
        <v>15</v>
      </c>
      <c r="H395" s="39" t="s">
        <v>15</v>
      </c>
      <c r="I395" s="39" t="s">
        <v>16</v>
      </c>
      <c r="J395" s="39" t="s">
        <v>15</v>
      </c>
      <c r="K395" s="39" t="s">
        <v>16</v>
      </c>
      <c r="L395" s="39" t="s">
        <v>16</v>
      </c>
      <c r="M395" s="39">
        <v>14.0</v>
      </c>
      <c r="N395" s="39" t="s">
        <v>2250</v>
      </c>
      <c r="O395" s="39" t="s">
        <v>15</v>
      </c>
      <c r="P395" s="40" t="s">
        <v>16</v>
      </c>
      <c r="Q395" s="40" t="s">
        <v>16</v>
      </c>
      <c r="R395" s="39" t="s">
        <v>16</v>
      </c>
      <c r="S395" s="39" t="s">
        <v>86</v>
      </c>
      <c r="T395" s="40" t="s">
        <v>1995</v>
      </c>
      <c r="U395" s="39" t="s">
        <v>2258</v>
      </c>
      <c r="V395" s="35"/>
      <c r="W395" s="35"/>
      <c r="X395" s="35"/>
    </row>
    <row r="396">
      <c r="A396" s="10">
        <v>393.0</v>
      </c>
      <c r="B396" s="10">
        <v>8056933.0</v>
      </c>
      <c r="C396" s="39" t="s">
        <v>15</v>
      </c>
      <c r="D396" s="39" t="s">
        <v>2007</v>
      </c>
      <c r="E396" s="39" t="s">
        <v>15</v>
      </c>
      <c r="F396" s="39" t="s">
        <v>15</v>
      </c>
      <c r="G396" s="39" t="s">
        <v>15</v>
      </c>
      <c r="H396" s="39" t="s">
        <v>15</v>
      </c>
      <c r="I396" s="39" t="s">
        <v>16</v>
      </c>
      <c r="J396" s="39" t="s">
        <v>15</v>
      </c>
      <c r="K396" s="39" t="s">
        <v>15</v>
      </c>
      <c r="L396" s="39" t="s">
        <v>16</v>
      </c>
      <c r="M396" s="39">
        <v>1.0</v>
      </c>
      <c r="N396" s="39" t="s">
        <v>2259</v>
      </c>
      <c r="O396" s="39" t="s">
        <v>16</v>
      </c>
      <c r="P396" s="40" t="s">
        <v>15</v>
      </c>
      <c r="Q396" s="40" t="s">
        <v>16</v>
      </c>
      <c r="R396" s="39" t="s">
        <v>15</v>
      </c>
      <c r="S396" s="158"/>
      <c r="T396" s="40"/>
      <c r="U396" s="158"/>
      <c r="V396" s="159"/>
      <c r="W396" s="159"/>
      <c r="X396" s="159"/>
    </row>
    <row r="397">
      <c r="A397" s="10">
        <v>394.0</v>
      </c>
      <c r="B397" s="10">
        <v>8057501.0</v>
      </c>
      <c r="C397" s="39" t="s">
        <v>15</v>
      </c>
      <c r="D397" s="39" t="s">
        <v>15</v>
      </c>
      <c r="E397" s="39" t="s">
        <v>15</v>
      </c>
      <c r="F397" s="39" t="s">
        <v>15</v>
      </c>
      <c r="G397" s="39" t="s">
        <v>15</v>
      </c>
      <c r="H397" s="39" t="s">
        <v>15</v>
      </c>
      <c r="I397" s="39" t="s">
        <v>15</v>
      </c>
      <c r="J397" s="39" t="s">
        <v>15</v>
      </c>
      <c r="K397" s="39" t="s">
        <v>16</v>
      </c>
      <c r="L397" s="39" t="s">
        <v>16</v>
      </c>
      <c r="M397" s="39">
        <v>13.0</v>
      </c>
      <c r="N397" s="39" t="s">
        <v>2250</v>
      </c>
      <c r="O397" s="39" t="s">
        <v>15</v>
      </c>
      <c r="P397" s="40" t="s">
        <v>15</v>
      </c>
      <c r="Q397" s="40" t="s">
        <v>16</v>
      </c>
      <c r="R397" s="39" t="s">
        <v>15</v>
      </c>
      <c r="S397" s="158"/>
      <c r="T397" s="40" t="s">
        <v>1992</v>
      </c>
      <c r="U397" s="158"/>
      <c r="V397" s="159"/>
      <c r="W397" s="159"/>
      <c r="X397" s="159"/>
    </row>
    <row r="398">
      <c r="A398" s="10">
        <v>395.0</v>
      </c>
      <c r="B398" s="10">
        <v>8059085.0</v>
      </c>
      <c r="C398" s="39" t="s">
        <v>15</v>
      </c>
      <c r="D398" s="39" t="s">
        <v>15</v>
      </c>
      <c r="E398" s="39" t="s">
        <v>15</v>
      </c>
      <c r="F398" s="39" t="s">
        <v>15</v>
      </c>
      <c r="G398" s="39" t="s">
        <v>15</v>
      </c>
      <c r="H398" s="39" t="s">
        <v>15</v>
      </c>
      <c r="I398" s="39" t="s">
        <v>15</v>
      </c>
      <c r="J398" s="39" t="s">
        <v>15</v>
      </c>
      <c r="K398" s="39" t="s">
        <v>16</v>
      </c>
      <c r="L398" s="39" t="s">
        <v>16</v>
      </c>
      <c r="M398" s="39">
        <v>17.0</v>
      </c>
      <c r="N398" s="39" t="s">
        <v>2250</v>
      </c>
      <c r="O398" s="39" t="s">
        <v>15</v>
      </c>
      <c r="P398" s="40" t="s">
        <v>15</v>
      </c>
      <c r="Q398" s="40" t="s">
        <v>15</v>
      </c>
      <c r="R398" s="39" t="s">
        <v>16</v>
      </c>
      <c r="S398" s="39">
        <v>11.0</v>
      </c>
      <c r="T398" s="40" t="s">
        <v>1992</v>
      </c>
      <c r="U398" s="39" t="s">
        <v>2260</v>
      </c>
      <c r="V398" s="35"/>
      <c r="W398" s="35"/>
      <c r="X398" s="35"/>
    </row>
    <row r="399">
      <c r="A399" s="10">
        <v>396.0</v>
      </c>
      <c r="B399" s="10">
        <v>8059722.0</v>
      </c>
      <c r="C399" s="39" t="s">
        <v>15</v>
      </c>
      <c r="D399" s="39" t="s">
        <v>15</v>
      </c>
      <c r="E399" s="39" t="s">
        <v>15</v>
      </c>
      <c r="F399" s="39" t="s">
        <v>15</v>
      </c>
      <c r="G399" s="39" t="s">
        <v>15</v>
      </c>
      <c r="H399" s="39" t="s">
        <v>16</v>
      </c>
      <c r="I399" s="39" t="s">
        <v>16</v>
      </c>
      <c r="J399" s="39" t="s">
        <v>15</v>
      </c>
      <c r="K399" s="39" t="s">
        <v>16</v>
      </c>
      <c r="L399" s="39" t="s">
        <v>16</v>
      </c>
      <c r="M399" s="39">
        <v>12.0</v>
      </c>
      <c r="N399" s="39" t="s">
        <v>2261</v>
      </c>
      <c r="O399" s="39" t="s">
        <v>16</v>
      </c>
      <c r="P399" s="40" t="s">
        <v>16</v>
      </c>
      <c r="Q399" s="40" t="s">
        <v>16</v>
      </c>
      <c r="R399" s="39" t="s">
        <v>16</v>
      </c>
      <c r="S399" s="39" t="s">
        <v>86</v>
      </c>
      <c r="T399" s="40" t="s">
        <v>1992</v>
      </c>
      <c r="U399" s="39" t="s">
        <v>2262</v>
      </c>
      <c r="V399" s="35"/>
      <c r="W399" s="35"/>
      <c r="X399" s="35"/>
    </row>
    <row r="400">
      <c r="A400" s="10">
        <v>397.0</v>
      </c>
      <c r="B400" s="10">
        <v>8060669.0</v>
      </c>
      <c r="C400" s="39" t="s">
        <v>16</v>
      </c>
      <c r="D400" s="39" t="s">
        <v>2049</v>
      </c>
      <c r="E400" s="39" t="s">
        <v>15</v>
      </c>
      <c r="F400" s="39" t="s">
        <v>15</v>
      </c>
      <c r="G400" s="39" t="s">
        <v>15</v>
      </c>
      <c r="H400" s="39" t="s">
        <v>15</v>
      </c>
      <c r="I400" s="39" t="s">
        <v>15</v>
      </c>
      <c r="J400" s="39" t="s">
        <v>15</v>
      </c>
      <c r="K400" s="39" t="s">
        <v>16</v>
      </c>
      <c r="L400" s="39" t="s">
        <v>16</v>
      </c>
      <c r="M400" s="39">
        <v>58.0</v>
      </c>
      <c r="N400" s="39" t="s">
        <v>2263</v>
      </c>
      <c r="O400" s="39" t="s">
        <v>15</v>
      </c>
      <c r="P400" s="40" t="s">
        <v>16</v>
      </c>
      <c r="Q400" s="40" t="s">
        <v>16</v>
      </c>
      <c r="R400" s="39" t="s">
        <v>15</v>
      </c>
      <c r="S400" s="158"/>
      <c r="T400" s="40" t="s">
        <v>1992</v>
      </c>
      <c r="U400" s="39" t="s">
        <v>2264</v>
      </c>
      <c r="V400" s="35"/>
      <c r="W400" s="35"/>
      <c r="X400" s="35"/>
    </row>
    <row r="401">
      <c r="A401" s="10">
        <v>398.0</v>
      </c>
      <c r="B401" s="10">
        <v>8042615.0</v>
      </c>
      <c r="C401" s="39" t="s">
        <v>15</v>
      </c>
      <c r="D401" s="39" t="s">
        <v>15</v>
      </c>
      <c r="E401" s="39" t="s">
        <v>15</v>
      </c>
      <c r="F401" s="39" t="s">
        <v>15</v>
      </c>
      <c r="G401" s="39" t="s">
        <v>15</v>
      </c>
      <c r="H401" s="39" t="s">
        <v>15</v>
      </c>
      <c r="I401" s="39" t="s">
        <v>15</v>
      </c>
      <c r="J401" s="39" t="s">
        <v>15</v>
      </c>
      <c r="K401" s="39" t="s">
        <v>16</v>
      </c>
      <c r="L401" s="39" t="s">
        <v>16</v>
      </c>
      <c r="M401" s="39">
        <v>30.0</v>
      </c>
      <c r="N401" s="39" t="s">
        <v>2265</v>
      </c>
      <c r="O401" s="39" t="s">
        <v>15</v>
      </c>
      <c r="P401" s="40" t="s">
        <v>16</v>
      </c>
      <c r="Q401" s="40" t="s">
        <v>16</v>
      </c>
      <c r="R401" s="39" t="s">
        <v>16</v>
      </c>
      <c r="S401" s="39" t="s">
        <v>86</v>
      </c>
      <c r="T401" s="40"/>
      <c r="U401" s="158"/>
      <c r="V401" s="159"/>
      <c r="W401" s="159"/>
      <c r="X401" s="159"/>
    </row>
    <row r="402">
      <c r="A402" s="36">
        <v>399.0</v>
      </c>
      <c r="B402" s="36">
        <v>8049285.0</v>
      </c>
      <c r="C402" s="40" t="s">
        <v>15</v>
      </c>
      <c r="D402" s="40" t="s">
        <v>2053</v>
      </c>
      <c r="E402" s="40" t="s">
        <v>15</v>
      </c>
      <c r="F402" s="40" t="s">
        <v>15</v>
      </c>
      <c r="G402" s="40" t="s">
        <v>15</v>
      </c>
      <c r="H402" s="40" t="s">
        <v>15</v>
      </c>
      <c r="I402" s="40" t="s">
        <v>16</v>
      </c>
      <c r="J402" s="40" t="s">
        <v>15</v>
      </c>
      <c r="K402" s="40" t="s">
        <v>16</v>
      </c>
      <c r="L402" s="40" t="s">
        <v>16</v>
      </c>
      <c r="M402" s="40">
        <v>29.0</v>
      </c>
      <c r="N402" s="40" t="s">
        <v>2266</v>
      </c>
      <c r="O402" s="40" t="s">
        <v>15</v>
      </c>
      <c r="P402" s="40" t="s">
        <v>16</v>
      </c>
      <c r="Q402" s="40" t="s">
        <v>16</v>
      </c>
      <c r="R402" s="40" t="s">
        <v>16</v>
      </c>
      <c r="S402" s="40">
        <v>86.0</v>
      </c>
      <c r="T402" s="40" t="s">
        <v>1993</v>
      </c>
      <c r="U402" s="40" t="s">
        <v>2267</v>
      </c>
      <c r="V402" s="71"/>
      <c r="W402" s="71"/>
      <c r="X402" s="71"/>
    </row>
    <row r="403">
      <c r="A403" s="10">
        <v>400.0</v>
      </c>
      <c r="B403" s="10">
        <v>8062378.0</v>
      </c>
      <c r="C403" s="39" t="s">
        <v>15</v>
      </c>
      <c r="D403" s="39" t="s">
        <v>15</v>
      </c>
      <c r="E403" s="39" t="s">
        <v>15</v>
      </c>
      <c r="F403" s="39" t="s">
        <v>15</v>
      </c>
      <c r="G403" s="39" t="s">
        <v>15</v>
      </c>
      <c r="H403" s="39" t="s">
        <v>15</v>
      </c>
      <c r="I403" s="39" t="s">
        <v>15</v>
      </c>
      <c r="J403" s="39" t="s">
        <v>15</v>
      </c>
      <c r="K403" s="39" t="s">
        <v>15</v>
      </c>
      <c r="L403" s="39" t="s">
        <v>15</v>
      </c>
      <c r="M403" s="158"/>
      <c r="N403" s="158"/>
      <c r="O403" s="39" t="s">
        <v>15</v>
      </c>
      <c r="P403" s="40" t="s">
        <v>16</v>
      </c>
      <c r="Q403" s="40" t="s">
        <v>15</v>
      </c>
      <c r="R403" s="39" t="s">
        <v>15</v>
      </c>
      <c r="S403" s="158"/>
      <c r="T403" s="40" t="s">
        <v>1992</v>
      </c>
      <c r="U403" s="158"/>
      <c r="V403" s="159"/>
      <c r="W403" s="159"/>
      <c r="X403" s="159"/>
    </row>
    <row r="404">
      <c r="A404" s="10">
        <v>401.0</v>
      </c>
      <c r="B404" s="10">
        <v>8083082.0</v>
      </c>
      <c r="C404" s="39" t="s">
        <v>15</v>
      </c>
      <c r="D404" s="39" t="s">
        <v>15</v>
      </c>
      <c r="E404" s="39" t="s">
        <v>15</v>
      </c>
      <c r="F404" s="39" t="s">
        <v>15</v>
      </c>
      <c r="G404" s="39" t="s">
        <v>15</v>
      </c>
      <c r="H404" s="39" t="s">
        <v>15</v>
      </c>
      <c r="I404" s="39" t="s">
        <v>15</v>
      </c>
      <c r="J404" s="39" t="s">
        <v>16</v>
      </c>
      <c r="K404" s="39" t="s">
        <v>15</v>
      </c>
      <c r="L404" s="39" t="s">
        <v>15</v>
      </c>
      <c r="M404" s="39"/>
      <c r="N404" s="39"/>
      <c r="O404" s="39" t="s">
        <v>15</v>
      </c>
      <c r="P404" s="39" t="s">
        <v>15</v>
      </c>
      <c r="Q404" s="39" t="s">
        <v>15</v>
      </c>
      <c r="R404" s="39" t="s">
        <v>16</v>
      </c>
      <c r="S404" s="39">
        <v>7.0</v>
      </c>
      <c r="T404" s="39" t="s">
        <v>1992</v>
      </c>
      <c r="U404" s="39" t="s">
        <v>2268</v>
      </c>
      <c r="V404" s="35"/>
      <c r="W404" s="35"/>
      <c r="X404" s="35"/>
    </row>
    <row r="405">
      <c r="A405" s="10">
        <v>402.0</v>
      </c>
      <c r="B405" s="10">
        <v>8083686.0</v>
      </c>
      <c r="C405" s="39" t="s">
        <v>15</v>
      </c>
      <c r="D405" s="39" t="s">
        <v>15</v>
      </c>
      <c r="E405" s="39" t="s">
        <v>15</v>
      </c>
      <c r="F405" s="39" t="s">
        <v>15</v>
      </c>
      <c r="G405" s="39" t="s">
        <v>15</v>
      </c>
      <c r="H405" s="39" t="s">
        <v>15</v>
      </c>
      <c r="I405" s="39" t="s">
        <v>15</v>
      </c>
      <c r="J405" s="39" t="s">
        <v>15</v>
      </c>
      <c r="K405" s="39" t="s">
        <v>15</v>
      </c>
      <c r="L405" s="39" t="s">
        <v>16</v>
      </c>
      <c r="M405" s="158"/>
      <c r="N405" s="158"/>
      <c r="O405" s="39" t="s">
        <v>15</v>
      </c>
      <c r="P405" s="39" t="s">
        <v>15</v>
      </c>
      <c r="Q405" s="39" t="s">
        <v>15</v>
      </c>
      <c r="R405" s="39" t="s">
        <v>16</v>
      </c>
      <c r="S405" s="39">
        <v>30.0</v>
      </c>
      <c r="T405" s="39" t="s">
        <v>1992</v>
      </c>
      <c r="U405" s="158"/>
      <c r="V405" s="159"/>
      <c r="W405" s="159"/>
      <c r="X405" s="159"/>
    </row>
    <row r="406">
      <c r="A406" s="10">
        <v>403.0</v>
      </c>
      <c r="B406" s="10">
        <v>8084502.0</v>
      </c>
      <c r="C406" s="39" t="s">
        <v>15</v>
      </c>
      <c r="D406" s="39" t="s">
        <v>15</v>
      </c>
      <c r="E406" s="39" t="s">
        <v>15</v>
      </c>
      <c r="F406" s="39" t="s">
        <v>16</v>
      </c>
      <c r="G406" s="39" t="s">
        <v>15</v>
      </c>
      <c r="H406" s="39" t="s">
        <v>15</v>
      </c>
      <c r="I406" s="39" t="s">
        <v>15</v>
      </c>
      <c r="J406" s="39" t="s">
        <v>15</v>
      </c>
      <c r="K406" s="39" t="s">
        <v>16</v>
      </c>
      <c r="L406" s="39" t="s">
        <v>16</v>
      </c>
      <c r="M406" s="39">
        <v>7.0</v>
      </c>
      <c r="N406" s="39" t="s">
        <v>2269</v>
      </c>
      <c r="O406" s="39" t="s">
        <v>15</v>
      </c>
      <c r="P406" s="39" t="s">
        <v>16</v>
      </c>
      <c r="Q406" s="39" t="s">
        <v>15</v>
      </c>
      <c r="R406" s="39" t="s">
        <v>16</v>
      </c>
      <c r="S406" s="39">
        <v>15.0</v>
      </c>
      <c r="T406" s="39" t="s">
        <v>1995</v>
      </c>
      <c r="U406" s="158"/>
      <c r="V406" s="159"/>
      <c r="W406" s="159"/>
      <c r="X406" s="159"/>
    </row>
    <row r="407">
      <c r="A407" s="10">
        <v>404.0</v>
      </c>
      <c r="B407" s="10">
        <v>8085630.0</v>
      </c>
      <c r="C407" s="39" t="s">
        <v>15</v>
      </c>
      <c r="D407" s="39" t="s">
        <v>15</v>
      </c>
      <c r="E407" s="39" t="s">
        <v>15</v>
      </c>
      <c r="F407" s="39" t="s">
        <v>16</v>
      </c>
      <c r="G407" s="39" t="s">
        <v>15</v>
      </c>
      <c r="H407" s="39" t="s">
        <v>15</v>
      </c>
      <c r="I407" s="39" t="s">
        <v>16</v>
      </c>
      <c r="J407" s="39" t="s">
        <v>15</v>
      </c>
      <c r="K407" s="39" t="s">
        <v>16</v>
      </c>
      <c r="L407" s="39" t="s">
        <v>16</v>
      </c>
      <c r="M407" s="39">
        <v>7.0</v>
      </c>
      <c r="N407" s="39" t="s">
        <v>2269</v>
      </c>
      <c r="O407" s="39" t="s">
        <v>15</v>
      </c>
      <c r="P407" s="39" t="s">
        <v>15</v>
      </c>
      <c r="Q407" s="39" t="s">
        <v>15</v>
      </c>
      <c r="R407" s="39" t="s">
        <v>16</v>
      </c>
      <c r="S407" s="39" t="s">
        <v>86</v>
      </c>
      <c r="T407" s="39" t="s">
        <v>1993</v>
      </c>
      <c r="U407" s="39" t="s">
        <v>2270</v>
      </c>
      <c r="V407" s="35"/>
      <c r="W407" s="35"/>
      <c r="X407" s="35"/>
    </row>
    <row r="408">
      <c r="A408" s="10">
        <v>405.0</v>
      </c>
      <c r="B408" s="10">
        <v>8082389.0</v>
      </c>
      <c r="C408" s="39" t="s">
        <v>15</v>
      </c>
      <c r="D408" s="39" t="s">
        <v>15</v>
      </c>
      <c r="E408" s="39" t="s">
        <v>15</v>
      </c>
      <c r="F408" s="39" t="s">
        <v>15</v>
      </c>
      <c r="G408" s="39" t="s">
        <v>15</v>
      </c>
      <c r="H408" s="39" t="s">
        <v>15</v>
      </c>
      <c r="I408" s="39" t="s">
        <v>16</v>
      </c>
      <c r="J408" s="39" t="s">
        <v>15</v>
      </c>
      <c r="K408" s="39" t="s">
        <v>16</v>
      </c>
      <c r="L408" s="39" t="s">
        <v>16</v>
      </c>
      <c r="M408" s="39" t="s">
        <v>86</v>
      </c>
      <c r="N408" s="39" t="s">
        <v>2271</v>
      </c>
      <c r="O408" s="39" t="s">
        <v>16</v>
      </c>
      <c r="P408" s="39" t="s">
        <v>16</v>
      </c>
      <c r="Q408" s="39" t="s">
        <v>15</v>
      </c>
      <c r="R408" s="39" t="s">
        <v>16</v>
      </c>
      <c r="S408" s="39">
        <v>15.0</v>
      </c>
      <c r="T408" s="39" t="s">
        <v>1992</v>
      </c>
      <c r="U408" s="39" t="s">
        <v>2272</v>
      </c>
      <c r="V408" s="35"/>
      <c r="W408" s="35"/>
      <c r="X408" s="35"/>
    </row>
    <row r="409">
      <c r="A409" s="10">
        <v>406.0</v>
      </c>
      <c r="B409" s="10">
        <v>8049871.0</v>
      </c>
      <c r="C409" s="39" t="s">
        <v>15</v>
      </c>
      <c r="D409" s="39" t="s">
        <v>2053</v>
      </c>
      <c r="E409" s="39" t="s">
        <v>15</v>
      </c>
      <c r="F409" s="39" t="s">
        <v>15</v>
      </c>
      <c r="G409" s="39" t="s">
        <v>15</v>
      </c>
      <c r="H409" s="39" t="s">
        <v>15</v>
      </c>
      <c r="I409" s="39" t="s">
        <v>16</v>
      </c>
      <c r="J409" s="39" t="s">
        <v>15</v>
      </c>
      <c r="K409" s="39" t="s">
        <v>16</v>
      </c>
      <c r="L409" s="39" t="s">
        <v>16</v>
      </c>
      <c r="M409" s="39">
        <v>14.0</v>
      </c>
      <c r="N409" s="39" t="s">
        <v>2273</v>
      </c>
      <c r="O409" s="39" t="s">
        <v>15</v>
      </c>
      <c r="P409" s="39" t="s">
        <v>16</v>
      </c>
      <c r="Q409" s="39" t="s">
        <v>16</v>
      </c>
      <c r="R409" s="39" t="s">
        <v>16</v>
      </c>
      <c r="S409" s="39">
        <v>30.0</v>
      </c>
      <c r="T409" s="39" t="s">
        <v>1995</v>
      </c>
      <c r="U409" s="39" t="s">
        <v>2274</v>
      </c>
      <c r="V409" s="35"/>
      <c r="W409" s="35"/>
      <c r="X409" s="35"/>
    </row>
    <row r="410">
      <c r="A410" s="10">
        <v>407.0</v>
      </c>
      <c r="B410" s="10">
        <v>8051620.0</v>
      </c>
      <c r="C410" s="39" t="s">
        <v>15</v>
      </c>
      <c r="D410" s="39" t="s">
        <v>15</v>
      </c>
      <c r="E410" s="39" t="s">
        <v>15</v>
      </c>
      <c r="F410" s="39" t="s">
        <v>15</v>
      </c>
      <c r="G410" s="39" t="s">
        <v>15</v>
      </c>
      <c r="H410" s="39" t="s">
        <v>15</v>
      </c>
      <c r="I410" s="39" t="s">
        <v>15</v>
      </c>
      <c r="J410" s="39" t="s">
        <v>15</v>
      </c>
      <c r="K410" s="39" t="s">
        <v>16</v>
      </c>
      <c r="L410" s="39" t="s">
        <v>15</v>
      </c>
      <c r="M410" s="39"/>
      <c r="N410" s="39"/>
      <c r="O410" s="39" t="s">
        <v>15</v>
      </c>
      <c r="P410" s="39" t="s">
        <v>15</v>
      </c>
      <c r="Q410" s="39" t="s">
        <v>15</v>
      </c>
      <c r="R410" s="39" t="s">
        <v>16</v>
      </c>
      <c r="S410" s="39">
        <v>8.0</v>
      </c>
      <c r="T410" s="39" t="s">
        <v>1992</v>
      </c>
      <c r="U410" s="39" t="s">
        <v>2275</v>
      </c>
      <c r="V410" s="35"/>
      <c r="W410" s="35"/>
      <c r="X410" s="35"/>
    </row>
    <row r="411">
      <c r="A411" s="23">
        <v>2021.0</v>
      </c>
      <c r="B411" s="5"/>
      <c r="C411" s="5"/>
      <c r="D411" s="5"/>
      <c r="E411" s="5"/>
      <c r="F411" s="5"/>
      <c r="G411" s="5"/>
      <c r="H411" s="5"/>
      <c r="I411" s="5"/>
      <c r="J411" s="5"/>
      <c r="K411" s="5"/>
      <c r="L411" s="6"/>
      <c r="M411" s="23">
        <v>2021.0</v>
      </c>
      <c r="N411" s="5"/>
      <c r="O411" s="5"/>
      <c r="P411" s="5"/>
      <c r="Q411" s="5"/>
      <c r="R411" s="5"/>
      <c r="S411" s="5"/>
      <c r="T411" s="5"/>
      <c r="U411" s="6"/>
      <c r="V411" s="138"/>
      <c r="W411" s="138"/>
      <c r="X411" s="138"/>
    </row>
    <row r="412">
      <c r="A412" s="10">
        <v>408.0</v>
      </c>
      <c r="B412" s="10">
        <v>7775500.0</v>
      </c>
      <c r="C412" s="39" t="s">
        <v>15</v>
      </c>
      <c r="D412" s="39" t="s">
        <v>15</v>
      </c>
      <c r="E412" s="39" t="s">
        <v>15</v>
      </c>
      <c r="F412" s="39" t="s">
        <v>15</v>
      </c>
      <c r="G412" s="39" t="s">
        <v>16</v>
      </c>
      <c r="H412" s="39" t="s">
        <v>15</v>
      </c>
      <c r="I412" s="39" t="s">
        <v>16</v>
      </c>
      <c r="J412" s="39" t="s">
        <v>15</v>
      </c>
      <c r="K412" s="39" t="s">
        <v>16</v>
      </c>
      <c r="L412" s="39" t="s">
        <v>16</v>
      </c>
      <c r="M412" s="39">
        <v>12.0</v>
      </c>
      <c r="N412" s="39" t="s">
        <v>2269</v>
      </c>
      <c r="O412" s="39" t="s">
        <v>15</v>
      </c>
      <c r="P412" s="39" t="s">
        <v>15</v>
      </c>
      <c r="Q412" s="39" t="s">
        <v>15</v>
      </c>
      <c r="R412" s="39" t="s">
        <v>16</v>
      </c>
      <c r="S412" s="39">
        <v>15.0</v>
      </c>
      <c r="T412" s="39" t="s">
        <v>1993</v>
      </c>
      <c r="U412" s="39" t="s">
        <v>2276</v>
      </c>
      <c r="V412" s="35"/>
      <c r="W412" s="35"/>
      <c r="X412" s="35"/>
    </row>
    <row r="413">
      <c r="A413" s="10">
        <v>409.0</v>
      </c>
      <c r="B413" s="10">
        <v>7776228.0</v>
      </c>
      <c r="C413" s="39" t="s">
        <v>15</v>
      </c>
      <c r="D413" s="39" t="s">
        <v>2013</v>
      </c>
      <c r="E413" s="39" t="s">
        <v>15</v>
      </c>
      <c r="F413" s="39" t="s">
        <v>15</v>
      </c>
      <c r="G413" s="39" t="s">
        <v>15</v>
      </c>
      <c r="H413" s="39" t="s">
        <v>16</v>
      </c>
      <c r="I413" s="39" t="s">
        <v>16</v>
      </c>
      <c r="J413" s="39" t="s">
        <v>15</v>
      </c>
      <c r="K413" s="39" t="s">
        <v>16</v>
      </c>
      <c r="L413" s="39" t="s">
        <v>16</v>
      </c>
      <c r="M413" s="39">
        <v>23.0</v>
      </c>
      <c r="N413" s="39" t="s">
        <v>2277</v>
      </c>
      <c r="O413" s="39" t="s">
        <v>15</v>
      </c>
      <c r="P413" s="39" t="s">
        <v>16</v>
      </c>
      <c r="Q413" s="39" t="s">
        <v>16</v>
      </c>
      <c r="R413" s="39" t="s">
        <v>16</v>
      </c>
      <c r="S413" s="39">
        <v>5.0</v>
      </c>
      <c r="T413" s="39" t="s">
        <v>1992</v>
      </c>
      <c r="U413" s="39" t="s">
        <v>2278</v>
      </c>
      <c r="V413" s="35"/>
      <c r="W413" s="35"/>
      <c r="X413" s="35"/>
    </row>
    <row r="414">
      <c r="A414" s="10">
        <v>410.0</v>
      </c>
      <c r="B414" s="41">
        <v>7747857.0</v>
      </c>
      <c r="C414" s="39" t="s">
        <v>15</v>
      </c>
      <c r="D414" s="39" t="s">
        <v>15</v>
      </c>
      <c r="E414" s="39" t="s">
        <v>15</v>
      </c>
      <c r="F414" s="39" t="s">
        <v>15</v>
      </c>
      <c r="G414" s="39" t="s">
        <v>16</v>
      </c>
      <c r="H414" s="39" t="s">
        <v>15</v>
      </c>
      <c r="I414" s="39" t="s">
        <v>16</v>
      </c>
      <c r="J414" s="39" t="s">
        <v>15</v>
      </c>
      <c r="K414" s="39" t="s">
        <v>16</v>
      </c>
      <c r="L414" s="39" t="s">
        <v>16</v>
      </c>
      <c r="M414" s="158">
        <f>11+10+18+17+3+9+12</f>
        <v>80</v>
      </c>
      <c r="N414" s="39" t="s">
        <v>2279</v>
      </c>
      <c r="O414" s="39" t="s">
        <v>15</v>
      </c>
      <c r="P414" s="40" t="s">
        <v>16</v>
      </c>
      <c r="Q414" s="40" t="s">
        <v>16</v>
      </c>
      <c r="R414" s="39" t="s">
        <v>16</v>
      </c>
      <c r="S414" s="158">
        <f>19+18+2</f>
        <v>39</v>
      </c>
      <c r="T414" s="40"/>
      <c r="U414" s="39" t="s">
        <v>2280</v>
      </c>
      <c r="V414" s="35"/>
      <c r="W414" s="35"/>
      <c r="X414" s="35"/>
    </row>
    <row r="415">
      <c r="A415" s="10">
        <v>411.0</v>
      </c>
      <c r="B415" s="41">
        <v>7788662.0</v>
      </c>
      <c r="C415" s="39" t="s">
        <v>15</v>
      </c>
      <c r="D415" s="39" t="s">
        <v>2013</v>
      </c>
      <c r="E415" s="39" t="s">
        <v>15</v>
      </c>
      <c r="F415" s="39" t="s">
        <v>15</v>
      </c>
      <c r="G415" s="39" t="s">
        <v>15</v>
      </c>
      <c r="H415" s="39" t="s">
        <v>15</v>
      </c>
      <c r="I415" s="39" t="s">
        <v>15</v>
      </c>
      <c r="J415" s="39" t="s">
        <v>15</v>
      </c>
      <c r="K415" s="39" t="s">
        <v>16</v>
      </c>
      <c r="L415" s="39" t="s">
        <v>16</v>
      </c>
      <c r="M415" s="158">
        <f>12+11</f>
        <v>23</v>
      </c>
      <c r="N415" s="39" t="s">
        <v>2281</v>
      </c>
      <c r="O415" s="39" t="s">
        <v>15</v>
      </c>
      <c r="P415" s="40" t="s">
        <v>16</v>
      </c>
      <c r="Q415" s="40" t="s">
        <v>16</v>
      </c>
      <c r="R415" s="39" t="s">
        <v>16</v>
      </c>
      <c r="S415" s="39">
        <v>11.0</v>
      </c>
      <c r="T415" s="40" t="s">
        <v>1992</v>
      </c>
      <c r="U415" s="158"/>
      <c r="V415" s="159"/>
      <c r="W415" s="159"/>
      <c r="X415" s="159"/>
    </row>
    <row r="416">
      <c r="A416" s="10">
        <v>412.0</v>
      </c>
      <c r="B416" s="41">
        <v>7789947.0</v>
      </c>
      <c r="C416" s="39" t="s">
        <v>15</v>
      </c>
      <c r="D416" s="39" t="s">
        <v>2013</v>
      </c>
      <c r="E416" s="39" t="s">
        <v>16</v>
      </c>
      <c r="F416" s="39" t="s">
        <v>15</v>
      </c>
      <c r="G416" s="39" t="s">
        <v>15</v>
      </c>
      <c r="H416" s="39" t="s">
        <v>15</v>
      </c>
      <c r="I416" s="39" t="s">
        <v>15</v>
      </c>
      <c r="J416" s="39" t="s">
        <v>15</v>
      </c>
      <c r="K416" s="39" t="s">
        <v>16</v>
      </c>
      <c r="L416" s="39" t="s">
        <v>16</v>
      </c>
      <c r="M416" s="39">
        <v>10.0</v>
      </c>
      <c r="N416" s="39" t="s">
        <v>2023</v>
      </c>
      <c r="O416" s="39" t="s">
        <v>15</v>
      </c>
      <c r="P416" s="40" t="s">
        <v>16</v>
      </c>
      <c r="Q416" s="40" t="s">
        <v>16</v>
      </c>
      <c r="R416" s="39" t="s">
        <v>16</v>
      </c>
      <c r="S416" s="158">
        <f>7+17</f>
        <v>24</v>
      </c>
      <c r="T416" s="40" t="s">
        <v>1993</v>
      </c>
      <c r="U416" s="158"/>
      <c r="V416" s="159"/>
      <c r="W416" s="159"/>
      <c r="X416" s="159"/>
    </row>
    <row r="417">
      <c r="A417" s="10">
        <v>413.0</v>
      </c>
      <c r="B417" s="41">
        <v>7788545.0</v>
      </c>
      <c r="C417" s="39" t="s">
        <v>15</v>
      </c>
      <c r="D417" s="39" t="s">
        <v>15</v>
      </c>
      <c r="E417" s="39" t="s">
        <v>15</v>
      </c>
      <c r="F417" s="39" t="s">
        <v>15</v>
      </c>
      <c r="G417" s="39" t="s">
        <v>15</v>
      </c>
      <c r="H417" s="39" t="s">
        <v>15</v>
      </c>
      <c r="I417" s="39" t="s">
        <v>15</v>
      </c>
      <c r="J417" s="39" t="s">
        <v>16</v>
      </c>
      <c r="K417" s="39" t="s">
        <v>15</v>
      </c>
      <c r="L417" s="39" t="s">
        <v>16</v>
      </c>
      <c r="M417" s="39">
        <v>11.0</v>
      </c>
      <c r="N417" s="39" t="s">
        <v>2224</v>
      </c>
      <c r="O417" s="39" t="s">
        <v>16</v>
      </c>
      <c r="P417" s="40" t="s">
        <v>16</v>
      </c>
      <c r="Q417" s="40" t="s">
        <v>15</v>
      </c>
      <c r="R417" s="39" t="s">
        <v>16</v>
      </c>
      <c r="S417" s="158">
        <f>2+11</f>
        <v>13</v>
      </c>
      <c r="T417" s="40" t="s">
        <v>1995</v>
      </c>
      <c r="U417" s="158"/>
      <c r="V417" s="159"/>
      <c r="W417" s="159"/>
      <c r="X417" s="159"/>
    </row>
    <row r="418">
      <c r="A418" s="10">
        <v>414.0</v>
      </c>
      <c r="B418" s="41">
        <v>7792489.0</v>
      </c>
      <c r="C418" s="39" t="s">
        <v>15</v>
      </c>
      <c r="D418" s="39" t="s">
        <v>15</v>
      </c>
      <c r="E418" s="39" t="s">
        <v>15</v>
      </c>
      <c r="F418" s="39" t="s">
        <v>15</v>
      </c>
      <c r="G418" s="39" t="s">
        <v>15</v>
      </c>
      <c r="H418" s="39" t="s">
        <v>15</v>
      </c>
      <c r="I418" s="39" t="s">
        <v>15</v>
      </c>
      <c r="J418" s="39" t="s">
        <v>15</v>
      </c>
      <c r="K418" s="39" t="s">
        <v>15</v>
      </c>
      <c r="L418" s="39" t="s">
        <v>15</v>
      </c>
      <c r="M418" s="158"/>
      <c r="N418" s="158"/>
      <c r="O418" s="39" t="s">
        <v>15</v>
      </c>
      <c r="P418" s="40" t="s">
        <v>16</v>
      </c>
      <c r="Q418" s="40" t="s">
        <v>15</v>
      </c>
      <c r="R418" s="39" t="s">
        <v>16</v>
      </c>
      <c r="S418" s="39">
        <v>16.0</v>
      </c>
      <c r="T418" s="40" t="s">
        <v>1993</v>
      </c>
      <c r="U418" s="158"/>
      <c r="V418" s="159"/>
      <c r="W418" s="159"/>
      <c r="X418" s="159"/>
    </row>
    <row r="419">
      <c r="A419" s="10">
        <v>415.0</v>
      </c>
      <c r="B419" s="41">
        <v>7792921.0</v>
      </c>
      <c r="C419" s="39" t="s">
        <v>15</v>
      </c>
      <c r="D419" s="39" t="s">
        <v>15</v>
      </c>
      <c r="E419" s="39" t="s">
        <v>15</v>
      </c>
      <c r="F419" s="39" t="s">
        <v>15</v>
      </c>
      <c r="G419" s="39" t="s">
        <v>15</v>
      </c>
      <c r="H419" s="39" t="s">
        <v>15</v>
      </c>
      <c r="I419" s="39" t="s">
        <v>16</v>
      </c>
      <c r="J419" s="39" t="s">
        <v>15</v>
      </c>
      <c r="K419" s="39" t="s">
        <v>16</v>
      </c>
      <c r="L419" s="39" t="s">
        <v>16</v>
      </c>
      <c r="M419" s="39">
        <v>8.0</v>
      </c>
      <c r="N419" s="39" t="s">
        <v>2023</v>
      </c>
      <c r="O419" s="39" t="s">
        <v>15</v>
      </c>
      <c r="P419" s="40" t="s">
        <v>16</v>
      </c>
      <c r="Q419" s="40" t="s">
        <v>16</v>
      </c>
      <c r="R419" s="39" t="s">
        <v>16</v>
      </c>
      <c r="S419" s="39">
        <v>33.0</v>
      </c>
      <c r="T419" s="40" t="s">
        <v>1993</v>
      </c>
      <c r="U419" s="158"/>
      <c r="V419" s="159"/>
      <c r="W419" s="159"/>
      <c r="X419" s="159"/>
    </row>
    <row r="420">
      <c r="A420" s="10">
        <v>416.0</v>
      </c>
      <c r="B420" s="41">
        <v>7792925.0</v>
      </c>
      <c r="C420" s="39" t="s">
        <v>15</v>
      </c>
      <c r="D420" s="39" t="s">
        <v>15</v>
      </c>
      <c r="E420" s="39" t="s">
        <v>15</v>
      </c>
      <c r="F420" s="39" t="s">
        <v>15</v>
      </c>
      <c r="G420" s="39" t="s">
        <v>15</v>
      </c>
      <c r="H420" s="39" t="s">
        <v>15</v>
      </c>
      <c r="I420" s="39" t="s">
        <v>16</v>
      </c>
      <c r="J420" s="39" t="s">
        <v>15</v>
      </c>
      <c r="K420" s="39" t="s">
        <v>15</v>
      </c>
      <c r="L420" s="39" t="s">
        <v>16</v>
      </c>
      <c r="M420" s="39">
        <v>10.0</v>
      </c>
      <c r="N420" s="39" t="s">
        <v>2023</v>
      </c>
      <c r="O420" s="39" t="s">
        <v>15</v>
      </c>
      <c r="P420" s="40" t="s">
        <v>15</v>
      </c>
      <c r="Q420" s="40" t="s">
        <v>16</v>
      </c>
      <c r="R420" s="39" t="s">
        <v>16</v>
      </c>
      <c r="S420" s="39">
        <v>33.0</v>
      </c>
      <c r="T420" s="40" t="s">
        <v>1993</v>
      </c>
      <c r="U420" s="158"/>
      <c r="V420" s="159"/>
      <c r="W420" s="159"/>
      <c r="X420" s="159"/>
    </row>
    <row r="421">
      <c r="A421" s="10">
        <v>417.0</v>
      </c>
      <c r="B421" s="41">
        <v>7794576.0</v>
      </c>
      <c r="C421" s="39" t="s">
        <v>15</v>
      </c>
      <c r="D421" s="39" t="s">
        <v>2049</v>
      </c>
      <c r="E421" s="39" t="s">
        <v>15</v>
      </c>
      <c r="F421" s="39" t="s">
        <v>15</v>
      </c>
      <c r="G421" s="39" t="s">
        <v>15</v>
      </c>
      <c r="H421" s="39" t="s">
        <v>15</v>
      </c>
      <c r="I421" s="39" t="s">
        <v>16</v>
      </c>
      <c r="J421" s="39" t="s">
        <v>15</v>
      </c>
      <c r="K421" s="39" t="s">
        <v>16</v>
      </c>
      <c r="L421" s="39" t="s">
        <v>16</v>
      </c>
      <c r="M421" s="158">
        <f>7+8+4+8</f>
        <v>27</v>
      </c>
      <c r="N421" s="39" t="s">
        <v>2282</v>
      </c>
      <c r="O421" s="39" t="s">
        <v>15</v>
      </c>
      <c r="P421" s="40" t="s">
        <v>15</v>
      </c>
      <c r="Q421" s="40" t="s">
        <v>16</v>
      </c>
      <c r="R421" s="39" t="s">
        <v>16</v>
      </c>
      <c r="S421" s="158">
        <f>18+30+31+6</f>
        <v>85</v>
      </c>
      <c r="T421" s="40" t="s">
        <v>1997</v>
      </c>
      <c r="U421" s="158"/>
      <c r="V421" s="159"/>
      <c r="W421" s="159"/>
      <c r="X421" s="159"/>
    </row>
    <row r="422">
      <c r="A422" s="10">
        <v>418.0</v>
      </c>
      <c r="B422" s="41">
        <v>7794598.0</v>
      </c>
      <c r="C422" s="39" t="s">
        <v>15</v>
      </c>
      <c r="D422" s="39" t="s">
        <v>15</v>
      </c>
      <c r="E422" s="39" t="s">
        <v>15</v>
      </c>
      <c r="F422" s="39" t="s">
        <v>15</v>
      </c>
      <c r="G422" s="39" t="s">
        <v>15</v>
      </c>
      <c r="H422" s="39" t="s">
        <v>15</v>
      </c>
      <c r="I422" s="39" t="s">
        <v>16</v>
      </c>
      <c r="J422" s="39" t="s">
        <v>15</v>
      </c>
      <c r="K422" s="39" t="s">
        <v>16</v>
      </c>
      <c r="L422" s="39" t="s">
        <v>16</v>
      </c>
      <c r="M422" s="39">
        <v>7.0</v>
      </c>
      <c r="N422" s="39" t="s">
        <v>2023</v>
      </c>
      <c r="O422" s="39" t="s">
        <v>15</v>
      </c>
      <c r="P422" s="40" t="s">
        <v>15</v>
      </c>
      <c r="Q422" s="40" t="s">
        <v>16</v>
      </c>
      <c r="R422" s="39" t="s">
        <v>16</v>
      </c>
      <c r="S422" s="158">
        <f>20+9</f>
        <v>29</v>
      </c>
      <c r="T422" s="40" t="s">
        <v>1993</v>
      </c>
      <c r="U422" s="158"/>
      <c r="V422" s="159"/>
      <c r="W422" s="159"/>
      <c r="X422" s="159"/>
    </row>
    <row r="423">
      <c r="A423" s="10">
        <v>419.0</v>
      </c>
      <c r="B423" s="41">
        <v>7820513.0</v>
      </c>
      <c r="C423" s="39" t="s">
        <v>15</v>
      </c>
      <c r="D423" s="39" t="s">
        <v>2013</v>
      </c>
      <c r="E423" s="39" t="s">
        <v>15</v>
      </c>
      <c r="F423" s="39" t="s">
        <v>15</v>
      </c>
      <c r="G423" s="39" t="s">
        <v>15</v>
      </c>
      <c r="H423" s="39" t="s">
        <v>15</v>
      </c>
      <c r="I423" s="39" t="s">
        <v>16</v>
      </c>
      <c r="J423" s="39" t="s">
        <v>15</v>
      </c>
      <c r="K423" s="39" t="s">
        <v>15</v>
      </c>
      <c r="L423" s="39" t="s">
        <v>16</v>
      </c>
      <c r="M423" s="39">
        <v>8.0</v>
      </c>
      <c r="N423" s="39" t="s">
        <v>2023</v>
      </c>
      <c r="O423" s="39" t="s">
        <v>15</v>
      </c>
      <c r="P423" s="40" t="s">
        <v>15</v>
      </c>
      <c r="Q423" s="40" t="s">
        <v>16</v>
      </c>
      <c r="R423" s="39" t="s">
        <v>16</v>
      </c>
      <c r="S423" s="39">
        <v>19.0</v>
      </c>
      <c r="T423" s="40" t="s">
        <v>1992</v>
      </c>
      <c r="U423" s="39" t="s">
        <v>2283</v>
      </c>
      <c r="V423" s="35"/>
      <c r="W423" s="35"/>
      <c r="X423" s="35"/>
    </row>
    <row r="424">
      <c r="A424" s="10">
        <v>420.0</v>
      </c>
      <c r="B424" s="41">
        <v>7821413.0</v>
      </c>
      <c r="C424" s="39" t="s">
        <v>15</v>
      </c>
      <c r="D424" s="39" t="s">
        <v>15</v>
      </c>
      <c r="E424" s="39" t="s">
        <v>15</v>
      </c>
      <c r="F424" s="39" t="s">
        <v>15</v>
      </c>
      <c r="G424" s="39" t="s">
        <v>15</v>
      </c>
      <c r="H424" s="39" t="s">
        <v>15</v>
      </c>
      <c r="I424" s="39" t="s">
        <v>16</v>
      </c>
      <c r="J424" s="39" t="s">
        <v>15</v>
      </c>
      <c r="K424" s="39" t="s">
        <v>15</v>
      </c>
      <c r="L424" s="39" t="s">
        <v>16</v>
      </c>
      <c r="M424" s="39">
        <v>12.0</v>
      </c>
      <c r="N424" s="39" t="s">
        <v>2023</v>
      </c>
      <c r="O424" s="39" t="s">
        <v>15</v>
      </c>
      <c r="P424" s="40" t="s">
        <v>15</v>
      </c>
      <c r="Q424" s="40" t="s">
        <v>16</v>
      </c>
      <c r="R424" s="39" t="s">
        <v>16</v>
      </c>
      <c r="S424" s="39">
        <v>19.0</v>
      </c>
      <c r="T424" s="40" t="s">
        <v>1993</v>
      </c>
      <c r="U424" s="39" t="s">
        <v>2284</v>
      </c>
      <c r="V424" s="35"/>
      <c r="W424" s="35"/>
      <c r="X424" s="35"/>
    </row>
    <row r="425">
      <c r="A425" s="10">
        <v>421.0</v>
      </c>
      <c r="B425" s="41">
        <v>7822587.0</v>
      </c>
      <c r="C425" s="39" t="s">
        <v>15</v>
      </c>
      <c r="D425" s="39" t="s">
        <v>15</v>
      </c>
      <c r="E425" s="39" t="s">
        <v>15</v>
      </c>
      <c r="F425" s="39" t="s">
        <v>15</v>
      </c>
      <c r="G425" s="39" t="s">
        <v>15</v>
      </c>
      <c r="H425" s="39" t="s">
        <v>15</v>
      </c>
      <c r="I425" s="39" t="s">
        <v>15</v>
      </c>
      <c r="J425" s="39" t="s">
        <v>15</v>
      </c>
      <c r="K425" s="39" t="s">
        <v>16</v>
      </c>
      <c r="L425" s="39" t="s">
        <v>16</v>
      </c>
      <c r="M425" s="39">
        <v>8.0</v>
      </c>
      <c r="N425" s="39" t="s">
        <v>2023</v>
      </c>
      <c r="O425" s="39" t="s">
        <v>15</v>
      </c>
      <c r="P425" s="40" t="s">
        <v>15</v>
      </c>
      <c r="Q425" s="40" t="s">
        <v>16</v>
      </c>
      <c r="R425" s="39" t="s">
        <v>16</v>
      </c>
      <c r="S425" s="39">
        <v>12.0</v>
      </c>
      <c r="T425" s="40" t="s">
        <v>1992</v>
      </c>
      <c r="U425" s="158"/>
      <c r="V425" s="159"/>
      <c r="W425" s="159"/>
      <c r="X425" s="159"/>
    </row>
    <row r="426">
      <c r="A426" s="10">
        <v>422.0</v>
      </c>
      <c r="B426" s="41">
        <v>7826953.0</v>
      </c>
      <c r="C426" s="39" t="s">
        <v>15</v>
      </c>
      <c r="D426" s="39" t="s">
        <v>15</v>
      </c>
      <c r="E426" s="39" t="s">
        <v>15</v>
      </c>
      <c r="F426" s="39" t="s">
        <v>15</v>
      </c>
      <c r="G426" s="39" t="s">
        <v>15</v>
      </c>
      <c r="H426" s="39" t="s">
        <v>15</v>
      </c>
      <c r="I426" s="39" t="s">
        <v>15</v>
      </c>
      <c r="J426" s="39" t="s">
        <v>15</v>
      </c>
      <c r="K426" s="39" t="s">
        <v>15</v>
      </c>
      <c r="L426" s="39" t="s">
        <v>16</v>
      </c>
      <c r="M426" s="39">
        <v>1.0</v>
      </c>
      <c r="N426" s="39" t="s">
        <v>2023</v>
      </c>
      <c r="O426" s="39" t="s">
        <v>15</v>
      </c>
      <c r="P426" s="40" t="s">
        <v>15</v>
      </c>
      <c r="Q426" s="40" t="s">
        <v>15</v>
      </c>
      <c r="R426" s="39" t="s">
        <v>15</v>
      </c>
      <c r="S426" s="158"/>
      <c r="T426" s="40"/>
      <c r="U426" s="158"/>
      <c r="V426" s="159"/>
      <c r="W426" s="159"/>
      <c r="X426" s="159"/>
    </row>
    <row r="427">
      <c r="A427" s="10">
        <v>423.0</v>
      </c>
      <c r="B427" s="41">
        <v>7826536.0</v>
      </c>
      <c r="C427" s="39" t="s">
        <v>15</v>
      </c>
      <c r="D427" s="39" t="s">
        <v>15</v>
      </c>
      <c r="E427" s="39" t="s">
        <v>15</v>
      </c>
      <c r="F427" s="39" t="s">
        <v>15</v>
      </c>
      <c r="G427" s="39" t="s">
        <v>15</v>
      </c>
      <c r="H427" s="39" t="s">
        <v>15</v>
      </c>
      <c r="I427" s="39" t="s">
        <v>15</v>
      </c>
      <c r="J427" s="39" t="s">
        <v>15</v>
      </c>
      <c r="K427" s="39" t="s">
        <v>15</v>
      </c>
      <c r="L427" s="39" t="s">
        <v>15</v>
      </c>
      <c r="M427" s="158"/>
      <c r="N427" s="158"/>
      <c r="O427" s="39" t="s">
        <v>15</v>
      </c>
      <c r="P427" s="40" t="s">
        <v>15</v>
      </c>
      <c r="Q427" s="40" t="s">
        <v>15</v>
      </c>
      <c r="R427" s="39" t="s">
        <v>16</v>
      </c>
      <c r="S427" s="39">
        <v>8.0</v>
      </c>
      <c r="T427" s="40" t="s">
        <v>1992</v>
      </c>
      <c r="U427" s="158"/>
      <c r="V427" s="159"/>
      <c r="W427" s="159"/>
      <c r="X427" s="159"/>
    </row>
    <row r="428">
      <c r="A428" s="10">
        <v>424.0</v>
      </c>
      <c r="B428" s="41">
        <v>7826897.0</v>
      </c>
      <c r="C428" s="39" t="s">
        <v>15</v>
      </c>
      <c r="D428" s="39" t="s">
        <v>15</v>
      </c>
      <c r="E428" s="39" t="s">
        <v>15</v>
      </c>
      <c r="F428" s="39" t="s">
        <v>15</v>
      </c>
      <c r="G428" s="39" t="s">
        <v>15</v>
      </c>
      <c r="H428" s="39" t="s">
        <v>15</v>
      </c>
      <c r="I428" s="39" t="s">
        <v>16</v>
      </c>
      <c r="J428" s="39" t="s">
        <v>15</v>
      </c>
      <c r="K428" s="39" t="s">
        <v>15</v>
      </c>
      <c r="L428" s="39" t="s">
        <v>16</v>
      </c>
      <c r="M428" s="39">
        <v>12.0</v>
      </c>
      <c r="N428" s="39" t="s">
        <v>2023</v>
      </c>
      <c r="O428" s="39" t="s">
        <v>15</v>
      </c>
      <c r="P428" s="40" t="s">
        <v>15</v>
      </c>
      <c r="Q428" s="40" t="s">
        <v>16</v>
      </c>
      <c r="R428" s="39" t="s">
        <v>16</v>
      </c>
      <c r="S428" s="39">
        <v>15.0</v>
      </c>
      <c r="T428" s="40" t="s">
        <v>1992</v>
      </c>
      <c r="U428" s="39" t="s">
        <v>2285</v>
      </c>
      <c r="V428" s="35"/>
      <c r="W428" s="35"/>
      <c r="X428" s="35"/>
    </row>
    <row r="429">
      <c r="A429" s="10">
        <v>425.0</v>
      </c>
      <c r="B429" s="41">
        <v>7827711.0</v>
      </c>
      <c r="C429" s="39" t="s">
        <v>15</v>
      </c>
      <c r="D429" s="39" t="s">
        <v>15</v>
      </c>
      <c r="E429" s="39" t="s">
        <v>15</v>
      </c>
      <c r="F429" s="39" t="s">
        <v>15</v>
      </c>
      <c r="G429" s="39" t="s">
        <v>15</v>
      </c>
      <c r="H429" s="39" t="s">
        <v>15</v>
      </c>
      <c r="I429" s="39" t="s">
        <v>15</v>
      </c>
      <c r="J429" s="39" t="s">
        <v>15</v>
      </c>
      <c r="K429" s="39" t="s">
        <v>15</v>
      </c>
      <c r="L429" s="39" t="s">
        <v>15</v>
      </c>
      <c r="M429" s="158"/>
      <c r="N429" s="158"/>
      <c r="O429" s="39" t="s">
        <v>15</v>
      </c>
      <c r="P429" s="40" t="s">
        <v>15</v>
      </c>
      <c r="Q429" s="40" t="s">
        <v>16</v>
      </c>
      <c r="R429" s="39" t="s">
        <v>16</v>
      </c>
      <c r="S429" s="39">
        <v>4.0</v>
      </c>
      <c r="T429" s="40" t="s">
        <v>1992</v>
      </c>
      <c r="U429" s="158"/>
      <c r="V429" s="159"/>
      <c r="W429" s="159"/>
      <c r="X429" s="159"/>
    </row>
    <row r="430">
      <c r="A430" s="10">
        <v>426.0</v>
      </c>
      <c r="B430" s="41">
        <v>7827813.0</v>
      </c>
      <c r="C430" s="39" t="s">
        <v>15</v>
      </c>
      <c r="D430" s="39" t="s">
        <v>15</v>
      </c>
      <c r="E430" s="39" t="s">
        <v>15</v>
      </c>
      <c r="F430" s="39" t="s">
        <v>15</v>
      </c>
      <c r="G430" s="39" t="s">
        <v>15</v>
      </c>
      <c r="H430" s="39" t="s">
        <v>15</v>
      </c>
      <c r="I430" s="39" t="s">
        <v>15</v>
      </c>
      <c r="J430" s="39" t="s">
        <v>15</v>
      </c>
      <c r="K430" s="39" t="s">
        <v>15</v>
      </c>
      <c r="L430" s="39" t="s">
        <v>15</v>
      </c>
      <c r="M430" s="158"/>
      <c r="N430" s="158"/>
      <c r="O430" s="39" t="s">
        <v>15</v>
      </c>
      <c r="P430" s="40" t="s">
        <v>16</v>
      </c>
      <c r="Q430" s="40" t="s">
        <v>16</v>
      </c>
      <c r="R430" s="39" t="s">
        <v>16</v>
      </c>
      <c r="S430" s="39">
        <v>2.0</v>
      </c>
      <c r="T430" s="40" t="s">
        <v>1992</v>
      </c>
      <c r="U430" s="39" t="s">
        <v>2286</v>
      </c>
      <c r="V430" s="35"/>
      <c r="W430" s="35"/>
      <c r="X430" s="35"/>
    </row>
    <row r="431">
      <c r="A431" s="10">
        <v>427.0</v>
      </c>
      <c r="B431" s="41">
        <v>7829119.0</v>
      </c>
      <c r="C431" s="39" t="s">
        <v>15</v>
      </c>
      <c r="D431" s="39" t="s">
        <v>2049</v>
      </c>
      <c r="E431" s="39" t="s">
        <v>15</v>
      </c>
      <c r="F431" s="39" t="s">
        <v>15</v>
      </c>
      <c r="G431" s="39" t="s">
        <v>15</v>
      </c>
      <c r="H431" s="39" t="s">
        <v>15</v>
      </c>
      <c r="I431" s="39" t="s">
        <v>15</v>
      </c>
      <c r="J431" s="39" t="s">
        <v>15</v>
      </c>
      <c r="K431" s="39" t="s">
        <v>15</v>
      </c>
      <c r="L431" s="39" t="s">
        <v>15</v>
      </c>
      <c r="M431" s="158"/>
      <c r="N431" s="158"/>
      <c r="O431" s="39" t="s">
        <v>15</v>
      </c>
      <c r="P431" s="40" t="s">
        <v>15</v>
      </c>
      <c r="Q431" s="40" t="s">
        <v>16</v>
      </c>
      <c r="R431" s="39" t="s">
        <v>16</v>
      </c>
      <c r="S431" s="39">
        <v>21.0</v>
      </c>
      <c r="T431" s="40" t="s">
        <v>1995</v>
      </c>
      <c r="U431" s="39" t="s">
        <v>2287</v>
      </c>
      <c r="V431" s="35"/>
      <c r="W431" s="35"/>
      <c r="X431" s="35"/>
    </row>
    <row r="432">
      <c r="A432" s="10">
        <v>428.0</v>
      </c>
      <c r="B432" s="41">
        <v>7830657.0</v>
      </c>
      <c r="C432" s="39" t="s">
        <v>15</v>
      </c>
      <c r="D432" s="39" t="s">
        <v>15</v>
      </c>
      <c r="E432" s="39" t="s">
        <v>15</v>
      </c>
      <c r="F432" s="39" t="s">
        <v>15</v>
      </c>
      <c r="G432" s="39" t="s">
        <v>15</v>
      </c>
      <c r="H432" s="39" t="s">
        <v>15</v>
      </c>
      <c r="I432" s="39" t="s">
        <v>15</v>
      </c>
      <c r="J432" s="39" t="s">
        <v>15</v>
      </c>
      <c r="K432" s="39" t="s">
        <v>15</v>
      </c>
      <c r="L432" s="39" t="s">
        <v>15</v>
      </c>
      <c r="M432" s="158"/>
      <c r="N432" s="158"/>
      <c r="O432" s="39" t="s">
        <v>15</v>
      </c>
      <c r="P432" s="40" t="s">
        <v>15</v>
      </c>
      <c r="Q432" s="40" t="s">
        <v>15</v>
      </c>
      <c r="R432" s="39" t="s">
        <v>16</v>
      </c>
      <c r="S432" s="39">
        <v>23.0</v>
      </c>
      <c r="T432" s="40" t="s">
        <v>1993</v>
      </c>
      <c r="U432" s="39" t="s">
        <v>2288</v>
      </c>
      <c r="V432" s="35"/>
      <c r="W432" s="35"/>
      <c r="X432" s="35"/>
    </row>
    <row r="433">
      <c r="A433" s="36">
        <v>429.0</v>
      </c>
      <c r="B433" s="42">
        <v>7837075.0</v>
      </c>
      <c r="C433" s="40" t="s">
        <v>15</v>
      </c>
      <c r="D433" s="40" t="s">
        <v>2049</v>
      </c>
      <c r="E433" s="40" t="s">
        <v>15</v>
      </c>
      <c r="F433" s="40" t="s">
        <v>15</v>
      </c>
      <c r="G433" s="40" t="s">
        <v>15</v>
      </c>
      <c r="H433" s="40" t="s">
        <v>15</v>
      </c>
      <c r="I433" s="40" t="s">
        <v>15</v>
      </c>
      <c r="J433" s="40" t="s">
        <v>15</v>
      </c>
      <c r="K433" s="40" t="s">
        <v>16</v>
      </c>
      <c r="L433" s="40" t="s">
        <v>16</v>
      </c>
      <c r="M433" s="40">
        <v>18.0</v>
      </c>
      <c r="N433" s="40" t="s">
        <v>2289</v>
      </c>
      <c r="O433" s="40" t="s">
        <v>15</v>
      </c>
      <c r="P433" s="40" t="s">
        <v>16</v>
      </c>
      <c r="Q433" s="40" t="s">
        <v>16</v>
      </c>
      <c r="R433" s="40" t="s">
        <v>16</v>
      </c>
      <c r="S433" s="40">
        <v>67.0</v>
      </c>
      <c r="T433" s="40" t="s">
        <v>1992</v>
      </c>
      <c r="U433" s="40" t="s">
        <v>2290</v>
      </c>
      <c r="V433" s="71"/>
      <c r="W433" s="71"/>
      <c r="X433" s="71"/>
    </row>
    <row r="434" ht="15.0" customHeight="1">
      <c r="A434" s="36">
        <v>430.0</v>
      </c>
      <c r="B434" s="42">
        <v>7837870.0</v>
      </c>
      <c r="C434" s="40" t="s">
        <v>15</v>
      </c>
      <c r="D434" s="40" t="s">
        <v>15</v>
      </c>
      <c r="E434" s="40" t="s">
        <v>15</v>
      </c>
      <c r="F434" s="40" t="s">
        <v>15</v>
      </c>
      <c r="G434" s="40" t="s">
        <v>15</v>
      </c>
      <c r="H434" s="40" t="s">
        <v>15</v>
      </c>
      <c r="I434" s="40" t="s">
        <v>16</v>
      </c>
      <c r="J434" s="40" t="s">
        <v>15</v>
      </c>
      <c r="K434" s="40" t="s">
        <v>15</v>
      </c>
      <c r="L434" s="40" t="s">
        <v>16</v>
      </c>
      <c r="M434" s="40">
        <v>10.0</v>
      </c>
      <c r="N434" s="40" t="s">
        <v>2254</v>
      </c>
      <c r="O434" s="40" t="s">
        <v>15</v>
      </c>
      <c r="P434" s="40" t="s">
        <v>16</v>
      </c>
      <c r="Q434" s="40" t="s">
        <v>16</v>
      </c>
      <c r="R434" s="40" t="s">
        <v>16</v>
      </c>
      <c r="S434" s="40">
        <v>19.0</v>
      </c>
      <c r="T434" s="40" t="s">
        <v>1992</v>
      </c>
      <c r="U434" s="40" t="s">
        <v>2291</v>
      </c>
      <c r="V434" s="71"/>
      <c r="W434" s="71"/>
      <c r="X434" s="71"/>
    </row>
    <row r="435">
      <c r="A435" s="36">
        <v>431.0</v>
      </c>
      <c r="B435" s="42">
        <v>7838582.0</v>
      </c>
      <c r="C435" s="40" t="s">
        <v>15</v>
      </c>
      <c r="D435" s="40" t="s">
        <v>2013</v>
      </c>
      <c r="E435" s="40" t="s">
        <v>15</v>
      </c>
      <c r="F435" s="40" t="s">
        <v>15</v>
      </c>
      <c r="G435" s="40" t="s">
        <v>15</v>
      </c>
      <c r="H435" s="40" t="s">
        <v>16</v>
      </c>
      <c r="I435" s="40" t="s">
        <v>15</v>
      </c>
      <c r="J435" s="40" t="s">
        <v>15</v>
      </c>
      <c r="K435" s="40" t="s">
        <v>16</v>
      </c>
      <c r="L435" s="40" t="s">
        <v>16</v>
      </c>
      <c r="M435" s="40">
        <v>39.0</v>
      </c>
      <c r="N435" s="40" t="s">
        <v>2292</v>
      </c>
      <c r="O435" s="40" t="s">
        <v>15</v>
      </c>
      <c r="P435" s="40" t="s">
        <v>16</v>
      </c>
      <c r="Q435" s="40" t="s">
        <v>16</v>
      </c>
      <c r="R435" s="40" t="s">
        <v>16</v>
      </c>
      <c r="S435" s="40">
        <v>57.0</v>
      </c>
      <c r="T435" s="40" t="s">
        <v>1992</v>
      </c>
      <c r="U435" s="40" t="s">
        <v>2293</v>
      </c>
      <c r="V435" s="71"/>
      <c r="W435" s="71"/>
      <c r="X435" s="71"/>
    </row>
    <row r="436">
      <c r="A436" s="36">
        <v>432.0</v>
      </c>
      <c r="B436" s="42">
        <v>7837077.0</v>
      </c>
      <c r="C436" s="40" t="s">
        <v>15</v>
      </c>
      <c r="D436" s="40" t="s">
        <v>2049</v>
      </c>
      <c r="E436" s="40" t="s">
        <v>16</v>
      </c>
      <c r="F436" s="40" t="s">
        <v>15</v>
      </c>
      <c r="G436" s="40" t="s">
        <v>16</v>
      </c>
      <c r="H436" s="40" t="s">
        <v>15</v>
      </c>
      <c r="I436" s="40" t="s">
        <v>15</v>
      </c>
      <c r="J436" s="40" t="s">
        <v>15</v>
      </c>
      <c r="K436" s="40" t="s">
        <v>16</v>
      </c>
      <c r="L436" s="40" t="s">
        <v>16</v>
      </c>
      <c r="M436" s="40">
        <v>32.0</v>
      </c>
      <c r="N436" s="40" t="s">
        <v>2294</v>
      </c>
      <c r="O436" s="40" t="s">
        <v>15</v>
      </c>
      <c r="P436" s="40" t="s">
        <v>16</v>
      </c>
      <c r="Q436" s="40" t="s">
        <v>16</v>
      </c>
      <c r="R436" s="40" t="s">
        <v>16</v>
      </c>
      <c r="S436" s="40">
        <v>96.0</v>
      </c>
      <c r="T436" s="40" t="s">
        <v>1992</v>
      </c>
      <c r="U436" s="40" t="s">
        <v>2295</v>
      </c>
      <c r="V436" s="71"/>
      <c r="W436" s="71"/>
      <c r="X436" s="71"/>
    </row>
    <row r="437">
      <c r="A437" s="36">
        <v>433.0</v>
      </c>
      <c r="B437" s="43">
        <v>7840422.0</v>
      </c>
      <c r="C437" s="40" t="s">
        <v>15</v>
      </c>
      <c r="D437" s="40" t="s">
        <v>15</v>
      </c>
      <c r="E437" s="40" t="s">
        <v>15</v>
      </c>
      <c r="F437" s="40" t="s">
        <v>15</v>
      </c>
      <c r="G437" s="40" t="s">
        <v>15</v>
      </c>
      <c r="H437" s="40" t="s">
        <v>15</v>
      </c>
      <c r="I437" s="40" t="s">
        <v>15</v>
      </c>
      <c r="J437" s="40" t="s">
        <v>15</v>
      </c>
      <c r="K437" s="40" t="s">
        <v>15</v>
      </c>
      <c r="L437" s="40" t="s">
        <v>15</v>
      </c>
      <c r="M437" s="167"/>
      <c r="N437" s="167"/>
      <c r="O437" s="40" t="s">
        <v>15</v>
      </c>
      <c r="P437" s="40" t="s">
        <v>15</v>
      </c>
      <c r="Q437" s="40" t="s">
        <v>15</v>
      </c>
      <c r="R437" s="40" t="s">
        <v>16</v>
      </c>
      <c r="S437" s="40">
        <v>3.0</v>
      </c>
      <c r="T437" s="40" t="s">
        <v>1997</v>
      </c>
      <c r="U437" s="40" t="s">
        <v>2122</v>
      </c>
      <c r="V437" s="71"/>
      <c r="W437" s="71"/>
      <c r="X437" s="71"/>
    </row>
    <row r="438">
      <c r="A438" s="36">
        <v>434.0</v>
      </c>
      <c r="B438" s="42">
        <v>7841826.0</v>
      </c>
      <c r="C438" s="40" t="s">
        <v>15</v>
      </c>
      <c r="D438" s="40" t="s">
        <v>15</v>
      </c>
      <c r="E438" s="40" t="s">
        <v>15</v>
      </c>
      <c r="F438" s="40" t="s">
        <v>15</v>
      </c>
      <c r="G438" s="40" t="s">
        <v>15</v>
      </c>
      <c r="H438" s="40" t="s">
        <v>15</v>
      </c>
      <c r="I438" s="40" t="s">
        <v>15</v>
      </c>
      <c r="J438" s="40" t="s">
        <v>16</v>
      </c>
      <c r="K438" s="40" t="s">
        <v>16</v>
      </c>
      <c r="L438" s="40" t="s">
        <v>16</v>
      </c>
      <c r="M438" s="40">
        <v>21.0</v>
      </c>
      <c r="N438" s="40" t="s">
        <v>2296</v>
      </c>
      <c r="O438" s="40" t="s">
        <v>16</v>
      </c>
      <c r="P438" s="40" t="s">
        <v>16</v>
      </c>
      <c r="Q438" s="40" t="s">
        <v>16</v>
      </c>
      <c r="R438" s="40" t="s">
        <v>16</v>
      </c>
      <c r="S438" s="40">
        <v>19.0</v>
      </c>
      <c r="T438" s="40" t="s">
        <v>1992</v>
      </c>
      <c r="U438" s="40" t="s">
        <v>2297</v>
      </c>
      <c r="V438" s="71"/>
      <c r="W438" s="71"/>
      <c r="X438" s="71"/>
    </row>
    <row r="439">
      <c r="A439" s="36">
        <v>435.0</v>
      </c>
      <c r="B439" s="43">
        <v>7842580.0</v>
      </c>
      <c r="C439" s="40" t="s">
        <v>15</v>
      </c>
      <c r="D439" s="40" t="s">
        <v>15</v>
      </c>
      <c r="E439" s="40" t="s">
        <v>15</v>
      </c>
      <c r="F439" s="40" t="s">
        <v>15</v>
      </c>
      <c r="G439" s="40" t="s">
        <v>15</v>
      </c>
      <c r="H439" s="40" t="s">
        <v>15</v>
      </c>
      <c r="I439" s="40" t="s">
        <v>15</v>
      </c>
      <c r="J439" s="40" t="s">
        <v>15</v>
      </c>
      <c r="K439" s="40" t="s">
        <v>15</v>
      </c>
      <c r="L439" s="40" t="s">
        <v>15</v>
      </c>
      <c r="M439" s="167"/>
      <c r="N439" s="167"/>
      <c r="O439" s="40" t="s">
        <v>15</v>
      </c>
      <c r="P439" s="40" t="s">
        <v>15</v>
      </c>
      <c r="Q439" s="40" t="s">
        <v>15</v>
      </c>
      <c r="R439" s="40" t="s">
        <v>16</v>
      </c>
      <c r="S439" s="40">
        <v>3.0</v>
      </c>
      <c r="T439" s="40" t="s">
        <v>1997</v>
      </c>
      <c r="U439" s="40" t="s">
        <v>2298</v>
      </c>
      <c r="V439" s="71"/>
      <c r="W439" s="71"/>
      <c r="X439" s="71"/>
    </row>
    <row r="440">
      <c r="A440" s="36">
        <v>436.0</v>
      </c>
      <c r="B440" s="42">
        <v>7842745.0</v>
      </c>
      <c r="C440" s="40" t="s">
        <v>15</v>
      </c>
      <c r="D440" s="40" t="s">
        <v>15</v>
      </c>
      <c r="E440" s="40" t="s">
        <v>15</v>
      </c>
      <c r="F440" s="40" t="s">
        <v>15</v>
      </c>
      <c r="G440" s="40" t="s">
        <v>15</v>
      </c>
      <c r="H440" s="40" t="s">
        <v>15</v>
      </c>
      <c r="I440" s="40" t="s">
        <v>15</v>
      </c>
      <c r="J440" s="40" t="s">
        <v>15</v>
      </c>
      <c r="K440" s="40" t="s">
        <v>16</v>
      </c>
      <c r="L440" s="40" t="s">
        <v>16</v>
      </c>
      <c r="M440" s="40">
        <v>9.0</v>
      </c>
      <c r="N440" s="40" t="s">
        <v>2250</v>
      </c>
      <c r="O440" s="40" t="s">
        <v>15</v>
      </c>
      <c r="P440" s="40" t="s">
        <v>15</v>
      </c>
      <c r="Q440" s="40" t="s">
        <v>16</v>
      </c>
      <c r="R440" s="40" t="s">
        <v>16</v>
      </c>
      <c r="S440" s="40">
        <v>10.0</v>
      </c>
      <c r="T440" s="40" t="s">
        <v>1992</v>
      </c>
      <c r="U440" s="40" t="s">
        <v>2299</v>
      </c>
      <c r="V440" s="71"/>
      <c r="W440" s="71"/>
      <c r="X440" s="71"/>
    </row>
    <row r="441">
      <c r="A441" s="36">
        <v>437.0</v>
      </c>
      <c r="B441" s="42">
        <v>7847247.0</v>
      </c>
      <c r="C441" s="40" t="s">
        <v>15</v>
      </c>
      <c r="D441" s="40" t="s">
        <v>15</v>
      </c>
      <c r="E441" s="40" t="s">
        <v>15</v>
      </c>
      <c r="F441" s="40" t="s">
        <v>15</v>
      </c>
      <c r="G441" s="40" t="s">
        <v>15</v>
      </c>
      <c r="H441" s="40" t="s">
        <v>15</v>
      </c>
      <c r="I441" s="40" t="s">
        <v>15</v>
      </c>
      <c r="J441" s="40" t="s">
        <v>15</v>
      </c>
      <c r="K441" s="40" t="s">
        <v>15</v>
      </c>
      <c r="L441" s="40" t="s">
        <v>16</v>
      </c>
      <c r="M441" s="40"/>
      <c r="N441" s="167"/>
      <c r="O441" s="40" t="s">
        <v>15</v>
      </c>
      <c r="P441" s="40" t="s">
        <v>16</v>
      </c>
      <c r="Q441" s="40" t="s">
        <v>15</v>
      </c>
      <c r="R441" s="40" t="s">
        <v>16</v>
      </c>
      <c r="S441" s="40">
        <v>5.0</v>
      </c>
      <c r="T441" s="40" t="s">
        <v>1997</v>
      </c>
      <c r="U441" s="40" t="s">
        <v>2122</v>
      </c>
      <c r="V441" s="71"/>
      <c r="W441" s="71"/>
      <c r="X441" s="71"/>
    </row>
    <row r="442">
      <c r="A442" s="36">
        <v>438.0</v>
      </c>
      <c r="B442" s="42">
        <v>7848172.0</v>
      </c>
      <c r="C442" s="40" t="s">
        <v>15</v>
      </c>
      <c r="D442" s="40" t="s">
        <v>15</v>
      </c>
      <c r="E442" s="40" t="s">
        <v>15</v>
      </c>
      <c r="F442" s="40" t="s">
        <v>15</v>
      </c>
      <c r="G442" s="40" t="s">
        <v>15</v>
      </c>
      <c r="H442" s="40" t="s">
        <v>15</v>
      </c>
      <c r="I442" s="40" t="s">
        <v>15</v>
      </c>
      <c r="J442" s="40" t="s">
        <v>15</v>
      </c>
      <c r="K442" s="40" t="s">
        <v>15</v>
      </c>
      <c r="L442" s="40" t="s">
        <v>15</v>
      </c>
      <c r="M442" s="167"/>
      <c r="N442" s="167"/>
      <c r="O442" s="40" t="s">
        <v>15</v>
      </c>
      <c r="P442" s="40" t="s">
        <v>16</v>
      </c>
      <c r="Q442" s="40" t="s">
        <v>15</v>
      </c>
      <c r="R442" s="40" t="s">
        <v>16</v>
      </c>
      <c r="S442" s="40">
        <v>3.0</v>
      </c>
      <c r="T442" s="40" t="s">
        <v>1995</v>
      </c>
      <c r="U442" s="40" t="s">
        <v>2122</v>
      </c>
      <c r="V442" s="71"/>
      <c r="W442" s="71"/>
      <c r="X442" s="71"/>
    </row>
    <row r="443">
      <c r="A443" s="36">
        <v>439.0</v>
      </c>
      <c r="B443" s="43">
        <v>7848334.0</v>
      </c>
      <c r="C443" s="40" t="s">
        <v>15</v>
      </c>
      <c r="D443" s="40" t="s">
        <v>15</v>
      </c>
      <c r="E443" s="40" t="s">
        <v>15</v>
      </c>
      <c r="F443" s="40" t="s">
        <v>15</v>
      </c>
      <c r="G443" s="40" t="s">
        <v>15</v>
      </c>
      <c r="H443" s="40" t="s">
        <v>15</v>
      </c>
      <c r="I443" s="40" t="s">
        <v>15</v>
      </c>
      <c r="J443" s="40" t="s">
        <v>15</v>
      </c>
      <c r="K443" s="40" t="s">
        <v>16</v>
      </c>
      <c r="L443" s="40" t="s">
        <v>16</v>
      </c>
      <c r="M443" s="40">
        <v>13.0</v>
      </c>
      <c r="N443" s="40" t="s">
        <v>2009</v>
      </c>
      <c r="O443" s="40" t="s">
        <v>15</v>
      </c>
      <c r="P443" s="40" t="s">
        <v>16</v>
      </c>
      <c r="Q443" s="40" t="s">
        <v>16</v>
      </c>
      <c r="R443" s="40" t="s">
        <v>16</v>
      </c>
      <c r="S443" s="40">
        <v>22.0</v>
      </c>
      <c r="T443" s="40" t="s">
        <v>1992</v>
      </c>
      <c r="U443" s="40" t="s">
        <v>2300</v>
      </c>
      <c r="V443" s="71"/>
      <c r="W443" s="71"/>
      <c r="X443" s="71"/>
    </row>
    <row r="444">
      <c r="A444" s="36">
        <v>440.0</v>
      </c>
      <c r="B444" s="44">
        <v>7847958.0</v>
      </c>
      <c r="C444" s="40" t="s">
        <v>16</v>
      </c>
      <c r="D444" s="40" t="s">
        <v>15</v>
      </c>
      <c r="E444" s="40" t="s">
        <v>15</v>
      </c>
      <c r="F444" s="40" t="s">
        <v>16</v>
      </c>
      <c r="G444" s="40" t="s">
        <v>15</v>
      </c>
      <c r="H444" s="40" t="s">
        <v>15</v>
      </c>
      <c r="I444" s="40" t="s">
        <v>15</v>
      </c>
      <c r="J444" s="40" t="s">
        <v>15</v>
      </c>
      <c r="K444" s="40" t="s">
        <v>16</v>
      </c>
      <c r="L444" s="40" t="s">
        <v>16</v>
      </c>
      <c r="M444" s="40">
        <v>1.0</v>
      </c>
      <c r="N444" s="40" t="s">
        <v>2250</v>
      </c>
      <c r="O444" s="40" t="s">
        <v>15</v>
      </c>
      <c r="P444" s="40" t="s">
        <v>16</v>
      </c>
      <c r="Q444" s="40" t="s">
        <v>16</v>
      </c>
      <c r="R444" s="40" t="s">
        <v>16</v>
      </c>
      <c r="S444" s="40">
        <v>3.0</v>
      </c>
      <c r="T444" s="40"/>
      <c r="U444" s="40" t="s">
        <v>2301</v>
      </c>
      <c r="V444" s="71"/>
      <c r="W444" s="71"/>
      <c r="X444" s="71"/>
    </row>
    <row r="445">
      <c r="A445" s="36">
        <v>441.0</v>
      </c>
      <c r="B445" s="36">
        <v>7849712.0</v>
      </c>
      <c r="C445" s="40" t="s">
        <v>15</v>
      </c>
      <c r="D445" s="40" t="s">
        <v>15</v>
      </c>
      <c r="E445" s="40" t="s">
        <v>15</v>
      </c>
      <c r="F445" s="40" t="s">
        <v>15</v>
      </c>
      <c r="G445" s="40" t="s">
        <v>15</v>
      </c>
      <c r="H445" s="40" t="s">
        <v>15</v>
      </c>
      <c r="I445" s="40" t="s">
        <v>16</v>
      </c>
      <c r="J445" s="40" t="s">
        <v>15</v>
      </c>
      <c r="K445" s="40" t="s">
        <v>15</v>
      </c>
      <c r="L445" s="40" t="s">
        <v>16</v>
      </c>
      <c r="M445" s="40">
        <v>1.0</v>
      </c>
      <c r="N445" s="40" t="s">
        <v>2302</v>
      </c>
      <c r="O445" s="40" t="s">
        <v>15</v>
      </c>
      <c r="P445" s="40" t="s">
        <v>15</v>
      </c>
      <c r="Q445" s="40" t="s">
        <v>15</v>
      </c>
      <c r="R445" s="40" t="s">
        <v>15</v>
      </c>
      <c r="S445" s="167"/>
      <c r="T445" s="40"/>
      <c r="U445" s="40" t="s">
        <v>2303</v>
      </c>
      <c r="V445" s="71"/>
      <c r="W445" s="71"/>
      <c r="X445" s="71"/>
    </row>
    <row r="446">
      <c r="A446" s="10">
        <v>442.0</v>
      </c>
      <c r="B446" s="30">
        <v>7805761.0</v>
      </c>
      <c r="C446" s="39" t="s">
        <v>15</v>
      </c>
      <c r="D446" s="39" t="s">
        <v>15</v>
      </c>
      <c r="E446" s="39" t="s">
        <v>15</v>
      </c>
      <c r="F446" s="39" t="s">
        <v>15</v>
      </c>
      <c r="G446" s="39" t="s">
        <v>15</v>
      </c>
      <c r="H446" s="39" t="s">
        <v>15</v>
      </c>
      <c r="I446" s="39" t="s">
        <v>16</v>
      </c>
      <c r="J446" s="39" t="s">
        <v>15</v>
      </c>
      <c r="K446" s="39" t="s">
        <v>15</v>
      </c>
      <c r="L446" s="39" t="s">
        <v>16</v>
      </c>
      <c r="M446" s="39">
        <v>11.0</v>
      </c>
      <c r="N446" s="39" t="s">
        <v>2015</v>
      </c>
      <c r="O446" s="39" t="s">
        <v>15</v>
      </c>
      <c r="P446" s="40" t="s">
        <v>16</v>
      </c>
      <c r="Q446" s="40" t="s">
        <v>16</v>
      </c>
      <c r="R446" s="39" t="s">
        <v>16</v>
      </c>
      <c r="S446" s="39">
        <v>15.0</v>
      </c>
      <c r="T446" s="40" t="s">
        <v>1993</v>
      </c>
      <c r="U446" s="39" t="s">
        <v>2304</v>
      </c>
      <c r="V446" s="35"/>
      <c r="W446" s="35"/>
      <c r="X446" s="35"/>
    </row>
    <row r="447">
      <c r="A447" s="10">
        <v>443.0</v>
      </c>
      <c r="B447" s="30">
        <v>7805953.0</v>
      </c>
      <c r="C447" s="39" t="s">
        <v>15</v>
      </c>
      <c r="D447" s="39" t="s">
        <v>15</v>
      </c>
      <c r="E447" s="39" t="s">
        <v>15</v>
      </c>
      <c r="F447" s="39" t="s">
        <v>15</v>
      </c>
      <c r="G447" s="39" t="s">
        <v>15</v>
      </c>
      <c r="H447" s="39" t="s">
        <v>15</v>
      </c>
      <c r="I447" s="39" t="s">
        <v>15</v>
      </c>
      <c r="J447" s="39" t="s">
        <v>16</v>
      </c>
      <c r="K447" s="39" t="s">
        <v>16</v>
      </c>
      <c r="L447" s="39" t="s">
        <v>16</v>
      </c>
      <c r="M447" s="39">
        <v>12.0</v>
      </c>
      <c r="N447" s="39" t="s">
        <v>2096</v>
      </c>
      <c r="O447" s="39" t="s">
        <v>15</v>
      </c>
      <c r="P447" s="40" t="s">
        <v>16</v>
      </c>
      <c r="Q447" s="40" t="s">
        <v>15</v>
      </c>
      <c r="R447" s="39" t="s">
        <v>16</v>
      </c>
      <c r="S447" s="39">
        <v>21.0</v>
      </c>
      <c r="T447" s="40" t="s">
        <v>1992</v>
      </c>
      <c r="U447" s="39" t="s">
        <v>2305</v>
      </c>
      <c r="V447" s="35"/>
      <c r="W447" s="35"/>
      <c r="X447" s="35"/>
    </row>
    <row r="448">
      <c r="A448" s="10">
        <v>444.0</v>
      </c>
      <c r="B448" s="41">
        <v>7805097.0</v>
      </c>
      <c r="C448" s="39" t="s">
        <v>15</v>
      </c>
      <c r="D448" s="39" t="s">
        <v>15</v>
      </c>
      <c r="E448" s="39" t="s">
        <v>15</v>
      </c>
      <c r="F448" s="39" t="s">
        <v>15</v>
      </c>
      <c r="G448" s="39" t="s">
        <v>15</v>
      </c>
      <c r="H448" s="39" t="s">
        <v>15</v>
      </c>
      <c r="I448" s="39" t="s">
        <v>16</v>
      </c>
      <c r="J448" s="39" t="s">
        <v>15</v>
      </c>
      <c r="K448" s="39" t="s">
        <v>15</v>
      </c>
      <c r="L448" s="39" t="s">
        <v>16</v>
      </c>
      <c r="M448" s="39">
        <v>7.0</v>
      </c>
      <c r="N448" s="39" t="s">
        <v>2015</v>
      </c>
      <c r="O448" s="39" t="s">
        <v>15</v>
      </c>
      <c r="P448" s="40" t="s">
        <v>16</v>
      </c>
      <c r="Q448" s="40" t="s">
        <v>16</v>
      </c>
      <c r="R448" s="39" t="s">
        <v>16</v>
      </c>
      <c r="S448" s="39">
        <v>8.0</v>
      </c>
      <c r="T448" s="40" t="s">
        <v>1995</v>
      </c>
      <c r="U448" s="39" t="s">
        <v>2306</v>
      </c>
      <c r="V448" s="35"/>
      <c r="W448" s="35"/>
      <c r="X448" s="35"/>
    </row>
    <row r="449">
      <c r="A449" s="10">
        <v>445.0</v>
      </c>
      <c r="B449" s="41">
        <v>7806786.0</v>
      </c>
      <c r="C449" s="39" t="s">
        <v>15</v>
      </c>
      <c r="D449" s="39" t="s">
        <v>15</v>
      </c>
      <c r="E449" s="39" t="s">
        <v>15</v>
      </c>
      <c r="F449" s="39" t="s">
        <v>15</v>
      </c>
      <c r="G449" s="39" t="s">
        <v>15</v>
      </c>
      <c r="H449" s="39" t="s">
        <v>15</v>
      </c>
      <c r="I449" s="39" t="s">
        <v>16</v>
      </c>
      <c r="J449" s="39" t="s">
        <v>15</v>
      </c>
      <c r="K449" s="39" t="s">
        <v>16</v>
      </c>
      <c r="L449" s="39" t="s">
        <v>16</v>
      </c>
      <c r="M449" s="39">
        <v>11.0</v>
      </c>
      <c r="N449" s="39" t="s">
        <v>2015</v>
      </c>
      <c r="O449" s="39" t="s">
        <v>15</v>
      </c>
      <c r="P449" s="40" t="s">
        <v>16</v>
      </c>
      <c r="Q449" s="40" t="s">
        <v>15</v>
      </c>
      <c r="R449" s="39" t="s">
        <v>16</v>
      </c>
      <c r="S449" s="39">
        <v>8.0</v>
      </c>
      <c r="T449" s="40" t="s">
        <v>1995</v>
      </c>
      <c r="U449" s="39" t="s">
        <v>2307</v>
      </c>
      <c r="V449" s="35"/>
      <c r="W449" s="35"/>
      <c r="X449" s="35"/>
    </row>
    <row r="450">
      <c r="A450" s="10">
        <v>446.0</v>
      </c>
      <c r="B450" s="41">
        <v>7806594.0</v>
      </c>
      <c r="C450" s="39" t="s">
        <v>15</v>
      </c>
      <c r="D450" s="39" t="s">
        <v>15</v>
      </c>
      <c r="E450" s="39" t="s">
        <v>15</v>
      </c>
      <c r="F450" s="39" t="s">
        <v>15</v>
      </c>
      <c r="G450" s="39" t="s">
        <v>15</v>
      </c>
      <c r="H450" s="39" t="s">
        <v>15</v>
      </c>
      <c r="I450" s="39" t="s">
        <v>15</v>
      </c>
      <c r="J450" s="39" t="s">
        <v>15</v>
      </c>
      <c r="K450" s="39" t="s">
        <v>15</v>
      </c>
      <c r="L450" s="39" t="s">
        <v>15</v>
      </c>
      <c r="M450" s="158"/>
      <c r="N450" s="158"/>
      <c r="O450" s="39" t="s">
        <v>15</v>
      </c>
      <c r="P450" s="40" t="s">
        <v>15</v>
      </c>
      <c r="Q450" s="40" t="s">
        <v>15</v>
      </c>
      <c r="R450" s="39" t="s">
        <v>16</v>
      </c>
      <c r="S450" s="39">
        <v>19.0</v>
      </c>
      <c r="T450" s="40" t="s">
        <v>1993</v>
      </c>
      <c r="U450" s="39" t="s">
        <v>2308</v>
      </c>
      <c r="V450" s="35"/>
      <c r="W450" s="35"/>
      <c r="X450" s="35"/>
    </row>
    <row r="451">
      <c r="A451" s="10">
        <v>447.0</v>
      </c>
      <c r="B451" s="41">
        <v>7806600.0</v>
      </c>
      <c r="C451" s="39" t="s">
        <v>15</v>
      </c>
      <c r="D451" s="39" t="s">
        <v>15</v>
      </c>
      <c r="E451" s="39" t="s">
        <v>15</v>
      </c>
      <c r="F451" s="39" t="s">
        <v>15</v>
      </c>
      <c r="G451" s="39" t="s">
        <v>15</v>
      </c>
      <c r="H451" s="39" t="s">
        <v>15</v>
      </c>
      <c r="I451" s="39" t="s">
        <v>15</v>
      </c>
      <c r="J451" s="39" t="s">
        <v>15</v>
      </c>
      <c r="K451" s="39" t="s">
        <v>15</v>
      </c>
      <c r="L451" s="39" t="s">
        <v>15</v>
      </c>
      <c r="M451" s="158"/>
      <c r="N451" s="158"/>
      <c r="O451" s="39" t="s">
        <v>15</v>
      </c>
      <c r="P451" s="40" t="s">
        <v>16</v>
      </c>
      <c r="Q451" s="40" t="s">
        <v>15</v>
      </c>
      <c r="R451" s="39" t="s">
        <v>16</v>
      </c>
      <c r="S451" s="39">
        <v>11.0</v>
      </c>
      <c r="T451" s="40" t="s">
        <v>1993</v>
      </c>
      <c r="U451" s="39" t="s">
        <v>2309</v>
      </c>
      <c r="V451" s="35"/>
      <c r="W451" s="35"/>
      <c r="X451" s="35"/>
    </row>
    <row r="452">
      <c r="A452" s="10">
        <v>448.0</v>
      </c>
      <c r="B452" s="41">
        <v>7807081.0</v>
      </c>
      <c r="C452" s="39" t="s">
        <v>15</v>
      </c>
      <c r="D452" s="39" t="s">
        <v>15</v>
      </c>
      <c r="E452" s="39" t="s">
        <v>15</v>
      </c>
      <c r="F452" s="39" t="s">
        <v>15</v>
      </c>
      <c r="G452" s="39" t="s">
        <v>15</v>
      </c>
      <c r="H452" s="39" t="s">
        <v>15</v>
      </c>
      <c r="I452" s="39" t="s">
        <v>16</v>
      </c>
      <c r="J452" s="39" t="s">
        <v>15</v>
      </c>
      <c r="K452" s="39" t="s">
        <v>15</v>
      </c>
      <c r="L452" s="39" t="s">
        <v>16</v>
      </c>
      <c r="M452" s="39">
        <v>10.0</v>
      </c>
      <c r="N452" s="39" t="s">
        <v>2302</v>
      </c>
      <c r="O452" s="39" t="s">
        <v>15</v>
      </c>
      <c r="P452" s="40" t="s">
        <v>15</v>
      </c>
      <c r="Q452" s="40" t="s">
        <v>15</v>
      </c>
      <c r="R452" s="39" t="s">
        <v>16</v>
      </c>
      <c r="S452" s="39">
        <v>9.0</v>
      </c>
      <c r="T452" s="40" t="s">
        <v>1993</v>
      </c>
      <c r="U452" s="39" t="s">
        <v>2310</v>
      </c>
      <c r="V452" s="35"/>
      <c r="W452" s="35"/>
      <c r="X452" s="35"/>
    </row>
    <row r="453">
      <c r="A453" s="10">
        <v>449.0</v>
      </c>
      <c r="B453" s="41">
        <v>7808967.0</v>
      </c>
      <c r="C453" s="39" t="s">
        <v>15</v>
      </c>
      <c r="D453" s="39" t="s">
        <v>15</v>
      </c>
      <c r="E453" s="39" t="s">
        <v>15</v>
      </c>
      <c r="F453" s="39" t="s">
        <v>15</v>
      </c>
      <c r="G453" s="39" t="s">
        <v>15</v>
      </c>
      <c r="H453" s="39" t="s">
        <v>16</v>
      </c>
      <c r="I453" s="39" t="s">
        <v>16</v>
      </c>
      <c r="J453" s="39" t="s">
        <v>15</v>
      </c>
      <c r="K453" s="39" t="s">
        <v>15</v>
      </c>
      <c r="L453" s="39" t="s">
        <v>16</v>
      </c>
      <c r="M453" s="39">
        <v>21.0</v>
      </c>
      <c r="N453" s="39" t="s">
        <v>2311</v>
      </c>
      <c r="O453" s="39" t="s">
        <v>15</v>
      </c>
      <c r="P453" s="40" t="s">
        <v>16</v>
      </c>
      <c r="Q453" s="40" t="s">
        <v>16</v>
      </c>
      <c r="R453" s="39" t="s">
        <v>16</v>
      </c>
      <c r="S453" s="39">
        <v>42.0</v>
      </c>
      <c r="T453" s="40" t="s">
        <v>1992</v>
      </c>
      <c r="U453" s="39" t="s">
        <v>2312</v>
      </c>
      <c r="V453" s="35"/>
      <c r="W453" s="35"/>
      <c r="X453" s="35"/>
    </row>
    <row r="454">
      <c r="A454" s="10">
        <v>450.0</v>
      </c>
      <c r="B454" s="41">
        <v>7831487.0</v>
      </c>
      <c r="C454" s="39" t="s">
        <v>15</v>
      </c>
      <c r="D454" s="39" t="s">
        <v>15</v>
      </c>
      <c r="E454" s="39" t="s">
        <v>15</v>
      </c>
      <c r="F454" s="39" t="s">
        <v>15</v>
      </c>
      <c r="G454" s="39" t="s">
        <v>15</v>
      </c>
      <c r="H454" s="39" t="s">
        <v>16</v>
      </c>
      <c r="I454" s="39" t="s">
        <v>15</v>
      </c>
      <c r="J454" s="39" t="s">
        <v>15</v>
      </c>
      <c r="K454" s="39" t="s">
        <v>15</v>
      </c>
      <c r="L454" s="39" t="s">
        <v>16</v>
      </c>
      <c r="M454" s="39">
        <v>25.0</v>
      </c>
      <c r="N454" s="39" t="s">
        <v>2313</v>
      </c>
      <c r="O454" s="39" t="s">
        <v>15</v>
      </c>
      <c r="P454" s="40" t="s">
        <v>16</v>
      </c>
      <c r="Q454" s="40" t="s">
        <v>16</v>
      </c>
      <c r="R454" s="39" t="s">
        <v>16</v>
      </c>
      <c r="S454" s="39">
        <v>58.0</v>
      </c>
      <c r="T454" s="40" t="s">
        <v>1992</v>
      </c>
      <c r="U454" s="39" t="s">
        <v>2314</v>
      </c>
      <c r="V454" s="35"/>
      <c r="W454" s="35"/>
      <c r="X454" s="35"/>
    </row>
    <row r="455">
      <c r="A455" s="10">
        <v>451.0</v>
      </c>
      <c r="B455" s="41">
        <v>7832334.0</v>
      </c>
      <c r="C455" s="39" t="s">
        <v>15</v>
      </c>
      <c r="D455" s="39" t="s">
        <v>15</v>
      </c>
      <c r="E455" s="39" t="s">
        <v>15</v>
      </c>
      <c r="F455" s="39" t="s">
        <v>15</v>
      </c>
      <c r="G455" s="39" t="s">
        <v>15</v>
      </c>
      <c r="H455" s="39" t="s">
        <v>15</v>
      </c>
      <c r="I455" s="39" t="s">
        <v>15</v>
      </c>
      <c r="J455" s="39" t="s">
        <v>15</v>
      </c>
      <c r="K455" s="39" t="s">
        <v>15</v>
      </c>
      <c r="L455" s="39" t="s">
        <v>15</v>
      </c>
      <c r="M455" s="158"/>
      <c r="N455" s="158"/>
      <c r="O455" s="39" t="s">
        <v>15</v>
      </c>
      <c r="P455" s="40" t="s">
        <v>16</v>
      </c>
      <c r="Q455" s="40" t="s">
        <v>16</v>
      </c>
      <c r="R455" s="39" t="s">
        <v>16</v>
      </c>
      <c r="S455" s="39">
        <v>3.0</v>
      </c>
      <c r="T455" s="40" t="s">
        <v>1992</v>
      </c>
      <c r="U455" s="39" t="s">
        <v>2118</v>
      </c>
      <c r="V455" s="35"/>
      <c r="W455" s="35"/>
      <c r="X455" s="35"/>
    </row>
    <row r="456">
      <c r="A456" s="10">
        <v>452.0</v>
      </c>
      <c r="B456" s="41">
        <v>7832394.0</v>
      </c>
      <c r="C456" s="39" t="s">
        <v>16</v>
      </c>
      <c r="D456" s="39" t="s">
        <v>2013</v>
      </c>
      <c r="E456" s="39" t="s">
        <v>15</v>
      </c>
      <c r="F456" s="39" t="s">
        <v>15</v>
      </c>
      <c r="G456" s="39" t="s">
        <v>16</v>
      </c>
      <c r="H456" s="39" t="s">
        <v>15</v>
      </c>
      <c r="I456" s="39" t="s">
        <v>15</v>
      </c>
      <c r="J456" s="39" t="s">
        <v>15</v>
      </c>
      <c r="K456" s="39" t="s">
        <v>15</v>
      </c>
      <c r="L456" s="39" t="s">
        <v>16</v>
      </c>
      <c r="M456" s="39">
        <v>11.0</v>
      </c>
      <c r="N456" s="39" t="s">
        <v>2143</v>
      </c>
      <c r="O456" s="39" t="s">
        <v>15</v>
      </c>
      <c r="P456" s="40" t="s">
        <v>15</v>
      </c>
      <c r="Q456" s="40" t="s">
        <v>16</v>
      </c>
      <c r="R456" s="39" t="s">
        <v>16</v>
      </c>
      <c r="S456" s="39">
        <v>28.0</v>
      </c>
      <c r="T456" s="40" t="s">
        <v>1995</v>
      </c>
      <c r="U456" s="39" t="s">
        <v>2315</v>
      </c>
      <c r="V456" s="35"/>
      <c r="W456" s="35"/>
      <c r="X456" s="35"/>
    </row>
    <row r="457">
      <c r="A457" s="10">
        <v>453.0</v>
      </c>
      <c r="B457" s="41">
        <v>7834427.0</v>
      </c>
      <c r="C457" s="39" t="s">
        <v>15</v>
      </c>
      <c r="D457" s="39" t="s">
        <v>15</v>
      </c>
      <c r="E457" s="39" t="s">
        <v>16</v>
      </c>
      <c r="F457" s="39" t="s">
        <v>15</v>
      </c>
      <c r="G457" s="39" t="s">
        <v>15</v>
      </c>
      <c r="H457" s="39" t="s">
        <v>15</v>
      </c>
      <c r="I457" s="39" t="s">
        <v>15</v>
      </c>
      <c r="J457" s="39" t="s">
        <v>15</v>
      </c>
      <c r="K457" s="39" t="s">
        <v>15</v>
      </c>
      <c r="L457" s="39" t="s">
        <v>16</v>
      </c>
      <c r="M457" s="39">
        <v>1.0</v>
      </c>
      <c r="N457" s="39" t="s">
        <v>2143</v>
      </c>
      <c r="O457" s="39" t="s">
        <v>15</v>
      </c>
      <c r="P457" s="40" t="s">
        <v>16</v>
      </c>
      <c r="Q457" s="40" t="s">
        <v>15</v>
      </c>
      <c r="R457" s="39" t="s">
        <v>16</v>
      </c>
      <c r="S457" s="39">
        <v>1.0</v>
      </c>
      <c r="T457" s="40"/>
      <c r="U457" s="39" t="s">
        <v>2316</v>
      </c>
      <c r="V457" s="35"/>
      <c r="W457" s="35"/>
      <c r="X457" s="35"/>
    </row>
    <row r="458">
      <c r="A458" s="10">
        <v>454.0</v>
      </c>
      <c r="B458" s="41">
        <v>7834491.0</v>
      </c>
      <c r="C458" s="39" t="s">
        <v>15</v>
      </c>
      <c r="D458" s="39" t="s">
        <v>15</v>
      </c>
      <c r="E458" s="39" t="s">
        <v>15</v>
      </c>
      <c r="F458" s="39" t="s">
        <v>15</v>
      </c>
      <c r="G458" s="39" t="s">
        <v>15</v>
      </c>
      <c r="H458" s="39" t="s">
        <v>15</v>
      </c>
      <c r="I458" s="39" t="s">
        <v>15</v>
      </c>
      <c r="J458" s="39" t="s">
        <v>15</v>
      </c>
      <c r="K458" s="39" t="s">
        <v>15</v>
      </c>
      <c r="L458" s="39" t="s">
        <v>15</v>
      </c>
      <c r="M458" s="158"/>
      <c r="N458" s="158"/>
      <c r="O458" s="39" t="s">
        <v>15</v>
      </c>
      <c r="P458" s="40" t="s">
        <v>15</v>
      </c>
      <c r="Q458" s="40" t="s">
        <v>16</v>
      </c>
      <c r="R458" s="39" t="s">
        <v>16</v>
      </c>
      <c r="S458" s="39">
        <v>22.0</v>
      </c>
      <c r="T458" s="40" t="s">
        <v>1992</v>
      </c>
      <c r="U458" s="39" t="s">
        <v>2317</v>
      </c>
      <c r="V458" s="35"/>
      <c r="W458" s="35"/>
      <c r="X458" s="35"/>
    </row>
    <row r="459">
      <c r="A459" s="10">
        <v>455.0</v>
      </c>
      <c r="B459" s="41">
        <v>7833805.0</v>
      </c>
      <c r="C459" s="39" t="s">
        <v>15</v>
      </c>
      <c r="D459" s="39" t="s">
        <v>15</v>
      </c>
      <c r="E459" s="39" t="s">
        <v>15</v>
      </c>
      <c r="F459" s="39" t="s">
        <v>15</v>
      </c>
      <c r="G459" s="39" t="s">
        <v>15</v>
      </c>
      <c r="H459" s="39" t="s">
        <v>15</v>
      </c>
      <c r="I459" s="39" t="s">
        <v>15</v>
      </c>
      <c r="J459" s="39" t="s">
        <v>15</v>
      </c>
      <c r="K459" s="39" t="s">
        <v>15</v>
      </c>
      <c r="L459" s="39" t="s">
        <v>15</v>
      </c>
      <c r="M459" s="158"/>
      <c r="N459" s="158"/>
      <c r="O459" s="39" t="s">
        <v>15</v>
      </c>
      <c r="P459" s="40" t="s">
        <v>15</v>
      </c>
      <c r="Q459" s="40" t="s">
        <v>16</v>
      </c>
      <c r="R459" s="39" t="s">
        <v>16</v>
      </c>
      <c r="S459" s="39">
        <v>17.0</v>
      </c>
      <c r="T459" s="40" t="s">
        <v>1992</v>
      </c>
      <c r="U459" s="39" t="s">
        <v>2318</v>
      </c>
      <c r="V459" s="35"/>
      <c r="W459" s="35"/>
      <c r="X459" s="35"/>
    </row>
    <row r="460">
      <c r="A460" s="10">
        <v>456.0</v>
      </c>
      <c r="B460" s="41">
        <v>7835609.0</v>
      </c>
      <c r="C460" s="39" t="s">
        <v>15</v>
      </c>
      <c r="D460" s="39" t="s">
        <v>15</v>
      </c>
      <c r="E460" s="39" t="s">
        <v>15</v>
      </c>
      <c r="F460" s="39" t="s">
        <v>15</v>
      </c>
      <c r="G460" s="39" t="s">
        <v>15</v>
      </c>
      <c r="H460" s="39" t="s">
        <v>15</v>
      </c>
      <c r="I460" s="39" t="s">
        <v>15</v>
      </c>
      <c r="J460" s="39" t="s">
        <v>15</v>
      </c>
      <c r="K460" s="39" t="s">
        <v>15</v>
      </c>
      <c r="L460" s="39" t="s">
        <v>15</v>
      </c>
      <c r="M460" s="158"/>
      <c r="N460" s="158"/>
      <c r="O460" s="39" t="s">
        <v>15</v>
      </c>
      <c r="P460" s="40" t="s">
        <v>15</v>
      </c>
      <c r="Q460" s="40" t="s">
        <v>15</v>
      </c>
      <c r="R460" s="39" t="s">
        <v>16</v>
      </c>
      <c r="S460" s="39">
        <v>7.0</v>
      </c>
      <c r="T460" s="40" t="s">
        <v>1992</v>
      </c>
      <c r="U460" s="158"/>
      <c r="V460" s="159"/>
      <c r="W460" s="159"/>
      <c r="X460" s="159"/>
    </row>
    <row r="461">
      <c r="A461" s="10">
        <v>457.0</v>
      </c>
      <c r="B461" s="41">
        <v>7835722.0</v>
      </c>
      <c r="C461" s="40" t="s">
        <v>15</v>
      </c>
      <c r="D461" s="40" t="s">
        <v>2049</v>
      </c>
      <c r="E461" s="40" t="s">
        <v>15</v>
      </c>
      <c r="F461" s="40" t="s">
        <v>15</v>
      </c>
      <c r="G461" s="40" t="s">
        <v>15</v>
      </c>
      <c r="H461" s="40" t="s">
        <v>16</v>
      </c>
      <c r="I461" s="40" t="s">
        <v>15</v>
      </c>
      <c r="J461" s="40" t="s">
        <v>15</v>
      </c>
      <c r="K461" s="40" t="s">
        <v>16</v>
      </c>
      <c r="L461" s="40" t="s">
        <v>16</v>
      </c>
      <c r="M461" s="40">
        <v>30.0</v>
      </c>
      <c r="N461" s="40" t="s">
        <v>2319</v>
      </c>
      <c r="O461" s="40" t="s">
        <v>15</v>
      </c>
      <c r="P461" s="40" t="s">
        <v>16</v>
      </c>
      <c r="Q461" s="40" t="s">
        <v>16</v>
      </c>
      <c r="R461" s="40" t="s">
        <v>16</v>
      </c>
      <c r="S461" s="40">
        <v>26.0</v>
      </c>
      <c r="T461" s="40" t="s">
        <v>1992</v>
      </c>
      <c r="U461" s="40" t="s">
        <v>2320</v>
      </c>
      <c r="V461" s="71"/>
      <c r="W461" s="71"/>
      <c r="X461" s="71"/>
    </row>
    <row r="462">
      <c r="A462" s="36">
        <v>458.0</v>
      </c>
      <c r="B462" s="42">
        <v>7838549.0</v>
      </c>
      <c r="C462" s="40" t="s">
        <v>15</v>
      </c>
      <c r="D462" s="40" t="s">
        <v>15</v>
      </c>
      <c r="E462" s="40" t="s">
        <v>15</v>
      </c>
      <c r="F462" s="40" t="s">
        <v>15</v>
      </c>
      <c r="G462" s="40" t="s">
        <v>15</v>
      </c>
      <c r="H462" s="40" t="s">
        <v>15</v>
      </c>
      <c r="I462" s="40" t="s">
        <v>15</v>
      </c>
      <c r="J462" s="40" t="s">
        <v>16</v>
      </c>
      <c r="K462" s="40" t="s">
        <v>16</v>
      </c>
      <c r="L462" s="40" t="s">
        <v>16</v>
      </c>
      <c r="M462" s="40">
        <v>6.0</v>
      </c>
      <c r="N462" s="40" t="s">
        <v>2250</v>
      </c>
      <c r="O462" s="40" t="s">
        <v>15</v>
      </c>
      <c r="P462" s="40" t="s">
        <v>15</v>
      </c>
      <c r="Q462" s="40" t="s">
        <v>15</v>
      </c>
      <c r="R462" s="40" t="s">
        <v>16</v>
      </c>
      <c r="S462" s="40">
        <v>11.0</v>
      </c>
      <c r="T462" s="40" t="s">
        <v>1997</v>
      </c>
      <c r="U462" s="40" t="s">
        <v>2321</v>
      </c>
      <c r="V462" s="71"/>
      <c r="W462" s="71"/>
      <c r="X462" s="71"/>
    </row>
    <row r="463">
      <c r="A463" s="36">
        <v>459.0</v>
      </c>
      <c r="B463" s="42">
        <v>7837107.0</v>
      </c>
      <c r="C463" s="40" t="s">
        <v>15</v>
      </c>
      <c r="D463" s="40" t="s">
        <v>15</v>
      </c>
      <c r="E463" s="40" t="s">
        <v>15</v>
      </c>
      <c r="F463" s="40" t="s">
        <v>15</v>
      </c>
      <c r="G463" s="40" t="s">
        <v>15</v>
      </c>
      <c r="H463" s="40" t="s">
        <v>15</v>
      </c>
      <c r="I463" s="40" t="s">
        <v>15</v>
      </c>
      <c r="J463" s="40" t="s">
        <v>15</v>
      </c>
      <c r="K463" s="40" t="s">
        <v>16</v>
      </c>
      <c r="L463" s="40" t="s">
        <v>16</v>
      </c>
      <c r="M463" s="40">
        <v>14.0</v>
      </c>
      <c r="N463" s="40" t="s">
        <v>2009</v>
      </c>
      <c r="O463" s="40" t="s">
        <v>15</v>
      </c>
      <c r="P463" s="40" t="s">
        <v>16</v>
      </c>
      <c r="Q463" s="40" t="s">
        <v>16</v>
      </c>
      <c r="R463" s="40" t="s">
        <v>16</v>
      </c>
      <c r="S463" s="40">
        <v>12.0</v>
      </c>
      <c r="T463" s="40" t="s">
        <v>1993</v>
      </c>
      <c r="U463" s="40" t="s">
        <v>2322</v>
      </c>
      <c r="V463" s="71"/>
      <c r="W463" s="71"/>
      <c r="X463" s="71"/>
    </row>
    <row r="464">
      <c r="A464" s="36">
        <v>460.0</v>
      </c>
      <c r="B464" s="42">
        <v>7839245.0</v>
      </c>
      <c r="C464" s="40" t="s">
        <v>16</v>
      </c>
      <c r="D464" s="40" t="s">
        <v>2049</v>
      </c>
      <c r="E464" s="40" t="s">
        <v>16</v>
      </c>
      <c r="F464" s="40" t="s">
        <v>15</v>
      </c>
      <c r="G464" s="40" t="s">
        <v>15</v>
      </c>
      <c r="H464" s="40" t="s">
        <v>15</v>
      </c>
      <c r="I464" s="40" t="s">
        <v>16</v>
      </c>
      <c r="J464" s="40" t="s">
        <v>15</v>
      </c>
      <c r="K464" s="40" t="s">
        <v>16</v>
      </c>
      <c r="L464" s="40" t="s">
        <v>16</v>
      </c>
      <c r="M464" s="40">
        <v>17.0</v>
      </c>
      <c r="N464" s="40" t="s">
        <v>2323</v>
      </c>
      <c r="O464" s="40" t="s">
        <v>15</v>
      </c>
      <c r="P464" s="40" t="s">
        <v>16</v>
      </c>
      <c r="Q464" s="40" t="s">
        <v>16</v>
      </c>
      <c r="R464" s="40" t="s">
        <v>16</v>
      </c>
      <c r="S464" s="40">
        <v>33.0</v>
      </c>
      <c r="T464" s="40"/>
      <c r="U464" s="40" t="s">
        <v>2324</v>
      </c>
      <c r="V464" s="71"/>
      <c r="W464" s="71"/>
      <c r="X464" s="71"/>
    </row>
    <row r="465">
      <c r="A465" s="36">
        <v>461.0</v>
      </c>
      <c r="B465" s="42">
        <v>7839665.0</v>
      </c>
      <c r="C465" s="40" t="s">
        <v>15</v>
      </c>
      <c r="D465" s="40" t="s">
        <v>2049</v>
      </c>
      <c r="E465" s="40" t="s">
        <v>15</v>
      </c>
      <c r="F465" s="40" t="s">
        <v>15</v>
      </c>
      <c r="G465" s="40" t="s">
        <v>15</v>
      </c>
      <c r="H465" s="40" t="s">
        <v>15</v>
      </c>
      <c r="I465" s="40" t="s">
        <v>15</v>
      </c>
      <c r="J465" s="40" t="s">
        <v>16</v>
      </c>
      <c r="K465" s="40" t="s">
        <v>16</v>
      </c>
      <c r="L465" s="40" t="s">
        <v>16</v>
      </c>
      <c r="M465" s="40">
        <v>10.0</v>
      </c>
      <c r="N465" s="40" t="s">
        <v>2254</v>
      </c>
      <c r="O465" s="40" t="s">
        <v>15</v>
      </c>
      <c r="P465" s="40" t="s">
        <v>16</v>
      </c>
      <c r="Q465" s="40" t="s">
        <v>16</v>
      </c>
      <c r="R465" s="40" t="s">
        <v>16</v>
      </c>
      <c r="S465" s="40">
        <v>18.0</v>
      </c>
      <c r="T465" s="40" t="s">
        <v>1992</v>
      </c>
      <c r="U465" s="40" t="s">
        <v>2325</v>
      </c>
      <c r="V465" s="71"/>
      <c r="W465" s="71"/>
      <c r="X465" s="71"/>
    </row>
    <row r="466">
      <c r="A466" s="36">
        <v>462.0</v>
      </c>
      <c r="B466" s="42">
        <v>7842708.0</v>
      </c>
      <c r="C466" s="40" t="s">
        <v>15</v>
      </c>
      <c r="D466" s="40" t="s">
        <v>15</v>
      </c>
      <c r="E466" s="40" t="s">
        <v>15</v>
      </c>
      <c r="F466" s="40" t="s">
        <v>15</v>
      </c>
      <c r="G466" s="40" t="s">
        <v>15</v>
      </c>
      <c r="H466" s="40" t="s">
        <v>15</v>
      </c>
      <c r="I466" s="40" t="s">
        <v>15</v>
      </c>
      <c r="J466" s="40" t="s">
        <v>15</v>
      </c>
      <c r="K466" s="40" t="s">
        <v>15</v>
      </c>
      <c r="L466" s="40" t="s">
        <v>15</v>
      </c>
      <c r="M466" s="167"/>
      <c r="N466" s="167"/>
      <c r="O466" s="40" t="s">
        <v>15</v>
      </c>
      <c r="P466" s="40" t="s">
        <v>15</v>
      </c>
      <c r="Q466" s="40" t="s">
        <v>16</v>
      </c>
      <c r="R466" s="40" t="s">
        <v>16</v>
      </c>
      <c r="S466" s="40">
        <v>8.0</v>
      </c>
      <c r="T466" s="40" t="s">
        <v>1993</v>
      </c>
      <c r="U466" s="40" t="s">
        <v>2010</v>
      </c>
      <c r="V466" s="71"/>
      <c r="W466" s="71"/>
      <c r="X466" s="71"/>
    </row>
    <row r="467">
      <c r="A467" s="36">
        <v>463.0</v>
      </c>
      <c r="B467" s="44">
        <v>7848564.0</v>
      </c>
      <c r="C467" s="40" t="s">
        <v>15</v>
      </c>
      <c r="D467" s="40" t="s">
        <v>15</v>
      </c>
      <c r="E467" s="40" t="s">
        <v>15</v>
      </c>
      <c r="F467" s="40" t="s">
        <v>15</v>
      </c>
      <c r="G467" s="40" t="s">
        <v>15</v>
      </c>
      <c r="H467" s="40" t="s">
        <v>15</v>
      </c>
      <c r="I467" s="40" t="s">
        <v>15</v>
      </c>
      <c r="J467" s="40" t="s">
        <v>15</v>
      </c>
      <c r="K467" s="40" t="s">
        <v>15</v>
      </c>
      <c r="L467" s="40" t="s">
        <v>15</v>
      </c>
      <c r="M467" s="167"/>
      <c r="N467" s="167"/>
      <c r="O467" s="40" t="s">
        <v>15</v>
      </c>
      <c r="P467" s="40" t="s">
        <v>16</v>
      </c>
      <c r="Q467" s="40" t="s">
        <v>16</v>
      </c>
      <c r="R467" s="40" t="s">
        <v>16</v>
      </c>
      <c r="S467" s="40">
        <v>29.0</v>
      </c>
      <c r="T467" s="40" t="s">
        <v>1993</v>
      </c>
      <c r="U467" s="40" t="s">
        <v>2326</v>
      </c>
      <c r="V467" s="71"/>
      <c r="W467" s="71"/>
      <c r="X467" s="71"/>
    </row>
    <row r="468">
      <c r="A468" s="36">
        <v>464.0</v>
      </c>
      <c r="B468" s="42">
        <v>7849928.0</v>
      </c>
      <c r="C468" s="40" t="s">
        <v>15</v>
      </c>
      <c r="D468" s="40" t="s">
        <v>15</v>
      </c>
      <c r="E468" s="40" t="s">
        <v>15</v>
      </c>
      <c r="F468" s="40" t="s">
        <v>15</v>
      </c>
      <c r="G468" s="40" t="s">
        <v>15</v>
      </c>
      <c r="H468" s="40" t="s">
        <v>15</v>
      </c>
      <c r="I468" s="40" t="s">
        <v>15</v>
      </c>
      <c r="J468" s="40" t="s">
        <v>15</v>
      </c>
      <c r="K468" s="40" t="s">
        <v>15</v>
      </c>
      <c r="L468" s="40" t="s">
        <v>15</v>
      </c>
      <c r="M468" s="167"/>
      <c r="N468" s="167"/>
      <c r="O468" s="40" t="s">
        <v>15</v>
      </c>
      <c r="P468" s="40" t="s">
        <v>15</v>
      </c>
      <c r="Q468" s="40" t="s">
        <v>15</v>
      </c>
      <c r="R468" s="40" t="s">
        <v>16</v>
      </c>
      <c r="S468" s="40">
        <v>18.0</v>
      </c>
      <c r="T468" s="40" t="s">
        <v>1993</v>
      </c>
      <c r="U468" s="40" t="s">
        <v>2327</v>
      </c>
      <c r="V468" s="71"/>
      <c r="W468" s="71"/>
      <c r="X468" s="71"/>
    </row>
    <row r="469">
      <c r="A469" s="36">
        <v>465.0</v>
      </c>
      <c r="B469" s="45">
        <v>7850205.0</v>
      </c>
      <c r="C469" s="40" t="s">
        <v>16</v>
      </c>
      <c r="D469" s="40" t="s">
        <v>2049</v>
      </c>
      <c r="E469" s="40" t="s">
        <v>15</v>
      </c>
      <c r="F469" s="40" t="s">
        <v>15</v>
      </c>
      <c r="G469" s="40" t="s">
        <v>15</v>
      </c>
      <c r="H469" s="40" t="s">
        <v>15</v>
      </c>
      <c r="I469" s="40" t="s">
        <v>15</v>
      </c>
      <c r="J469" s="40" t="s">
        <v>15</v>
      </c>
      <c r="K469" s="40" t="s">
        <v>16</v>
      </c>
      <c r="L469" s="40" t="s">
        <v>16</v>
      </c>
      <c r="M469" s="40">
        <v>21.0</v>
      </c>
      <c r="N469" s="40" t="s">
        <v>2328</v>
      </c>
      <c r="O469" s="40" t="s">
        <v>15</v>
      </c>
      <c r="P469" s="40" t="s">
        <v>16</v>
      </c>
      <c r="Q469" s="40" t="s">
        <v>16</v>
      </c>
      <c r="R469" s="40" t="s">
        <v>16</v>
      </c>
      <c r="S469" s="40">
        <v>54.0</v>
      </c>
      <c r="T469" s="40" t="s">
        <v>1993</v>
      </c>
      <c r="U469" s="40" t="s">
        <v>2329</v>
      </c>
      <c r="V469" s="71"/>
      <c r="W469" s="71"/>
      <c r="X469" s="71"/>
    </row>
    <row r="470">
      <c r="A470" s="36">
        <v>466.0</v>
      </c>
      <c r="B470" s="42">
        <v>7869303.0</v>
      </c>
      <c r="C470" s="40" t="s">
        <v>15</v>
      </c>
      <c r="D470" s="40" t="s">
        <v>15</v>
      </c>
      <c r="E470" s="40" t="s">
        <v>15</v>
      </c>
      <c r="F470" s="40" t="s">
        <v>15</v>
      </c>
      <c r="G470" s="40" t="s">
        <v>15</v>
      </c>
      <c r="H470" s="40" t="s">
        <v>15</v>
      </c>
      <c r="I470" s="40" t="s">
        <v>16</v>
      </c>
      <c r="J470" s="40" t="s">
        <v>15</v>
      </c>
      <c r="K470" s="40" t="s">
        <v>16</v>
      </c>
      <c r="L470" s="40" t="s">
        <v>16</v>
      </c>
      <c r="M470" s="40">
        <v>11.0</v>
      </c>
      <c r="N470" s="40" t="s">
        <v>2250</v>
      </c>
      <c r="O470" s="40" t="s">
        <v>15</v>
      </c>
      <c r="P470" s="40" t="s">
        <v>15</v>
      </c>
      <c r="Q470" s="40" t="s">
        <v>16</v>
      </c>
      <c r="R470" s="40" t="s">
        <v>16</v>
      </c>
      <c r="S470" s="40">
        <v>49.0</v>
      </c>
      <c r="T470" s="40" t="s">
        <v>1993</v>
      </c>
      <c r="U470" s="40" t="s">
        <v>2330</v>
      </c>
      <c r="V470" s="71"/>
      <c r="W470" s="71"/>
      <c r="X470" s="71"/>
    </row>
    <row r="471">
      <c r="A471" s="36">
        <v>467.0</v>
      </c>
      <c r="B471" s="42">
        <v>7869302.0</v>
      </c>
      <c r="C471" s="40" t="s">
        <v>15</v>
      </c>
      <c r="D471" s="40" t="s">
        <v>15</v>
      </c>
      <c r="E471" s="40" t="s">
        <v>15</v>
      </c>
      <c r="F471" s="40" t="s">
        <v>15</v>
      </c>
      <c r="G471" s="40" t="s">
        <v>15</v>
      </c>
      <c r="H471" s="40" t="s">
        <v>15</v>
      </c>
      <c r="I471" s="40" t="s">
        <v>16</v>
      </c>
      <c r="J471" s="40" t="s">
        <v>15</v>
      </c>
      <c r="K471" s="40" t="s">
        <v>16</v>
      </c>
      <c r="L471" s="40" t="s">
        <v>16</v>
      </c>
      <c r="M471" s="40">
        <v>11.0</v>
      </c>
      <c r="N471" s="40" t="s">
        <v>2250</v>
      </c>
      <c r="O471" s="40" t="s">
        <v>15</v>
      </c>
      <c r="P471" s="40" t="s">
        <v>16</v>
      </c>
      <c r="Q471" s="40" t="s">
        <v>16</v>
      </c>
      <c r="R471" s="40" t="s">
        <v>16</v>
      </c>
      <c r="S471" s="40">
        <v>49.0</v>
      </c>
      <c r="T471" s="40" t="s">
        <v>1993</v>
      </c>
      <c r="U471" s="40" t="s">
        <v>2331</v>
      </c>
      <c r="V471" s="71"/>
      <c r="W471" s="71"/>
      <c r="X471" s="71"/>
    </row>
    <row r="472">
      <c r="A472" s="36">
        <v>468.0</v>
      </c>
      <c r="B472" s="42">
        <v>7869304.0</v>
      </c>
      <c r="C472" s="40" t="s">
        <v>15</v>
      </c>
      <c r="D472" s="40" t="s">
        <v>15</v>
      </c>
      <c r="E472" s="40" t="s">
        <v>15</v>
      </c>
      <c r="F472" s="40" t="s">
        <v>15</v>
      </c>
      <c r="G472" s="40" t="s">
        <v>15</v>
      </c>
      <c r="H472" s="40" t="s">
        <v>15</v>
      </c>
      <c r="I472" s="40" t="s">
        <v>15</v>
      </c>
      <c r="J472" s="40" t="s">
        <v>15</v>
      </c>
      <c r="K472" s="40" t="s">
        <v>15</v>
      </c>
      <c r="L472" s="40" t="s">
        <v>15</v>
      </c>
      <c r="M472" s="167"/>
      <c r="N472" s="167"/>
      <c r="O472" s="40" t="s">
        <v>15</v>
      </c>
      <c r="P472" s="40" t="s">
        <v>15</v>
      </c>
      <c r="Q472" s="40" t="s">
        <v>15</v>
      </c>
      <c r="R472" s="40" t="s">
        <v>16</v>
      </c>
      <c r="S472" s="40">
        <v>6.0</v>
      </c>
      <c r="T472" s="40" t="s">
        <v>1993</v>
      </c>
      <c r="U472" s="40" t="s">
        <v>2332</v>
      </c>
      <c r="V472" s="71"/>
      <c r="W472" s="71"/>
      <c r="X472" s="71"/>
    </row>
    <row r="473">
      <c r="A473" s="36">
        <v>469.0</v>
      </c>
      <c r="B473" s="42">
        <v>7877595.0</v>
      </c>
      <c r="C473" s="40" t="s">
        <v>15</v>
      </c>
      <c r="D473" s="40" t="s">
        <v>15</v>
      </c>
      <c r="E473" s="40" t="s">
        <v>15</v>
      </c>
      <c r="F473" s="40" t="s">
        <v>15</v>
      </c>
      <c r="G473" s="40" t="s">
        <v>15</v>
      </c>
      <c r="H473" s="40" t="s">
        <v>15</v>
      </c>
      <c r="I473" s="40" t="s">
        <v>15</v>
      </c>
      <c r="J473" s="40" t="s">
        <v>15</v>
      </c>
      <c r="K473" s="40" t="s">
        <v>15</v>
      </c>
      <c r="L473" s="40" t="s">
        <v>15</v>
      </c>
      <c r="M473" s="167"/>
      <c r="N473" s="167"/>
      <c r="O473" s="40" t="s">
        <v>15</v>
      </c>
      <c r="P473" s="40" t="s">
        <v>15</v>
      </c>
      <c r="Q473" s="40" t="s">
        <v>15</v>
      </c>
      <c r="R473" s="40" t="s">
        <v>16</v>
      </c>
      <c r="S473" s="40">
        <v>6.0</v>
      </c>
      <c r="T473" s="40" t="s">
        <v>1993</v>
      </c>
      <c r="U473" s="40" t="s">
        <v>2333</v>
      </c>
      <c r="V473" s="71"/>
      <c r="W473" s="71"/>
      <c r="X473" s="71"/>
    </row>
    <row r="474">
      <c r="A474" s="36">
        <v>470.0</v>
      </c>
      <c r="B474" s="42">
        <v>7880422.0</v>
      </c>
      <c r="C474" s="39" t="s">
        <v>15</v>
      </c>
      <c r="D474" s="39" t="s">
        <v>15</v>
      </c>
      <c r="E474" s="39" t="s">
        <v>15</v>
      </c>
      <c r="F474" s="39" t="s">
        <v>15</v>
      </c>
      <c r="G474" s="39" t="s">
        <v>16</v>
      </c>
      <c r="H474" s="39" t="s">
        <v>15</v>
      </c>
      <c r="I474" s="39" t="s">
        <v>15</v>
      </c>
      <c r="J474" s="39" t="s">
        <v>15</v>
      </c>
      <c r="K474" s="39" t="s">
        <v>16</v>
      </c>
      <c r="L474" s="39" t="s">
        <v>16</v>
      </c>
      <c r="M474" s="39">
        <v>18.0</v>
      </c>
      <c r="N474" s="39" t="s">
        <v>2334</v>
      </c>
      <c r="O474" s="39"/>
      <c r="P474" s="40"/>
      <c r="Q474" s="40"/>
      <c r="R474" s="39"/>
      <c r="S474" s="158"/>
      <c r="T474" s="40"/>
      <c r="U474" s="158"/>
      <c r="V474" s="159"/>
      <c r="W474" s="159"/>
      <c r="X474" s="159"/>
    </row>
    <row r="475">
      <c r="A475" s="10">
        <v>471.0</v>
      </c>
      <c r="B475" s="10">
        <v>7759606.0</v>
      </c>
      <c r="C475" s="39" t="s">
        <v>15</v>
      </c>
      <c r="D475" s="39" t="s">
        <v>15</v>
      </c>
      <c r="E475" s="39" t="s">
        <v>15</v>
      </c>
      <c r="F475" s="39" t="s">
        <v>15</v>
      </c>
      <c r="G475" s="39" t="s">
        <v>15</v>
      </c>
      <c r="H475" s="39" t="s">
        <v>15</v>
      </c>
      <c r="I475" s="39" t="s">
        <v>15</v>
      </c>
      <c r="J475" s="39" t="s">
        <v>15</v>
      </c>
      <c r="K475" s="39" t="s">
        <v>16</v>
      </c>
      <c r="L475" s="39" t="s">
        <v>16</v>
      </c>
      <c r="M475" s="39">
        <v>14.0</v>
      </c>
      <c r="N475" s="39" t="s">
        <v>2045</v>
      </c>
      <c r="O475" s="39" t="s">
        <v>15</v>
      </c>
      <c r="P475" s="40" t="s">
        <v>15</v>
      </c>
      <c r="Q475" s="40" t="s">
        <v>16</v>
      </c>
      <c r="R475" s="39" t="s">
        <v>16</v>
      </c>
      <c r="S475" s="39">
        <v>2.0</v>
      </c>
      <c r="T475" s="40" t="s">
        <v>1995</v>
      </c>
      <c r="U475" s="158"/>
      <c r="V475" s="159"/>
      <c r="W475" s="159"/>
      <c r="X475" s="159"/>
    </row>
    <row r="476">
      <c r="A476" s="10">
        <v>472.0</v>
      </c>
      <c r="B476" s="10">
        <v>7759948.0</v>
      </c>
      <c r="C476" s="39" t="s">
        <v>15</v>
      </c>
      <c r="D476" s="39" t="s">
        <v>15</v>
      </c>
      <c r="E476" s="39" t="s">
        <v>15</v>
      </c>
      <c r="F476" s="39" t="s">
        <v>15</v>
      </c>
      <c r="G476" s="39" t="s">
        <v>15</v>
      </c>
      <c r="H476" s="39" t="s">
        <v>15</v>
      </c>
      <c r="I476" s="39" t="s">
        <v>15</v>
      </c>
      <c r="J476" s="39" t="s">
        <v>15</v>
      </c>
      <c r="K476" s="39" t="s">
        <v>15</v>
      </c>
      <c r="L476" s="39" t="s">
        <v>15</v>
      </c>
      <c r="M476" s="158"/>
      <c r="N476" s="158"/>
      <c r="O476" s="39" t="s">
        <v>15</v>
      </c>
      <c r="P476" s="40" t="s">
        <v>15</v>
      </c>
      <c r="Q476" s="40" t="s">
        <v>15</v>
      </c>
      <c r="R476" s="39" t="s">
        <v>16</v>
      </c>
      <c r="S476" s="39">
        <v>5.0</v>
      </c>
      <c r="T476" s="40" t="s">
        <v>1992</v>
      </c>
      <c r="U476" s="158"/>
      <c r="V476" s="159"/>
      <c r="W476" s="159"/>
      <c r="X476" s="159"/>
    </row>
    <row r="477">
      <c r="A477" s="10">
        <v>473.0</v>
      </c>
      <c r="B477" s="10">
        <v>7760041.0</v>
      </c>
      <c r="C477" s="39" t="s">
        <v>15</v>
      </c>
      <c r="D477" s="39" t="s">
        <v>15</v>
      </c>
      <c r="E477" s="39" t="s">
        <v>15</v>
      </c>
      <c r="F477" s="39" t="s">
        <v>15</v>
      </c>
      <c r="G477" s="39" t="s">
        <v>15</v>
      </c>
      <c r="H477" s="39" t="s">
        <v>15</v>
      </c>
      <c r="I477" s="39" t="s">
        <v>15</v>
      </c>
      <c r="J477" s="39" t="s">
        <v>15</v>
      </c>
      <c r="K477" s="39" t="s">
        <v>16</v>
      </c>
      <c r="L477" s="39" t="s">
        <v>16</v>
      </c>
      <c r="M477" s="39">
        <v>18.0</v>
      </c>
      <c r="N477" s="39" t="s">
        <v>2045</v>
      </c>
      <c r="O477" s="39" t="s">
        <v>15</v>
      </c>
      <c r="P477" s="40" t="s">
        <v>16</v>
      </c>
      <c r="Q477" s="40" t="s">
        <v>16</v>
      </c>
      <c r="R477" s="39" t="s">
        <v>16</v>
      </c>
      <c r="S477" s="39">
        <v>6.0</v>
      </c>
      <c r="T477" s="40" t="s">
        <v>1992</v>
      </c>
      <c r="U477" s="158"/>
      <c r="V477" s="159"/>
      <c r="W477" s="159"/>
      <c r="X477" s="159"/>
    </row>
    <row r="478">
      <c r="A478" s="10">
        <v>474.0</v>
      </c>
      <c r="B478" s="10">
        <v>7760190.0</v>
      </c>
      <c r="C478" s="39" t="s">
        <v>15</v>
      </c>
      <c r="D478" s="39" t="s">
        <v>15</v>
      </c>
      <c r="E478" s="39" t="s">
        <v>15</v>
      </c>
      <c r="F478" s="39" t="s">
        <v>15</v>
      </c>
      <c r="G478" s="39" t="s">
        <v>15</v>
      </c>
      <c r="H478" s="39" t="s">
        <v>15</v>
      </c>
      <c r="I478" s="39" t="s">
        <v>15</v>
      </c>
      <c r="J478" s="39" t="s">
        <v>15</v>
      </c>
      <c r="K478" s="39" t="s">
        <v>15</v>
      </c>
      <c r="L478" s="39" t="s">
        <v>15</v>
      </c>
      <c r="M478" s="158"/>
      <c r="N478" s="158"/>
      <c r="O478" s="39" t="s">
        <v>15</v>
      </c>
      <c r="P478" s="40" t="s">
        <v>15</v>
      </c>
      <c r="Q478" s="40" t="s">
        <v>15</v>
      </c>
      <c r="R478" s="39" t="s">
        <v>15</v>
      </c>
      <c r="S478" s="158"/>
      <c r="T478" s="40" t="s">
        <v>1992</v>
      </c>
      <c r="U478" s="158"/>
      <c r="V478" s="159"/>
      <c r="W478" s="159"/>
      <c r="X478" s="159"/>
    </row>
    <row r="479">
      <c r="A479" s="10">
        <v>475.0</v>
      </c>
      <c r="B479" s="10">
        <v>7763471.0</v>
      </c>
      <c r="C479" s="39" t="s">
        <v>15</v>
      </c>
      <c r="D479" s="39" t="s">
        <v>15</v>
      </c>
      <c r="E479" s="39" t="s">
        <v>15</v>
      </c>
      <c r="F479" s="39" t="s">
        <v>15</v>
      </c>
      <c r="G479" s="39" t="s">
        <v>15</v>
      </c>
      <c r="H479" s="39" t="s">
        <v>15</v>
      </c>
      <c r="I479" s="39" t="s">
        <v>15</v>
      </c>
      <c r="J479" s="39" t="s">
        <v>15</v>
      </c>
      <c r="K479" s="39" t="s">
        <v>15</v>
      </c>
      <c r="L479" s="39" t="s">
        <v>15</v>
      </c>
      <c r="M479" s="158"/>
      <c r="N479" s="158"/>
      <c r="O479" s="39" t="s">
        <v>15</v>
      </c>
      <c r="P479" s="40" t="s">
        <v>15</v>
      </c>
      <c r="Q479" s="40" t="s">
        <v>15</v>
      </c>
      <c r="R479" s="39" t="s">
        <v>15</v>
      </c>
      <c r="S479" s="158"/>
      <c r="T479" s="40" t="s">
        <v>1992</v>
      </c>
      <c r="U479" s="158"/>
      <c r="V479" s="159"/>
      <c r="W479" s="159"/>
      <c r="X479" s="159"/>
    </row>
    <row r="480">
      <c r="A480" s="10">
        <v>476.0</v>
      </c>
      <c r="B480" s="10">
        <v>7763888.0</v>
      </c>
      <c r="C480" s="39" t="s">
        <v>15</v>
      </c>
      <c r="D480" s="39" t="s">
        <v>15</v>
      </c>
      <c r="E480" s="39" t="s">
        <v>15</v>
      </c>
      <c r="F480" s="39" t="s">
        <v>15</v>
      </c>
      <c r="G480" s="39" t="s">
        <v>15</v>
      </c>
      <c r="H480" s="39" t="s">
        <v>15</v>
      </c>
      <c r="I480" s="39" t="s">
        <v>16</v>
      </c>
      <c r="J480" s="39" t="s">
        <v>15</v>
      </c>
      <c r="K480" s="39" t="s">
        <v>16</v>
      </c>
      <c r="L480" s="39" t="s">
        <v>16</v>
      </c>
      <c r="M480" s="39">
        <v>26.0</v>
      </c>
      <c r="N480" s="39" t="s">
        <v>2335</v>
      </c>
      <c r="O480" s="39" t="s">
        <v>15</v>
      </c>
      <c r="P480" s="40" t="s">
        <v>16</v>
      </c>
      <c r="Q480" s="40" t="s">
        <v>16</v>
      </c>
      <c r="R480" s="39" t="s">
        <v>16</v>
      </c>
      <c r="S480" s="101">
        <v>1.0</v>
      </c>
      <c r="T480" s="40" t="s">
        <v>1992</v>
      </c>
      <c r="U480" s="39" t="s">
        <v>2336</v>
      </c>
      <c r="V480" s="35"/>
      <c r="W480" s="35"/>
      <c r="X480" s="35"/>
    </row>
    <row r="481">
      <c r="A481" s="10">
        <v>477.0</v>
      </c>
      <c r="B481" s="10">
        <v>7763891.0</v>
      </c>
      <c r="C481" s="39" t="s">
        <v>16</v>
      </c>
      <c r="D481" s="39" t="s">
        <v>15</v>
      </c>
      <c r="E481" s="39" t="s">
        <v>15</v>
      </c>
      <c r="F481" s="39" t="s">
        <v>15</v>
      </c>
      <c r="G481" s="39" t="s">
        <v>16</v>
      </c>
      <c r="H481" s="39" t="s">
        <v>15</v>
      </c>
      <c r="I481" s="39" t="s">
        <v>15</v>
      </c>
      <c r="J481" s="39" t="s">
        <v>16</v>
      </c>
      <c r="K481" s="39" t="s">
        <v>16</v>
      </c>
      <c r="L481" s="39" t="s">
        <v>16</v>
      </c>
      <c r="M481" s="39">
        <v>31.0</v>
      </c>
      <c r="N481" s="39" t="s">
        <v>2337</v>
      </c>
      <c r="O481" s="39" t="s">
        <v>15</v>
      </c>
      <c r="P481" s="40" t="s">
        <v>16</v>
      </c>
      <c r="Q481" s="40" t="s">
        <v>16</v>
      </c>
      <c r="R481" s="39" t="s">
        <v>16</v>
      </c>
      <c r="S481" s="39">
        <v>1.0</v>
      </c>
      <c r="T481" s="40" t="s">
        <v>1992</v>
      </c>
      <c r="U481" s="39" t="s">
        <v>2338</v>
      </c>
      <c r="V481" s="35"/>
      <c r="W481" s="35"/>
      <c r="X481" s="35"/>
    </row>
    <row r="482">
      <c r="A482" s="10">
        <v>478.0</v>
      </c>
      <c r="B482" s="10">
        <v>7777384.0</v>
      </c>
      <c r="C482" s="39" t="s">
        <v>15</v>
      </c>
      <c r="D482" s="39" t="s">
        <v>2049</v>
      </c>
      <c r="E482" s="39" t="s">
        <v>15</v>
      </c>
      <c r="F482" s="39" t="s">
        <v>15</v>
      </c>
      <c r="G482" s="39" t="s">
        <v>16</v>
      </c>
      <c r="H482" s="39" t="s">
        <v>15</v>
      </c>
      <c r="I482" s="39" t="s">
        <v>16</v>
      </c>
      <c r="J482" s="39" t="s">
        <v>15</v>
      </c>
      <c r="K482" s="39" t="s">
        <v>16</v>
      </c>
      <c r="L482" s="39" t="s">
        <v>16</v>
      </c>
      <c r="M482" s="39">
        <v>7.0</v>
      </c>
      <c r="N482" s="39" t="s">
        <v>2339</v>
      </c>
      <c r="O482" s="39" t="s">
        <v>15</v>
      </c>
      <c r="P482" s="39" t="s">
        <v>15</v>
      </c>
      <c r="Q482" s="39" t="s">
        <v>16</v>
      </c>
      <c r="R482" s="39" t="s">
        <v>16</v>
      </c>
      <c r="S482" s="39">
        <v>10.0</v>
      </c>
      <c r="T482" s="39" t="s">
        <v>1997</v>
      </c>
      <c r="U482" s="39" t="s">
        <v>2340</v>
      </c>
      <c r="V482" s="35"/>
      <c r="W482" s="35"/>
      <c r="X482" s="35"/>
    </row>
    <row r="483">
      <c r="A483" s="13">
        <v>479.0</v>
      </c>
      <c r="B483" s="13">
        <v>7778163.0</v>
      </c>
      <c r="C483" s="39" t="s">
        <v>15</v>
      </c>
      <c r="D483" s="39" t="s">
        <v>15</v>
      </c>
      <c r="E483" s="39" t="s">
        <v>15</v>
      </c>
      <c r="F483" s="39" t="s">
        <v>15</v>
      </c>
      <c r="G483" s="39" t="s">
        <v>15</v>
      </c>
      <c r="H483" s="39" t="s">
        <v>15</v>
      </c>
      <c r="I483" s="39" t="s">
        <v>15</v>
      </c>
      <c r="J483" s="39" t="s">
        <v>15</v>
      </c>
      <c r="K483" s="39" t="s">
        <v>15</v>
      </c>
      <c r="L483" s="39" t="s">
        <v>15</v>
      </c>
      <c r="M483" s="158"/>
      <c r="N483" s="158"/>
      <c r="O483" s="39" t="s">
        <v>15</v>
      </c>
      <c r="P483" s="39" t="s">
        <v>15</v>
      </c>
      <c r="Q483" s="39" t="s">
        <v>15</v>
      </c>
      <c r="R483" s="39" t="s">
        <v>16</v>
      </c>
      <c r="S483" s="39">
        <v>7.0</v>
      </c>
      <c r="T483" s="39" t="s">
        <v>1995</v>
      </c>
      <c r="U483" s="39" t="s">
        <v>2341</v>
      </c>
      <c r="V483" s="35"/>
      <c r="W483" s="35"/>
      <c r="X483" s="35"/>
    </row>
    <row r="484">
      <c r="A484" s="13">
        <v>480.0</v>
      </c>
      <c r="B484" s="13">
        <v>7779015.0</v>
      </c>
      <c r="C484" s="39" t="s">
        <v>15</v>
      </c>
      <c r="D484" s="39" t="s">
        <v>15</v>
      </c>
      <c r="E484" s="39" t="s">
        <v>15</v>
      </c>
      <c r="F484" s="39" t="s">
        <v>15</v>
      </c>
      <c r="G484" s="39" t="s">
        <v>15</v>
      </c>
      <c r="H484" s="39" t="s">
        <v>15</v>
      </c>
      <c r="I484" s="39" t="s">
        <v>15</v>
      </c>
      <c r="J484" s="39" t="s">
        <v>15</v>
      </c>
      <c r="K484" s="39" t="s">
        <v>15</v>
      </c>
      <c r="L484" s="39" t="s">
        <v>15</v>
      </c>
      <c r="M484" s="158"/>
      <c r="N484" s="158"/>
      <c r="O484" s="39" t="s">
        <v>15</v>
      </c>
      <c r="P484" s="39" t="s">
        <v>15</v>
      </c>
      <c r="Q484" s="39" t="s">
        <v>15</v>
      </c>
      <c r="R484" s="39" t="s">
        <v>16</v>
      </c>
      <c r="S484" s="39">
        <v>3.0</v>
      </c>
      <c r="T484" s="39" t="s">
        <v>1992</v>
      </c>
      <c r="U484" s="39" t="s">
        <v>2342</v>
      </c>
      <c r="V484" s="35"/>
      <c r="W484" s="35"/>
      <c r="X484" s="35"/>
    </row>
    <row r="485">
      <c r="A485" s="10">
        <v>481.0</v>
      </c>
      <c r="B485" s="10">
        <v>7779055.0</v>
      </c>
      <c r="C485" s="39" t="s">
        <v>15</v>
      </c>
      <c r="D485" s="39" t="s">
        <v>15</v>
      </c>
      <c r="E485" s="39" t="s">
        <v>15</v>
      </c>
      <c r="F485" s="39" t="s">
        <v>15</v>
      </c>
      <c r="G485" s="39" t="s">
        <v>15</v>
      </c>
      <c r="H485" s="39" t="s">
        <v>15</v>
      </c>
      <c r="I485" s="39" t="s">
        <v>15</v>
      </c>
      <c r="J485" s="39" t="s">
        <v>15</v>
      </c>
      <c r="K485" s="39" t="s">
        <v>15</v>
      </c>
      <c r="L485" s="39" t="s">
        <v>15</v>
      </c>
      <c r="M485" s="158"/>
      <c r="N485" s="158"/>
      <c r="O485" s="39" t="s">
        <v>15</v>
      </c>
      <c r="P485" s="39" t="s">
        <v>15</v>
      </c>
      <c r="Q485" s="39" t="s">
        <v>15</v>
      </c>
      <c r="R485" s="39" t="s">
        <v>16</v>
      </c>
      <c r="S485" s="39">
        <v>3.0</v>
      </c>
      <c r="T485" s="39" t="s">
        <v>1992</v>
      </c>
      <c r="U485" s="39" t="s">
        <v>2343</v>
      </c>
      <c r="V485" s="35"/>
      <c r="W485" s="35"/>
      <c r="X485" s="35"/>
    </row>
    <row r="486">
      <c r="A486" s="10">
        <v>482.0</v>
      </c>
      <c r="B486" s="10">
        <v>7779613.0</v>
      </c>
      <c r="C486" s="39" t="s">
        <v>15</v>
      </c>
      <c r="D486" s="39" t="s">
        <v>15</v>
      </c>
      <c r="E486" s="39" t="s">
        <v>15</v>
      </c>
      <c r="F486" s="39" t="s">
        <v>15</v>
      </c>
      <c r="G486" s="39" t="s">
        <v>15</v>
      </c>
      <c r="H486" s="39" t="s">
        <v>15</v>
      </c>
      <c r="I486" s="39" t="s">
        <v>15</v>
      </c>
      <c r="J486" s="39" t="s">
        <v>15</v>
      </c>
      <c r="K486" s="39" t="s">
        <v>16</v>
      </c>
      <c r="L486" s="39" t="s">
        <v>16</v>
      </c>
      <c r="M486" s="39">
        <v>10.0</v>
      </c>
      <c r="N486" s="39" t="s">
        <v>2344</v>
      </c>
      <c r="O486" s="39" t="s">
        <v>15</v>
      </c>
      <c r="P486" s="39" t="s">
        <v>15</v>
      </c>
      <c r="Q486" s="39" t="s">
        <v>16</v>
      </c>
      <c r="R486" s="39" t="s">
        <v>16</v>
      </c>
      <c r="S486" s="39">
        <v>7.0</v>
      </c>
      <c r="T486" s="39" t="s">
        <v>1992</v>
      </c>
      <c r="U486" s="39" t="s">
        <v>2345</v>
      </c>
      <c r="V486" s="35"/>
      <c r="W486" s="35"/>
      <c r="X486" s="35"/>
    </row>
    <row r="487">
      <c r="A487" s="10">
        <v>483.0</v>
      </c>
      <c r="B487" s="10">
        <v>7778407.0</v>
      </c>
      <c r="C487" s="39" t="s">
        <v>15</v>
      </c>
      <c r="D487" s="39" t="s">
        <v>15</v>
      </c>
      <c r="E487" s="39" t="s">
        <v>15</v>
      </c>
      <c r="F487" s="39" t="s">
        <v>16</v>
      </c>
      <c r="G487" s="39" t="s">
        <v>15</v>
      </c>
      <c r="H487" s="39" t="s">
        <v>15</v>
      </c>
      <c r="I487" s="39" t="s">
        <v>16</v>
      </c>
      <c r="J487" s="39" t="s">
        <v>15</v>
      </c>
      <c r="K487" s="39" t="s">
        <v>16</v>
      </c>
      <c r="L487" s="39" t="s">
        <v>16</v>
      </c>
      <c r="M487" s="39">
        <v>10.0</v>
      </c>
      <c r="N487" s="39" t="s">
        <v>2339</v>
      </c>
      <c r="O487" s="39" t="s">
        <v>15</v>
      </c>
      <c r="P487" s="39" t="s">
        <v>15</v>
      </c>
      <c r="Q487" s="39" t="s">
        <v>15</v>
      </c>
      <c r="R487" s="39" t="s">
        <v>16</v>
      </c>
      <c r="S487" s="39">
        <v>5.0</v>
      </c>
      <c r="T487" s="39" t="s">
        <v>1992</v>
      </c>
      <c r="U487" s="39" t="s">
        <v>2346</v>
      </c>
      <c r="V487" s="35"/>
      <c r="W487" s="35"/>
      <c r="X487" s="35"/>
    </row>
    <row r="488">
      <c r="A488" s="10">
        <v>484.0</v>
      </c>
      <c r="B488" s="10">
        <v>7779844.0</v>
      </c>
      <c r="C488" s="39" t="s">
        <v>16</v>
      </c>
      <c r="D488" s="39" t="s">
        <v>15</v>
      </c>
      <c r="E488" s="39" t="s">
        <v>15</v>
      </c>
      <c r="F488" s="39" t="s">
        <v>15</v>
      </c>
      <c r="G488" s="39" t="s">
        <v>16</v>
      </c>
      <c r="H488" s="39" t="s">
        <v>16</v>
      </c>
      <c r="I488" s="39" t="s">
        <v>16</v>
      </c>
      <c r="J488" s="39" t="s">
        <v>15</v>
      </c>
      <c r="K488" s="39" t="s">
        <v>16</v>
      </c>
      <c r="L488" s="39" t="s">
        <v>16</v>
      </c>
      <c r="M488" s="158"/>
      <c r="N488" s="158"/>
      <c r="O488" s="39" t="s">
        <v>16</v>
      </c>
      <c r="P488" s="39" t="s">
        <v>15</v>
      </c>
      <c r="Q488" s="39" t="s">
        <v>16</v>
      </c>
      <c r="R488" s="39" t="s">
        <v>16</v>
      </c>
      <c r="S488" s="39">
        <v>66.0</v>
      </c>
      <c r="T488" s="39" t="s">
        <v>1992</v>
      </c>
      <c r="U488" s="39" t="s">
        <v>2347</v>
      </c>
      <c r="V488" s="35"/>
      <c r="W488" s="35"/>
      <c r="X488" s="35"/>
    </row>
    <row r="489">
      <c r="A489" s="36">
        <v>485.0</v>
      </c>
      <c r="B489" s="46">
        <v>7809881.0</v>
      </c>
      <c r="C489" s="40" t="s">
        <v>15</v>
      </c>
      <c r="D489" s="40" t="s">
        <v>2013</v>
      </c>
      <c r="E489" s="40" t="s">
        <v>15</v>
      </c>
      <c r="F489" s="40" t="s">
        <v>15</v>
      </c>
      <c r="G489" s="40" t="s">
        <v>15</v>
      </c>
      <c r="H489" s="40" t="s">
        <v>15</v>
      </c>
      <c r="I489" s="40" t="s">
        <v>15</v>
      </c>
      <c r="J489" s="40" t="s">
        <v>16</v>
      </c>
      <c r="K489" s="40" t="s">
        <v>16</v>
      </c>
      <c r="L489" s="40" t="s">
        <v>16</v>
      </c>
      <c r="M489" s="40">
        <v>24.0</v>
      </c>
      <c r="N489" s="40" t="s">
        <v>2348</v>
      </c>
      <c r="O489" s="40" t="s">
        <v>15</v>
      </c>
      <c r="P489" s="40" t="s">
        <v>16</v>
      </c>
      <c r="Q489" s="40" t="s">
        <v>16</v>
      </c>
      <c r="R489" s="40" t="s">
        <v>16</v>
      </c>
      <c r="S489" s="40">
        <v>12.0</v>
      </c>
      <c r="T489" s="40" t="s">
        <v>1997</v>
      </c>
      <c r="U489" s="40" t="s">
        <v>2349</v>
      </c>
      <c r="V489" s="71"/>
      <c r="W489" s="71"/>
      <c r="X489" s="71"/>
    </row>
    <row r="490">
      <c r="A490" s="10">
        <v>486.0</v>
      </c>
      <c r="B490" s="41">
        <v>7807130.0</v>
      </c>
      <c r="C490" s="39" t="s">
        <v>15</v>
      </c>
      <c r="D490" s="39" t="s">
        <v>15</v>
      </c>
      <c r="E490" s="39" t="s">
        <v>15</v>
      </c>
      <c r="F490" s="39" t="s">
        <v>15</v>
      </c>
      <c r="G490" s="39" t="s">
        <v>15</v>
      </c>
      <c r="H490" s="39" t="s">
        <v>15</v>
      </c>
      <c r="I490" s="39" t="s">
        <v>16</v>
      </c>
      <c r="J490" s="39" t="s">
        <v>15</v>
      </c>
      <c r="K490" s="39" t="s">
        <v>16</v>
      </c>
      <c r="L490" s="39" t="s">
        <v>16</v>
      </c>
      <c r="M490" s="39">
        <v>4.0</v>
      </c>
      <c r="N490" s="39" t="s">
        <v>2015</v>
      </c>
      <c r="O490" s="39" t="s">
        <v>15</v>
      </c>
      <c r="P490" s="40" t="s">
        <v>16</v>
      </c>
      <c r="Q490" s="40" t="s">
        <v>16</v>
      </c>
      <c r="R490" s="39" t="s">
        <v>16</v>
      </c>
      <c r="S490" s="39">
        <v>17.0</v>
      </c>
      <c r="T490" s="40" t="s">
        <v>1995</v>
      </c>
      <c r="U490" s="39" t="s">
        <v>2350</v>
      </c>
      <c r="V490" s="35"/>
      <c r="W490" s="35"/>
      <c r="X490" s="35"/>
    </row>
    <row r="491">
      <c r="A491" s="10">
        <v>487.0</v>
      </c>
      <c r="B491" s="41">
        <v>7810742.0</v>
      </c>
      <c r="C491" s="39" t="s">
        <v>15</v>
      </c>
      <c r="D491" s="39" t="s">
        <v>15</v>
      </c>
      <c r="E491" s="39" t="s">
        <v>15</v>
      </c>
      <c r="F491" s="39" t="s">
        <v>15</v>
      </c>
      <c r="G491" s="39" t="s">
        <v>15</v>
      </c>
      <c r="H491" s="39" t="s">
        <v>15</v>
      </c>
      <c r="I491" s="39" t="s">
        <v>15</v>
      </c>
      <c r="J491" s="39" t="s">
        <v>15</v>
      </c>
      <c r="K491" s="39" t="s">
        <v>15</v>
      </c>
      <c r="L491" s="39" t="s">
        <v>15</v>
      </c>
      <c r="M491" s="158"/>
      <c r="N491" s="158"/>
      <c r="O491" s="39" t="s">
        <v>15</v>
      </c>
      <c r="P491" s="40" t="s">
        <v>16</v>
      </c>
      <c r="Q491" s="40" t="s">
        <v>16</v>
      </c>
      <c r="R491" s="39" t="s">
        <v>16</v>
      </c>
      <c r="S491" s="39">
        <v>4.0</v>
      </c>
      <c r="T491" s="40" t="s">
        <v>1992</v>
      </c>
      <c r="U491" s="39" t="s">
        <v>2351</v>
      </c>
      <c r="V491" s="35"/>
      <c r="W491" s="35"/>
      <c r="X491" s="35"/>
    </row>
    <row r="492">
      <c r="A492" s="10">
        <v>488.0</v>
      </c>
      <c r="B492" s="30">
        <v>7901920.0</v>
      </c>
      <c r="C492" s="39" t="s">
        <v>15</v>
      </c>
      <c r="D492" s="39" t="s">
        <v>2049</v>
      </c>
      <c r="E492" s="39" t="s">
        <v>15</v>
      </c>
      <c r="F492" s="39" t="s">
        <v>15</v>
      </c>
      <c r="G492" s="39" t="s">
        <v>15</v>
      </c>
      <c r="H492" s="39" t="s">
        <v>15</v>
      </c>
      <c r="I492" s="39" t="s">
        <v>16</v>
      </c>
      <c r="J492" s="39" t="s">
        <v>15</v>
      </c>
      <c r="K492" s="39" t="s">
        <v>16</v>
      </c>
      <c r="L492" s="39" t="s">
        <v>16</v>
      </c>
      <c r="M492" s="39">
        <v>24.0</v>
      </c>
      <c r="N492" s="39" t="s">
        <v>2352</v>
      </c>
      <c r="O492" s="39" t="s">
        <v>15</v>
      </c>
      <c r="P492" s="40" t="s">
        <v>16</v>
      </c>
      <c r="Q492" s="40" t="s">
        <v>16</v>
      </c>
      <c r="R492" s="39" t="s">
        <v>16</v>
      </c>
      <c r="S492" s="39">
        <v>51.0</v>
      </c>
      <c r="T492" s="40" t="s">
        <v>1993</v>
      </c>
      <c r="U492" s="39" t="s">
        <v>2353</v>
      </c>
      <c r="V492" s="35"/>
      <c r="W492" s="35"/>
      <c r="X492" s="35"/>
    </row>
    <row r="493">
      <c r="A493" s="10">
        <v>489.0</v>
      </c>
      <c r="B493" s="41">
        <v>7807995.0</v>
      </c>
      <c r="C493" s="39" t="s">
        <v>15</v>
      </c>
      <c r="D493" s="39" t="s">
        <v>15</v>
      </c>
      <c r="E493" s="39" t="s">
        <v>15</v>
      </c>
      <c r="F493" s="39" t="s">
        <v>15</v>
      </c>
      <c r="G493" s="39" t="s">
        <v>15</v>
      </c>
      <c r="H493" s="39" t="s">
        <v>15</v>
      </c>
      <c r="I493" s="39" t="s">
        <v>16</v>
      </c>
      <c r="J493" s="39" t="s">
        <v>15</v>
      </c>
      <c r="K493" s="39" t="s">
        <v>16</v>
      </c>
      <c r="L493" s="39" t="s">
        <v>16</v>
      </c>
      <c r="M493" s="39">
        <v>6.0</v>
      </c>
      <c r="N493" s="39" t="s">
        <v>2015</v>
      </c>
      <c r="O493" s="39" t="s">
        <v>15</v>
      </c>
      <c r="P493" s="40" t="s">
        <v>16</v>
      </c>
      <c r="Q493" s="40" t="s">
        <v>16</v>
      </c>
      <c r="R493" s="39" t="s">
        <v>16</v>
      </c>
      <c r="S493" s="39">
        <v>10.0</v>
      </c>
      <c r="T493" s="40" t="s">
        <v>1995</v>
      </c>
      <c r="U493" s="39" t="s">
        <v>2354</v>
      </c>
      <c r="V493" s="35"/>
      <c r="W493" s="35"/>
      <c r="X493" s="35"/>
    </row>
    <row r="494">
      <c r="A494" s="10">
        <v>490.0</v>
      </c>
      <c r="B494" s="41">
        <v>7789947.0</v>
      </c>
      <c r="C494" s="39" t="s">
        <v>15</v>
      </c>
      <c r="D494" s="39" t="s">
        <v>2013</v>
      </c>
      <c r="E494" s="39" t="s">
        <v>16</v>
      </c>
      <c r="F494" s="39" t="s">
        <v>15</v>
      </c>
      <c r="G494" s="39" t="s">
        <v>15</v>
      </c>
      <c r="H494" s="39" t="s">
        <v>15</v>
      </c>
      <c r="I494" s="39" t="s">
        <v>16</v>
      </c>
      <c r="J494" s="39" t="s">
        <v>15</v>
      </c>
      <c r="K494" s="39" t="s">
        <v>16</v>
      </c>
      <c r="L494" s="39" t="s">
        <v>16</v>
      </c>
      <c r="M494" s="39">
        <v>10.0</v>
      </c>
      <c r="N494" s="39" t="s">
        <v>2015</v>
      </c>
      <c r="O494" s="39" t="s">
        <v>15</v>
      </c>
      <c r="P494" s="40" t="s">
        <v>16</v>
      </c>
      <c r="Q494" s="40" t="s">
        <v>15</v>
      </c>
      <c r="R494" s="39" t="s">
        <v>16</v>
      </c>
      <c r="S494" s="39">
        <v>27.0</v>
      </c>
      <c r="T494" s="40" t="s">
        <v>1995</v>
      </c>
      <c r="U494" s="39" t="s">
        <v>2355</v>
      </c>
      <c r="V494" s="35"/>
      <c r="W494" s="35"/>
      <c r="X494" s="35"/>
    </row>
    <row r="495">
      <c r="A495" s="10">
        <v>491.0</v>
      </c>
      <c r="B495" s="41">
        <v>7814668.0</v>
      </c>
      <c r="C495" s="39" t="s">
        <v>15</v>
      </c>
      <c r="D495" s="39" t="s">
        <v>15</v>
      </c>
      <c r="E495" s="39" t="s">
        <v>15</v>
      </c>
      <c r="F495" s="39" t="s">
        <v>15</v>
      </c>
      <c r="G495" s="39" t="s">
        <v>15</v>
      </c>
      <c r="H495" s="39" t="s">
        <v>15</v>
      </c>
      <c r="I495" s="39" t="s">
        <v>16</v>
      </c>
      <c r="J495" s="39" t="s">
        <v>15</v>
      </c>
      <c r="K495" s="39" t="s">
        <v>15</v>
      </c>
      <c r="L495" s="39" t="s">
        <v>16</v>
      </c>
      <c r="M495" s="39">
        <v>10.0</v>
      </c>
      <c r="N495" s="39" t="s">
        <v>2015</v>
      </c>
      <c r="O495" s="39" t="s">
        <v>15</v>
      </c>
      <c r="P495" s="40" t="s">
        <v>16</v>
      </c>
      <c r="Q495" s="40" t="s">
        <v>16</v>
      </c>
      <c r="R495" s="39" t="s">
        <v>16</v>
      </c>
      <c r="S495" s="39">
        <v>53.0</v>
      </c>
      <c r="T495" s="40" t="s">
        <v>1993</v>
      </c>
      <c r="U495" s="39" t="s">
        <v>2356</v>
      </c>
      <c r="V495" s="35"/>
      <c r="W495" s="35"/>
      <c r="X495" s="35"/>
    </row>
    <row r="496">
      <c r="A496" s="10">
        <v>492.0</v>
      </c>
      <c r="B496" s="41">
        <v>7813417.0</v>
      </c>
      <c r="C496" s="39" t="s">
        <v>15</v>
      </c>
      <c r="D496" s="39" t="s">
        <v>15</v>
      </c>
      <c r="E496" s="39" t="s">
        <v>15</v>
      </c>
      <c r="F496" s="39" t="s">
        <v>15</v>
      </c>
      <c r="G496" s="39" t="s">
        <v>15</v>
      </c>
      <c r="H496" s="39" t="s">
        <v>15</v>
      </c>
      <c r="I496" s="39" t="s">
        <v>15</v>
      </c>
      <c r="J496" s="39" t="s">
        <v>15</v>
      </c>
      <c r="K496" s="39" t="s">
        <v>15</v>
      </c>
      <c r="L496" s="39" t="s">
        <v>15</v>
      </c>
      <c r="M496" s="158"/>
      <c r="N496" s="158"/>
      <c r="O496" s="39" t="s">
        <v>15</v>
      </c>
      <c r="P496" s="40" t="s">
        <v>15</v>
      </c>
      <c r="Q496" s="40" t="s">
        <v>15</v>
      </c>
      <c r="R496" s="39" t="s">
        <v>16</v>
      </c>
      <c r="S496" s="39">
        <v>6.0</v>
      </c>
      <c r="T496" s="40" t="s">
        <v>1995</v>
      </c>
      <c r="U496" s="39" t="s">
        <v>2357</v>
      </c>
      <c r="V496" s="35"/>
      <c r="W496" s="35"/>
      <c r="X496" s="35"/>
    </row>
    <row r="497">
      <c r="A497" s="10">
        <v>493.0</v>
      </c>
      <c r="B497" s="41">
        <v>7807678.0</v>
      </c>
      <c r="C497" s="39" t="s">
        <v>15</v>
      </c>
      <c r="D497" s="39" t="s">
        <v>15</v>
      </c>
      <c r="E497" s="39" t="s">
        <v>15</v>
      </c>
      <c r="F497" s="39" t="s">
        <v>15</v>
      </c>
      <c r="G497" s="39" t="s">
        <v>15</v>
      </c>
      <c r="H497" s="39" t="s">
        <v>15</v>
      </c>
      <c r="I497" s="39" t="s">
        <v>16</v>
      </c>
      <c r="J497" s="39" t="s">
        <v>15</v>
      </c>
      <c r="K497" s="39" t="s">
        <v>15</v>
      </c>
      <c r="L497" s="39" t="s">
        <v>16</v>
      </c>
      <c r="M497" s="39">
        <v>5.0</v>
      </c>
      <c r="N497" s="39" t="s">
        <v>2358</v>
      </c>
      <c r="O497" s="39" t="s">
        <v>15</v>
      </c>
      <c r="P497" s="40" t="s">
        <v>16</v>
      </c>
      <c r="Q497" s="40" t="s">
        <v>15</v>
      </c>
      <c r="R497" s="39" t="s">
        <v>16</v>
      </c>
      <c r="S497" s="39">
        <v>20.0</v>
      </c>
      <c r="T497" s="40" t="s">
        <v>1992</v>
      </c>
      <c r="U497" s="39" t="s">
        <v>2359</v>
      </c>
      <c r="V497" s="35"/>
      <c r="W497" s="35"/>
      <c r="X497" s="35"/>
    </row>
    <row r="498">
      <c r="A498" s="10">
        <v>494.0</v>
      </c>
      <c r="B498" s="30">
        <v>7836231.0</v>
      </c>
      <c r="C498" s="39" t="s">
        <v>15</v>
      </c>
      <c r="D498" s="39" t="s">
        <v>15</v>
      </c>
      <c r="E498" s="39" t="s">
        <v>15</v>
      </c>
      <c r="F498" s="39" t="s">
        <v>15</v>
      </c>
      <c r="G498" s="39" t="s">
        <v>15</v>
      </c>
      <c r="H498" s="39" t="s">
        <v>15</v>
      </c>
      <c r="I498" s="39" t="s">
        <v>16</v>
      </c>
      <c r="J498" s="39" t="s">
        <v>15</v>
      </c>
      <c r="K498" s="39" t="s">
        <v>15</v>
      </c>
      <c r="L498" s="39" t="s">
        <v>16</v>
      </c>
      <c r="M498" s="39">
        <v>7.0</v>
      </c>
      <c r="N498" s="39" t="s">
        <v>2358</v>
      </c>
      <c r="O498" s="39" t="s">
        <v>15</v>
      </c>
      <c r="P498" s="40" t="s">
        <v>16</v>
      </c>
      <c r="Q498" s="40" t="s">
        <v>15</v>
      </c>
      <c r="R498" s="39" t="s">
        <v>16</v>
      </c>
      <c r="S498" s="39">
        <v>8.0</v>
      </c>
      <c r="T498" s="40" t="s">
        <v>1993</v>
      </c>
      <c r="U498" s="39" t="s">
        <v>2360</v>
      </c>
      <c r="V498" s="35"/>
      <c r="W498" s="35"/>
      <c r="X498" s="35"/>
    </row>
    <row r="499">
      <c r="A499" s="10">
        <v>495.0</v>
      </c>
      <c r="B499" s="41">
        <v>7815846.0</v>
      </c>
      <c r="C499" s="39" t="s">
        <v>15</v>
      </c>
      <c r="D499" s="39" t="s">
        <v>15</v>
      </c>
      <c r="E499" s="39" t="s">
        <v>15</v>
      </c>
      <c r="F499" s="39" t="s">
        <v>15</v>
      </c>
      <c r="G499" s="39" t="s">
        <v>15</v>
      </c>
      <c r="H499" s="39" t="s">
        <v>15</v>
      </c>
      <c r="I499" s="39" t="s">
        <v>15</v>
      </c>
      <c r="J499" s="39" t="s">
        <v>15</v>
      </c>
      <c r="K499" s="39" t="s">
        <v>15</v>
      </c>
      <c r="L499" s="39" t="s">
        <v>15</v>
      </c>
      <c r="M499" s="158"/>
      <c r="N499" s="158"/>
      <c r="O499" s="39" t="s">
        <v>15</v>
      </c>
      <c r="P499" s="40" t="s">
        <v>15</v>
      </c>
      <c r="Q499" s="40" t="s">
        <v>15</v>
      </c>
      <c r="R499" s="39" t="s">
        <v>16</v>
      </c>
      <c r="S499" s="39">
        <v>4.0</v>
      </c>
      <c r="T499" s="40" t="s">
        <v>1993</v>
      </c>
      <c r="U499" s="39" t="s">
        <v>2122</v>
      </c>
      <c r="V499" s="35"/>
      <c r="W499" s="35"/>
      <c r="X499" s="35"/>
    </row>
    <row r="500">
      <c r="A500" s="10">
        <v>496.0</v>
      </c>
      <c r="B500" s="41">
        <v>7808743.0</v>
      </c>
      <c r="C500" s="39" t="s">
        <v>15</v>
      </c>
      <c r="D500" s="39" t="s">
        <v>2053</v>
      </c>
      <c r="E500" s="39" t="s">
        <v>15</v>
      </c>
      <c r="F500" s="39" t="s">
        <v>15</v>
      </c>
      <c r="G500" s="39" t="s">
        <v>15</v>
      </c>
      <c r="H500" s="39" t="s">
        <v>15</v>
      </c>
      <c r="I500" s="39" t="s">
        <v>16</v>
      </c>
      <c r="J500" s="39" t="s">
        <v>15</v>
      </c>
      <c r="K500" s="39" t="s">
        <v>16</v>
      </c>
      <c r="L500" s="39" t="s">
        <v>16</v>
      </c>
      <c r="M500" s="39">
        <v>10.0</v>
      </c>
      <c r="N500" s="39" t="s">
        <v>2015</v>
      </c>
      <c r="O500" s="39" t="s">
        <v>15</v>
      </c>
      <c r="P500" s="40" t="s">
        <v>16</v>
      </c>
      <c r="Q500" s="40" t="s">
        <v>16</v>
      </c>
      <c r="R500" s="39" t="s">
        <v>16</v>
      </c>
      <c r="S500" s="39">
        <v>30.0</v>
      </c>
      <c r="T500" s="40" t="s">
        <v>1992</v>
      </c>
      <c r="U500" s="39" t="s">
        <v>2361</v>
      </c>
      <c r="V500" s="35"/>
      <c r="W500" s="35"/>
      <c r="X500" s="35"/>
    </row>
    <row r="501">
      <c r="A501" s="10">
        <v>497.0</v>
      </c>
      <c r="B501" s="41">
        <v>7816643.0</v>
      </c>
      <c r="C501" s="39" t="s">
        <v>15</v>
      </c>
      <c r="D501" s="39" t="s">
        <v>15</v>
      </c>
      <c r="E501" s="39" t="s">
        <v>15</v>
      </c>
      <c r="F501" s="39" t="s">
        <v>15</v>
      </c>
      <c r="G501" s="39" t="s">
        <v>15</v>
      </c>
      <c r="H501" s="39" t="s">
        <v>15</v>
      </c>
      <c r="I501" s="39" t="s">
        <v>15</v>
      </c>
      <c r="J501" s="39" t="s">
        <v>15</v>
      </c>
      <c r="K501" s="39" t="s">
        <v>15</v>
      </c>
      <c r="L501" s="39" t="s">
        <v>15</v>
      </c>
      <c r="M501" s="158"/>
      <c r="N501" s="158"/>
      <c r="O501" s="39" t="s">
        <v>15</v>
      </c>
      <c r="P501" s="40" t="s">
        <v>16</v>
      </c>
      <c r="Q501" s="40" t="s">
        <v>15</v>
      </c>
      <c r="R501" s="39" t="s">
        <v>16</v>
      </c>
      <c r="S501" s="39">
        <v>18.0</v>
      </c>
      <c r="T501" s="40" t="s">
        <v>1993</v>
      </c>
      <c r="U501" s="39" t="s">
        <v>2306</v>
      </c>
      <c r="V501" s="35"/>
      <c r="W501" s="35"/>
      <c r="X501" s="35"/>
    </row>
    <row r="502">
      <c r="A502" s="10">
        <v>498.0</v>
      </c>
      <c r="B502" s="41">
        <v>7816865.0</v>
      </c>
      <c r="C502" s="39" t="s">
        <v>15</v>
      </c>
      <c r="D502" s="39" t="s">
        <v>15</v>
      </c>
      <c r="E502" s="39" t="s">
        <v>15</v>
      </c>
      <c r="F502" s="39" t="s">
        <v>15</v>
      </c>
      <c r="G502" s="39" t="s">
        <v>15</v>
      </c>
      <c r="H502" s="39" t="s">
        <v>15</v>
      </c>
      <c r="I502" s="39" t="s">
        <v>15</v>
      </c>
      <c r="J502" s="39" t="s">
        <v>15</v>
      </c>
      <c r="K502" s="39" t="s">
        <v>15</v>
      </c>
      <c r="L502" s="39" t="s">
        <v>15</v>
      </c>
      <c r="M502" s="158"/>
      <c r="N502" s="158"/>
      <c r="O502" s="39" t="s">
        <v>15</v>
      </c>
      <c r="P502" s="40" t="s">
        <v>15</v>
      </c>
      <c r="Q502" s="40" t="s">
        <v>15</v>
      </c>
      <c r="R502" s="39" t="s">
        <v>16</v>
      </c>
      <c r="S502" s="39">
        <v>12.0</v>
      </c>
      <c r="T502" s="40" t="s">
        <v>1992</v>
      </c>
      <c r="U502" s="39" t="s">
        <v>2362</v>
      </c>
      <c r="V502" s="35"/>
      <c r="W502" s="35"/>
      <c r="X502" s="35"/>
    </row>
    <row r="503">
      <c r="A503" s="10">
        <v>499.0</v>
      </c>
      <c r="B503" s="41">
        <v>7815299.0</v>
      </c>
      <c r="C503" s="39" t="s">
        <v>15</v>
      </c>
      <c r="D503" s="39" t="s">
        <v>15</v>
      </c>
      <c r="E503" s="39" t="s">
        <v>15</v>
      </c>
      <c r="F503" s="39" t="s">
        <v>15</v>
      </c>
      <c r="G503" s="39" t="s">
        <v>15</v>
      </c>
      <c r="H503" s="39" t="s">
        <v>15</v>
      </c>
      <c r="I503" s="39" t="s">
        <v>16</v>
      </c>
      <c r="J503" s="39" t="s">
        <v>15</v>
      </c>
      <c r="K503" s="39" t="s">
        <v>16</v>
      </c>
      <c r="L503" s="39" t="s">
        <v>16</v>
      </c>
      <c r="M503" s="39">
        <v>5.0</v>
      </c>
      <c r="N503" s="39" t="s">
        <v>2015</v>
      </c>
      <c r="O503" s="39" t="s">
        <v>15</v>
      </c>
      <c r="P503" s="40" t="s">
        <v>16</v>
      </c>
      <c r="Q503" s="40" t="s">
        <v>15</v>
      </c>
      <c r="R503" s="39" t="s">
        <v>16</v>
      </c>
      <c r="S503" s="39">
        <v>7.0</v>
      </c>
      <c r="T503" s="40" t="s">
        <v>1995</v>
      </c>
      <c r="U503" s="39" t="s">
        <v>2363</v>
      </c>
      <c r="V503" s="35"/>
      <c r="W503" s="35"/>
      <c r="X503" s="35"/>
    </row>
    <row r="504">
      <c r="A504" s="10">
        <v>500.0</v>
      </c>
      <c r="B504" s="41">
        <v>7817754.0</v>
      </c>
      <c r="C504" s="39" t="s">
        <v>15</v>
      </c>
      <c r="D504" s="39" t="s">
        <v>15</v>
      </c>
      <c r="E504" s="39" t="s">
        <v>15</v>
      </c>
      <c r="F504" s="39" t="s">
        <v>15</v>
      </c>
      <c r="G504" s="39" t="s">
        <v>15</v>
      </c>
      <c r="H504" s="39" t="s">
        <v>15</v>
      </c>
      <c r="I504" s="39" t="s">
        <v>16</v>
      </c>
      <c r="J504" s="39" t="s">
        <v>15</v>
      </c>
      <c r="K504" s="39" t="s">
        <v>16</v>
      </c>
      <c r="L504" s="39" t="s">
        <v>16</v>
      </c>
      <c r="M504" s="39">
        <v>8.0</v>
      </c>
      <c r="N504" s="39" t="s">
        <v>2009</v>
      </c>
      <c r="O504" s="39" t="s">
        <v>15</v>
      </c>
      <c r="P504" s="40" t="s">
        <v>16</v>
      </c>
      <c r="Q504" s="40" t="s">
        <v>16</v>
      </c>
      <c r="R504" s="39" t="s">
        <v>16</v>
      </c>
      <c r="S504" s="39">
        <v>15.0</v>
      </c>
      <c r="T504" s="40" t="s">
        <v>1993</v>
      </c>
      <c r="U504" s="39" t="s">
        <v>2364</v>
      </c>
      <c r="V504" s="35"/>
      <c r="W504" s="35"/>
      <c r="X504" s="35"/>
    </row>
    <row r="505">
      <c r="A505" s="10">
        <v>501.0</v>
      </c>
      <c r="B505" s="41">
        <v>7818483.0</v>
      </c>
      <c r="C505" s="39" t="s">
        <v>15</v>
      </c>
      <c r="D505" s="39" t="s">
        <v>15</v>
      </c>
      <c r="E505" s="39" t="s">
        <v>15</v>
      </c>
      <c r="F505" s="39" t="s">
        <v>15</v>
      </c>
      <c r="G505" s="39" t="s">
        <v>15</v>
      </c>
      <c r="H505" s="39" t="s">
        <v>15</v>
      </c>
      <c r="I505" s="39" t="s">
        <v>15</v>
      </c>
      <c r="J505" s="39" t="s">
        <v>15</v>
      </c>
      <c r="K505" s="39" t="s">
        <v>15</v>
      </c>
      <c r="L505" s="39" t="s">
        <v>15</v>
      </c>
      <c r="M505" s="158"/>
      <c r="N505" s="158"/>
      <c r="O505" s="39" t="s">
        <v>15</v>
      </c>
      <c r="P505" s="40" t="s">
        <v>16</v>
      </c>
      <c r="Q505" s="40" t="s">
        <v>16</v>
      </c>
      <c r="R505" s="39" t="s">
        <v>16</v>
      </c>
      <c r="S505" s="39">
        <v>14.0</v>
      </c>
      <c r="T505" s="40" t="s">
        <v>1995</v>
      </c>
      <c r="U505" s="39" t="s">
        <v>2365</v>
      </c>
      <c r="V505" s="35"/>
      <c r="W505" s="35"/>
      <c r="X505" s="35"/>
    </row>
    <row r="506">
      <c r="A506" s="10">
        <v>502.0</v>
      </c>
      <c r="B506" s="41">
        <v>7819070.0</v>
      </c>
      <c r="C506" s="39" t="s">
        <v>15</v>
      </c>
      <c r="D506" s="39" t="s">
        <v>15</v>
      </c>
      <c r="E506" s="39" t="s">
        <v>15</v>
      </c>
      <c r="F506" s="39" t="s">
        <v>15</v>
      </c>
      <c r="G506" s="39" t="s">
        <v>15</v>
      </c>
      <c r="H506" s="39" t="s">
        <v>15</v>
      </c>
      <c r="I506" s="39" t="s">
        <v>16</v>
      </c>
      <c r="J506" s="39" t="s">
        <v>15</v>
      </c>
      <c r="K506" s="39" t="s">
        <v>15</v>
      </c>
      <c r="L506" s="39" t="s">
        <v>16</v>
      </c>
      <c r="M506" s="39">
        <v>10.0</v>
      </c>
      <c r="N506" s="39" t="s">
        <v>2015</v>
      </c>
      <c r="O506" s="39" t="s">
        <v>15</v>
      </c>
      <c r="P506" s="40" t="s">
        <v>16</v>
      </c>
      <c r="Q506" s="40" t="s">
        <v>16</v>
      </c>
      <c r="R506" s="39" t="s">
        <v>16</v>
      </c>
      <c r="S506" s="39">
        <v>29.0</v>
      </c>
      <c r="T506" s="40" t="s">
        <v>1992</v>
      </c>
      <c r="U506" s="39" t="s">
        <v>2181</v>
      </c>
      <c r="V506" s="35"/>
      <c r="W506" s="35"/>
      <c r="X506" s="35"/>
    </row>
    <row r="507">
      <c r="A507" s="10">
        <v>503.0</v>
      </c>
      <c r="B507" s="41">
        <v>7810121.0</v>
      </c>
      <c r="C507" s="39" t="s">
        <v>15</v>
      </c>
      <c r="D507" s="39" t="s">
        <v>15</v>
      </c>
      <c r="E507" s="39" t="s">
        <v>15</v>
      </c>
      <c r="F507" s="39" t="s">
        <v>15</v>
      </c>
      <c r="G507" s="39" t="s">
        <v>15</v>
      </c>
      <c r="H507" s="39" t="s">
        <v>15</v>
      </c>
      <c r="I507" s="39" t="s">
        <v>15</v>
      </c>
      <c r="J507" s="39" t="s">
        <v>15</v>
      </c>
      <c r="K507" s="39" t="s">
        <v>15</v>
      </c>
      <c r="L507" s="39" t="s">
        <v>15</v>
      </c>
      <c r="M507" s="158"/>
      <c r="N507" s="158"/>
      <c r="O507" s="39" t="s">
        <v>15</v>
      </c>
      <c r="P507" s="40" t="s">
        <v>16</v>
      </c>
      <c r="Q507" s="40" t="s">
        <v>16</v>
      </c>
      <c r="R507" s="39" t="s">
        <v>16</v>
      </c>
      <c r="S507" s="39">
        <v>36.0</v>
      </c>
      <c r="T507" s="40" t="s">
        <v>1997</v>
      </c>
      <c r="U507" s="39" t="s">
        <v>2366</v>
      </c>
      <c r="V507" s="35"/>
      <c r="W507" s="35"/>
      <c r="X507" s="35"/>
    </row>
    <row r="508">
      <c r="A508" s="10">
        <v>504.0</v>
      </c>
      <c r="B508" s="41">
        <v>7820162.0</v>
      </c>
      <c r="C508" s="39" t="s">
        <v>15</v>
      </c>
      <c r="D508" s="39" t="s">
        <v>15</v>
      </c>
      <c r="E508" s="39" t="s">
        <v>15</v>
      </c>
      <c r="F508" s="39" t="s">
        <v>15</v>
      </c>
      <c r="G508" s="39" t="s">
        <v>15</v>
      </c>
      <c r="H508" s="39" t="s">
        <v>15</v>
      </c>
      <c r="I508" s="39" t="s">
        <v>15</v>
      </c>
      <c r="J508" s="39" t="s">
        <v>15</v>
      </c>
      <c r="K508" s="39" t="s">
        <v>15</v>
      </c>
      <c r="L508" s="39" t="s">
        <v>15</v>
      </c>
      <c r="M508" s="158"/>
      <c r="N508" s="158"/>
      <c r="O508" s="39" t="s">
        <v>15</v>
      </c>
      <c r="P508" s="40" t="s">
        <v>16</v>
      </c>
      <c r="Q508" s="40" t="s">
        <v>16</v>
      </c>
      <c r="R508" s="39" t="s">
        <v>16</v>
      </c>
      <c r="S508" s="39">
        <v>20.0</v>
      </c>
      <c r="T508" s="40" t="s">
        <v>1993</v>
      </c>
      <c r="U508" s="39" t="s">
        <v>2367</v>
      </c>
      <c r="V508" s="35"/>
      <c r="W508" s="35"/>
      <c r="X508" s="35"/>
    </row>
    <row r="509">
      <c r="A509" s="10">
        <v>505.0</v>
      </c>
      <c r="B509" s="41">
        <v>7851272.0</v>
      </c>
      <c r="C509" s="39" t="s">
        <v>15</v>
      </c>
      <c r="D509" s="39" t="s">
        <v>15</v>
      </c>
      <c r="E509" s="39" t="s">
        <v>15</v>
      </c>
      <c r="F509" s="39" t="s">
        <v>15</v>
      </c>
      <c r="G509" s="39" t="s">
        <v>15</v>
      </c>
      <c r="H509" s="39" t="s">
        <v>15</v>
      </c>
      <c r="I509" s="39" t="s">
        <v>15</v>
      </c>
      <c r="J509" s="39" t="s">
        <v>15</v>
      </c>
      <c r="K509" s="39" t="s">
        <v>15</v>
      </c>
      <c r="L509" s="39" t="s">
        <v>15</v>
      </c>
      <c r="M509" s="158"/>
      <c r="N509" s="158"/>
      <c r="O509" s="39" t="s">
        <v>15</v>
      </c>
      <c r="P509" s="40" t="s">
        <v>15</v>
      </c>
      <c r="Q509" s="40" t="s">
        <v>16</v>
      </c>
      <c r="R509" s="39" t="s">
        <v>16</v>
      </c>
      <c r="S509" s="39">
        <v>13.0</v>
      </c>
      <c r="T509" s="40" t="s">
        <v>1992</v>
      </c>
      <c r="U509" s="39" t="s">
        <v>2368</v>
      </c>
      <c r="V509" s="35"/>
      <c r="W509" s="35"/>
      <c r="X509" s="35"/>
    </row>
    <row r="510">
      <c r="A510" s="10">
        <v>506.0</v>
      </c>
      <c r="B510" s="47">
        <v>7853316.0</v>
      </c>
      <c r="C510" s="39" t="s">
        <v>15</v>
      </c>
      <c r="D510" s="39" t="s">
        <v>15</v>
      </c>
      <c r="E510" s="39" t="s">
        <v>15</v>
      </c>
      <c r="F510" s="39" t="s">
        <v>15</v>
      </c>
      <c r="G510" s="39" t="s">
        <v>15</v>
      </c>
      <c r="H510" s="39" t="s">
        <v>15</v>
      </c>
      <c r="I510" s="39" t="s">
        <v>15</v>
      </c>
      <c r="J510" s="39" t="s">
        <v>15</v>
      </c>
      <c r="K510" s="39" t="s">
        <v>15</v>
      </c>
      <c r="L510" s="39" t="s">
        <v>16</v>
      </c>
      <c r="M510" s="39">
        <v>16.0</v>
      </c>
      <c r="N510" s="39" t="s">
        <v>2369</v>
      </c>
      <c r="O510" s="39" t="s">
        <v>15</v>
      </c>
      <c r="P510" s="40" t="s">
        <v>15</v>
      </c>
      <c r="Q510" s="40" t="s">
        <v>16</v>
      </c>
      <c r="R510" s="39" t="s">
        <v>16</v>
      </c>
      <c r="S510" s="39">
        <v>7.0</v>
      </c>
      <c r="T510" s="40" t="s">
        <v>1992</v>
      </c>
      <c r="U510" s="39" t="s">
        <v>2370</v>
      </c>
      <c r="V510" s="35"/>
      <c r="W510" s="35"/>
      <c r="X510" s="35"/>
    </row>
    <row r="511">
      <c r="A511" s="10">
        <v>507.0</v>
      </c>
      <c r="B511" s="41">
        <v>7854670.0</v>
      </c>
      <c r="C511" s="39" t="s">
        <v>15</v>
      </c>
      <c r="D511" s="39" t="s">
        <v>15</v>
      </c>
      <c r="E511" s="39" t="s">
        <v>15</v>
      </c>
      <c r="F511" s="39" t="s">
        <v>15</v>
      </c>
      <c r="G511" s="39" t="s">
        <v>15</v>
      </c>
      <c r="H511" s="39" t="s">
        <v>15</v>
      </c>
      <c r="I511" s="39" t="s">
        <v>15</v>
      </c>
      <c r="J511" s="39" t="s">
        <v>15</v>
      </c>
      <c r="K511" s="39" t="s">
        <v>16</v>
      </c>
      <c r="L511" s="39" t="s">
        <v>16</v>
      </c>
      <c r="M511" s="39">
        <v>8.0</v>
      </c>
      <c r="N511" s="39" t="s">
        <v>2011</v>
      </c>
      <c r="O511" s="39" t="s">
        <v>15</v>
      </c>
      <c r="P511" s="40" t="s">
        <v>16</v>
      </c>
      <c r="Q511" s="40" t="s">
        <v>16</v>
      </c>
      <c r="R511" s="39" t="s">
        <v>16</v>
      </c>
      <c r="S511" s="39">
        <v>9.0</v>
      </c>
      <c r="T511" s="40" t="s">
        <v>1992</v>
      </c>
      <c r="U511" s="39" t="s">
        <v>2371</v>
      </c>
      <c r="V511" s="35"/>
      <c r="W511" s="35"/>
      <c r="X511" s="35"/>
    </row>
    <row r="512">
      <c r="A512" s="10">
        <v>508.0</v>
      </c>
      <c r="B512" s="41">
        <v>7855654.0</v>
      </c>
      <c r="C512" s="39" t="s">
        <v>15</v>
      </c>
      <c r="D512" s="39" t="s">
        <v>15</v>
      </c>
      <c r="E512" s="39" t="s">
        <v>15</v>
      </c>
      <c r="F512" s="39" t="s">
        <v>15</v>
      </c>
      <c r="G512" s="39" t="s">
        <v>15</v>
      </c>
      <c r="H512" s="39" t="s">
        <v>15</v>
      </c>
      <c r="I512" s="39" t="s">
        <v>15</v>
      </c>
      <c r="J512" s="39" t="s">
        <v>15</v>
      </c>
      <c r="K512" s="39" t="s">
        <v>15</v>
      </c>
      <c r="L512" s="39" t="s">
        <v>15</v>
      </c>
      <c r="M512" s="158"/>
      <c r="N512" s="158"/>
      <c r="O512" s="39" t="s">
        <v>15</v>
      </c>
      <c r="P512" s="40" t="s">
        <v>15</v>
      </c>
      <c r="Q512" s="40" t="s">
        <v>16</v>
      </c>
      <c r="R512" s="39" t="s">
        <v>16</v>
      </c>
      <c r="S512" s="39">
        <v>25.0</v>
      </c>
      <c r="T512" s="40" t="s">
        <v>1997</v>
      </c>
      <c r="U512" s="39" t="s">
        <v>2372</v>
      </c>
      <c r="V512" s="35"/>
      <c r="W512" s="35"/>
      <c r="X512" s="35"/>
    </row>
    <row r="513">
      <c r="A513" s="10">
        <v>509.0</v>
      </c>
      <c r="B513" s="41">
        <v>7856656.0</v>
      </c>
      <c r="C513" s="39" t="s">
        <v>16</v>
      </c>
      <c r="D513" s="39" t="s">
        <v>15</v>
      </c>
      <c r="E513" s="39" t="s">
        <v>15</v>
      </c>
      <c r="F513" s="39" t="s">
        <v>15</v>
      </c>
      <c r="G513" s="39" t="s">
        <v>16</v>
      </c>
      <c r="H513" s="39" t="s">
        <v>15</v>
      </c>
      <c r="I513" s="39" t="s">
        <v>15</v>
      </c>
      <c r="J513" s="39" t="s">
        <v>15</v>
      </c>
      <c r="K513" s="39" t="s">
        <v>16</v>
      </c>
      <c r="L513" s="39" t="s">
        <v>16</v>
      </c>
      <c r="M513" s="39">
        <v>58.0</v>
      </c>
      <c r="N513" s="39" t="s">
        <v>2373</v>
      </c>
      <c r="O513" s="39" t="s">
        <v>15</v>
      </c>
      <c r="P513" s="40" t="s">
        <v>16</v>
      </c>
      <c r="Q513" s="40" t="s">
        <v>16</v>
      </c>
      <c r="R513" s="39" t="s">
        <v>16</v>
      </c>
      <c r="S513" s="39">
        <v>61.0</v>
      </c>
      <c r="T513" s="40" t="s">
        <v>1995</v>
      </c>
      <c r="U513" s="39" t="s">
        <v>2374</v>
      </c>
      <c r="V513" s="35"/>
      <c r="W513" s="35"/>
      <c r="X513" s="35"/>
    </row>
    <row r="514">
      <c r="A514" s="10">
        <v>510.0</v>
      </c>
      <c r="B514" s="41">
        <v>7855871.0</v>
      </c>
      <c r="C514" s="39" t="s">
        <v>15</v>
      </c>
      <c r="D514" s="39" t="s">
        <v>15</v>
      </c>
      <c r="E514" s="39" t="s">
        <v>15</v>
      </c>
      <c r="F514" s="39" t="s">
        <v>15</v>
      </c>
      <c r="G514" s="39" t="s">
        <v>16</v>
      </c>
      <c r="H514" s="39" t="s">
        <v>15</v>
      </c>
      <c r="I514" s="39" t="s">
        <v>15</v>
      </c>
      <c r="J514" s="39" t="s">
        <v>15</v>
      </c>
      <c r="K514" s="39" t="s">
        <v>15</v>
      </c>
      <c r="L514" s="39" t="s">
        <v>15</v>
      </c>
      <c r="M514" s="39">
        <v>8.0</v>
      </c>
      <c r="N514" s="39" t="s">
        <v>2011</v>
      </c>
      <c r="O514" s="39" t="s">
        <v>15</v>
      </c>
      <c r="P514" s="40" t="s">
        <v>16</v>
      </c>
      <c r="Q514" s="40" t="s">
        <v>15</v>
      </c>
      <c r="R514" s="39" t="s">
        <v>16</v>
      </c>
      <c r="S514" s="39">
        <v>15.0</v>
      </c>
      <c r="T514" s="40" t="s">
        <v>1995</v>
      </c>
      <c r="U514" s="39" t="s">
        <v>2375</v>
      </c>
      <c r="V514" s="35"/>
      <c r="W514" s="35"/>
      <c r="X514" s="35"/>
    </row>
    <row r="515">
      <c r="A515" s="10">
        <v>511.0</v>
      </c>
      <c r="B515" s="41">
        <v>7857297.0</v>
      </c>
      <c r="C515" s="39" t="s">
        <v>15</v>
      </c>
      <c r="D515" s="39" t="s">
        <v>15</v>
      </c>
      <c r="E515" s="39" t="s">
        <v>15</v>
      </c>
      <c r="F515" s="39" t="s">
        <v>15</v>
      </c>
      <c r="G515" s="39" t="s">
        <v>15</v>
      </c>
      <c r="H515" s="39" t="s">
        <v>15</v>
      </c>
      <c r="I515" s="39" t="s">
        <v>16</v>
      </c>
      <c r="J515" s="39" t="s">
        <v>15</v>
      </c>
      <c r="K515" s="39" t="s">
        <v>15</v>
      </c>
      <c r="L515" s="39" t="s">
        <v>16</v>
      </c>
      <c r="M515" s="39">
        <v>8.0</v>
      </c>
      <c r="N515" s="39" t="s">
        <v>2011</v>
      </c>
      <c r="O515" s="39" t="s">
        <v>15</v>
      </c>
      <c r="P515" s="40" t="s">
        <v>16</v>
      </c>
      <c r="Q515" s="40" t="s">
        <v>15</v>
      </c>
      <c r="R515" s="39" t="s">
        <v>16</v>
      </c>
      <c r="S515" s="39">
        <v>14.0</v>
      </c>
      <c r="T515" s="40" t="s">
        <v>1995</v>
      </c>
      <c r="U515" s="39" t="s">
        <v>2376</v>
      </c>
      <c r="V515" s="35"/>
      <c r="W515" s="35"/>
      <c r="X515" s="35"/>
    </row>
    <row r="516">
      <c r="A516" s="10">
        <v>512.0</v>
      </c>
      <c r="B516" s="41">
        <v>7857354.0</v>
      </c>
      <c r="C516" s="39" t="s">
        <v>15</v>
      </c>
      <c r="D516" s="39" t="s">
        <v>15</v>
      </c>
      <c r="E516" s="39" t="s">
        <v>15</v>
      </c>
      <c r="F516" s="39" t="s">
        <v>15</v>
      </c>
      <c r="G516" s="39" t="s">
        <v>15</v>
      </c>
      <c r="H516" s="39" t="s">
        <v>15</v>
      </c>
      <c r="I516" s="39" t="s">
        <v>15</v>
      </c>
      <c r="J516" s="39" t="s">
        <v>15</v>
      </c>
      <c r="K516" s="39" t="s">
        <v>16</v>
      </c>
      <c r="L516" s="39" t="s">
        <v>16</v>
      </c>
      <c r="M516" s="39">
        <v>17.0</v>
      </c>
      <c r="N516" s="39" t="s">
        <v>2377</v>
      </c>
      <c r="O516" s="39" t="s">
        <v>15</v>
      </c>
      <c r="P516" s="40" t="s">
        <v>16</v>
      </c>
      <c r="Q516" s="40" t="s">
        <v>16</v>
      </c>
      <c r="R516" s="39" t="s">
        <v>16</v>
      </c>
      <c r="S516" s="39">
        <v>22.0</v>
      </c>
      <c r="T516" s="40" t="s">
        <v>1995</v>
      </c>
      <c r="U516" s="39" t="s">
        <v>2378</v>
      </c>
      <c r="V516" s="35"/>
      <c r="W516" s="35"/>
      <c r="X516" s="35"/>
    </row>
    <row r="517">
      <c r="A517" s="10">
        <v>513.0</v>
      </c>
      <c r="B517" s="41">
        <v>7858098.0</v>
      </c>
      <c r="C517" s="39" t="s">
        <v>15</v>
      </c>
      <c r="D517" s="39" t="s">
        <v>2049</v>
      </c>
      <c r="E517" s="39" t="s">
        <v>15</v>
      </c>
      <c r="F517" s="39" t="s">
        <v>15</v>
      </c>
      <c r="G517" s="39" t="s">
        <v>15</v>
      </c>
      <c r="H517" s="39" t="s">
        <v>15</v>
      </c>
      <c r="I517" s="39" t="s">
        <v>16</v>
      </c>
      <c r="J517" s="39" t="s">
        <v>15</v>
      </c>
      <c r="K517" s="39" t="s">
        <v>16</v>
      </c>
      <c r="L517" s="39" t="s">
        <v>16</v>
      </c>
      <c r="M517" s="39">
        <v>43.0</v>
      </c>
      <c r="N517" s="39" t="s">
        <v>2377</v>
      </c>
      <c r="O517" s="39" t="s">
        <v>15</v>
      </c>
      <c r="P517" s="40" t="s">
        <v>16</v>
      </c>
      <c r="Q517" s="40" t="s">
        <v>15</v>
      </c>
      <c r="R517" s="39" t="s">
        <v>16</v>
      </c>
      <c r="S517" s="39" t="s">
        <v>86</v>
      </c>
      <c r="T517" s="40" t="s">
        <v>1997</v>
      </c>
      <c r="U517" s="39" t="s">
        <v>2379</v>
      </c>
      <c r="V517" s="35"/>
      <c r="W517" s="35"/>
      <c r="X517" s="35"/>
    </row>
    <row r="518">
      <c r="A518" s="10">
        <v>514.0</v>
      </c>
      <c r="B518" s="41">
        <v>7864864.0</v>
      </c>
      <c r="C518" s="39" t="s">
        <v>15</v>
      </c>
      <c r="D518" s="39" t="s">
        <v>15</v>
      </c>
      <c r="E518" s="39" t="s">
        <v>15</v>
      </c>
      <c r="F518" s="39" t="s">
        <v>15</v>
      </c>
      <c r="G518" s="39" t="s">
        <v>15</v>
      </c>
      <c r="H518" s="39" t="s">
        <v>15</v>
      </c>
      <c r="I518" s="39" t="s">
        <v>15</v>
      </c>
      <c r="J518" s="39" t="s">
        <v>15</v>
      </c>
      <c r="K518" s="39" t="s">
        <v>16</v>
      </c>
      <c r="L518" s="39" t="s">
        <v>16</v>
      </c>
      <c r="M518" s="39">
        <v>27.0</v>
      </c>
      <c r="N518" s="39" t="s">
        <v>2380</v>
      </c>
      <c r="O518" s="39" t="s">
        <v>15</v>
      </c>
      <c r="P518" s="40" t="s">
        <v>16</v>
      </c>
      <c r="Q518" s="40" t="s">
        <v>15</v>
      </c>
      <c r="R518" s="39" t="s">
        <v>16</v>
      </c>
      <c r="S518" s="39">
        <v>37.0</v>
      </c>
      <c r="T518" s="40" t="s">
        <v>1992</v>
      </c>
      <c r="U518" s="39" t="s">
        <v>2381</v>
      </c>
      <c r="V518" s="35"/>
      <c r="W518" s="35"/>
      <c r="X518" s="35"/>
    </row>
    <row r="519">
      <c r="A519" s="10">
        <v>515.0</v>
      </c>
      <c r="B519" s="41">
        <v>7866381.0</v>
      </c>
      <c r="C519" s="39" t="s">
        <v>15</v>
      </c>
      <c r="D519" s="39" t="s">
        <v>15</v>
      </c>
      <c r="E519" s="39" t="s">
        <v>15</v>
      </c>
      <c r="F519" s="39" t="s">
        <v>15</v>
      </c>
      <c r="G519" s="39" t="s">
        <v>15</v>
      </c>
      <c r="H519" s="39" t="s">
        <v>15</v>
      </c>
      <c r="I519" s="39" t="s">
        <v>15</v>
      </c>
      <c r="J519" s="39" t="s">
        <v>15</v>
      </c>
      <c r="K519" s="39" t="s">
        <v>16</v>
      </c>
      <c r="L519" s="39" t="s">
        <v>16</v>
      </c>
      <c r="M519" s="39">
        <v>2.0</v>
      </c>
      <c r="N519" s="39" t="s">
        <v>2302</v>
      </c>
      <c r="O519" s="39" t="s">
        <v>15</v>
      </c>
      <c r="P519" s="40" t="s">
        <v>16</v>
      </c>
      <c r="Q519" s="40" t="s">
        <v>15</v>
      </c>
      <c r="R519" s="39" t="s">
        <v>16</v>
      </c>
      <c r="S519" s="39">
        <v>15.0</v>
      </c>
      <c r="T519" s="40"/>
      <c r="U519" s="39" t="s">
        <v>2382</v>
      </c>
      <c r="V519" s="35"/>
      <c r="W519" s="35"/>
      <c r="X519" s="35"/>
    </row>
    <row r="520">
      <c r="A520" s="10">
        <v>516.0</v>
      </c>
      <c r="B520" s="41">
        <v>7867684.0</v>
      </c>
      <c r="C520" s="39" t="s">
        <v>15</v>
      </c>
      <c r="D520" s="39" t="s">
        <v>15</v>
      </c>
      <c r="E520" s="39" t="s">
        <v>15</v>
      </c>
      <c r="F520" s="39" t="s">
        <v>15</v>
      </c>
      <c r="G520" s="39" t="s">
        <v>15</v>
      </c>
      <c r="H520" s="39" t="s">
        <v>15</v>
      </c>
      <c r="I520" s="39" t="s">
        <v>15</v>
      </c>
      <c r="J520" s="39" t="s">
        <v>15</v>
      </c>
      <c r="K520" s="39" t="s">
        <v>15</v>
      </c>
      <c r="L520" s="39" t="s">
        <v>16</v>
      </c>
      <c r="M520" s="39">
        <v>11.0</v>
      </c>
      <c r="N520" s="39" t="s">
        <v>2092</v>
      </c>
      <c r="O520" s="39" t="s">
        <v>16</v>
      </c>
      <c r="P520" s="40" t="s">
        <v>16</v>
      </c>
      <c r="Q520" s="40" t="s">
        <v>16</v>
      </c>
      <c r="R520" s="39" t="s">
        <v>16</v>
      </c>
      <c r="S520" s="39">
        <v>48.0</v>
      </c>
      <c r="T520" s="40" t="s">
        <v>1995</v>
      </c>
      <c r="U520" s="39" t="s">
        <v>2383</v>
      </c>
      <c r="V520" s="35"/>
      <c r="W520" s="35"/>
      <c r="X520" s="35"/>
    </row>
    <row r="521">
      <c r="A521" s="10">
        <v>517.0</v>
      </c>
      <c r="B521" s="41">
        <v>7855653.0</v>
      </c>
      <c r="C521" s="39" t="s">
        <v>15</v>
      </c>
      <c r="D521" s="39" t="s">
        <v>15</v>
      </c>
      <c r="E521" s="39" t="s">
        <v>15</v>
      </c>
      <c r="F521" s="39" t="s">
        <v>15</v>
      </c>
      <c r="G521" s="39" t="s">
        <v>15</v>
      </c>
      <c r="H521" s="39" t="s">
        <v>15</v>
      </c>
      <c r="I521" s="39" t="s">
        <v>15</v>
      </c>
      <c r="J521" s="39" t="s">
        <v>15</v>
      </c>
      <c r="K521" s="39" t="s">
        <v>15</v>
      </c>
      <c r="L521" s="39" t="s">
        <v>15</v>
      </c>
      <c r="M521" s="158"/>
      <c r="N521" s="158"/>
      <c r="O521" s="39" t="s">
        <v>15</v>
      </c>
      <c r="P521" s="40" t="s">
        <v>15</v>
      </c>
      <c r="Q521" s="40" t="s">
        <v>15</v>
      </c>
      <c r="R521" s="39" t="s">
        <v>16</v>
      </c>
      <c r="S521" s="39">
        <v>21.0</v>
      </c>
      <c r="T521" s="40" t="s">
        <v>1992</v>
      </c>
      <c r="U521" s="39" t="s">
        <v>2384</v>
      </c>
      <c r="V521" s="35"/>
      <c r="W521" s="35"/>
      <c r="X521" s="35"/>
    </row>
    <row r="522">
      <c r="A522" s="10">
        <v>518.0</v>
      </c>
      <c r="B522" s="41">
        <v>7858116.0</v>
      </c>
      <c r="C522" s="39" t="s">
        <v>15</v>
      </c>
      <c r="D522" s="39" t="s">
        <v>15</v>
      </c>
      <c r="E522" s="39" t="s">
        <v>15</v>
      </c>
      <c r="F522" s="39" t="s">
        <v>15</v>
      </c>
      <c r="G522" s="39" t="s">
        <v>15</v>
      </c>
      <c r="H522" s="39" t="s">
        <v>15</v>
      </c>
      <c r="I522" s="39" t="s">
        <v>15</v>
      </c>
      <c r="J522" s="39" t="s">
        <v>15</v>
      </c>
      <c r="K522" s="39" t="s">
        <v>16</v>
      </c>
      <c r="L522" s="39" t="s">
        <v>16</v>
      </c>
      <c r="M522" s="39">
        <v>20.0</v>
      </c>
      <c r="N522" s="39" t="s">
        <v>2377</v>
      </c>
      <c r="O522" s="39" t="s">
        <v>15</v>
      </c>
      <c r="P522" s="40" t="s">
        <v>16</v>
      </c>
      <c r="Q522" s="40" t="s">
        <v>16</v>
      </c>
      <c r="R522" s="39" t="s">
        <v>16</v>
      </c>
      <c r="S522" s="39">
        <v>20.0</v>
      </c>
      <c r="T522" s="40" t="s">
        <v>1995</v>
      </c>
      <c r="U522" s="39" t="s">
        <v>2385</v>
      </c>
      <c r="V522" s="35"/>
      <c r="W522" s="35"/>
      <c r="X522" s="35"/>
    </row>
    <row r="523">
      <c r="A523" s="36">
        <v>519.0</v>
      </c>
      <c r="B523" s="42">
        <v>7862610.0</v>
      </c>
      <c r="C523" s="40" t="s">
        <v>15</v>
      </c>
      <c r="D523" s="40" t="s">
        <v>15</v>
      </c>
      <c r="E523" s="40" t="s">
        <v>15</v>
      </c>
      <c r="F523" s="40" t="s">
        <v>15</v>
      </c>
      <c r="G523" s="40" t="s">
        <v>15</v>
      </c>
      <c r="H523" s="40" t="s">
        <v>15</v>
      </c>
      <c r="I523" s="40" t="s">
        <v>15</v>
      </c>
      <c r="J523" s="40" t="s">
        <v>15</v>
      </c>
      <c r="K523" s="40" t="s">
        <v>15</v>
      </c>
      <c r="L523" s="40" t="s">
        <v>15</v>
      </c>
      <c r="M523" s="167"/>
      <c r="N523" s="167"/>
      <c r="O523" s="40" t="s">
        <v>15</v>
      </c>
      <c r="P523" s="40" t="s">
        <v>15</v>
      </c>
      <c r="Q523" s="40" t="s">
        <v>15</v>
      </c>
      <c r="R523" s="40" t="s">
        <v>16</v>
      </c>
      <c r="S523" s="40">
        <v>2.0</v>
      </c>
      <c r="T523" s="40" t="s">
        <v>1993</v>
      </c>
      <c r="U523" s="40" t="s">
        <v>2122</v>
      </c>
      <c r="V523" s="71"/>
      <c r="W523" s="71"/>
      <c r="X523" s="71"/>
    </row>
    <row r="524">
      <c r="A524" s="36">
        <v>520.0</v>
      </c>
      <c r="B524" s="42">
        <v>7862741.0</v>
      </c>
      <c r="C524" s="40" t="s">
        <v>15</v>
      </c>
      <c r="D524" s="40" t="s">
        <v>15</v>
      </c>
      <c r="E524" s="40" t="s">
        <v>15</v>
      </c>
      <c r="F524" s="40" t="s">
        <v>15</v>
      </c>
      <c r="G524" s="40" t="s">
        <v>15</v>
      </c>
      <c r="H524" s="40" t="s">
        <v>15</v>
      </c>
      <c r="I524" s="40" t="s">
        <v>15</v>
      </c>
      <c r="J524" s="40" t="s">
        <v>15</v>
      </c>
      <c r="K524" s="40" t="s">
        <v>15</v>
      </c>
      <c r="L524" s="40" t="s">
        <v>15</v>
      </c>
      <c r="M524" s="167"/>
      <c r="N524" s="167"/>
      <c r="O524" s="40" t="s">
        <v>15</v>
      </c>
      <c r="P524" s="40" t="s">
        <v>15</v>
      </c>
      <c r="Q524" s="40" t="s">
        <v>15</v>
      </c>
      <c r="R524" s="40" t="s">
        <v>16</v>
      </c>
      <c r="S524" s="40">
        <v>16.0</v>
      </c>
      <c r="T524" s="40" t="s">
        <v>1993</v>
      </c>
      <c r="U524" s="40" t="s">
        <v>2386</v>
      </c>
      <c r="V524" s="71"/>
      <c r="W524" s="71"/>
      <c r="X524" s="71"/>
    </row>
    <row r="525">
      <c r="A525" s="36">
        <v>521.0</v>
      </c>
      <c r="B525" s="42">
        <v>7864190.0</v>
      </c>
      <c r="C525" s="40" t="s">
        <v>15</v>
      </c>
      <c r="D525" s="40" t="s">
        <v>15</v>
      </c>
      <c r="E525" s="40" t="s">
        <v>15</v>
      </c>
      <c r="F525" s="40" t="s">
        <v>15</v>
      </c>
      <c r="G525" s="40" t="s">
        <v>15</v>
      </c>
      <c r="H525" s="40" t="s">
        <v>15</v>
      </c>
      <c r="I525" s="40" t="s">
        <v>16</v>
      </c>
      <c r="J525" s="40" t="s">
        <v>15</v>
      </c>
      <c r="K525" s="40" t="s">
        <v>16</v>
      </c>
      <c r="L525" s="40" t="s">
        <v>16</v>
      </c>
      <c r="M525" s="40">
        <v>6.0</v>
      </c>
      <c r="N525" s="40" t="s">
        <v>2250</v>
      </c>
      <c r="O525" s="40" t="s">
        <v>15</v>
      </c>
      <c r="P525" s="40" t="s">
        <v>16</v>
      </c>
      <c r="Q525" s="40" t="s">
        <v>15</v>
      </c>
      <c r="R525" s="40" t="s">
        <v>16</v>
      </c>
      <c r="S525" s="40">
        <v>6.0</v>
      </c>
      <c r="T525" s="40" t="s">
        <v>1993</v>
      </c>
      <c r="U525" s="40" t="s">
        <v>2387</v>
      </c>
      <c r="V525" s="71"/>
      <c r="W525" s="71"/>
      <c r="X525" s="71"/>
    </row>
    <row r="526">
      <c r="A526" s="36">
        <v>522.0</v>
      </c>
      <c r="B526" s="42">
        <v>7853718.0</v>
      </c>
      <c r="C526" s="40" t="s">
        <v>15</v>
      </c>
      <c r="D526" s="40" t="s">
        <v>15</v>
      </c>
      <c r="E526" s="40" t="s">
        <v>15</v>
      </c>
      <c r="F526" s="40" t="s">
        <v>15</v>
      </c>
      <c r="G526" s="40" t="s">
        <v>15</v>
      </c>
      <c r="H526" s="40" t="s">
        <v>15</v>
      </c>
      <c r="I526" s="40" t="s">
        <v>15</v>
      </c>
      <c r="J526" s="40" t="s">
        <v>15</v>
      </c>
      <c r="K526" s="40" t="s">
        <v>15</v>
      </c>
      <c r="L526" s="40" t="s">
        <v>15</v>
      </c>
      <c r="M526" s="167"/>
      <c r="N526" s="167"/>
      <c r="O526" s="40" t="s">
        <v>15</v>
      </c>
      <c r="P526" s="40" t="s">
        <v>15</v>
      </c>
      <c r="Q526" s="40" t="s">
        <v>15</v>
      </c>
      <c r="R526" s="40" t="s">
        <v>15</v>
      </c>
      <c r="S526" s="167"/>
      <c r="T526" s="40" t="s">
        <v>1995</v>
      </c>
      <c r="U526" s="40" t="s">
        <v>2388</v>
      </c>
      <c r="V526" s="71"/>
      <c r="W526" s="71"/>
      <c r="X526" s="71"/>
    </row>
    <row r="527">
      <c r="A527" s="36">
        <v>523.0</v>
      </c>
      <c r="B527" s="42">
        <v>7857044.0</v>
      </c>
      <c r="C527" s="40" t="s">
        <v>15</v>
      </c>
      <c r="D527" s="40" t="s">
        <v>2013</v>
      </c>
      <c r="E527" s="40" t="s">
        <v>15</v>
      </c>
      <c r="F527" s="40" t="s">
        <v>15</v>
      </c>
      <c r="G527" s="40" t="s">
        <v>15</v>
      </c>
      <c r="H527" s="40" t="s">
        <v>15</v>
      </c>
      <c r="I527" s="40" t="s">
        <v>15</v>
      </c>
      <c r="J527" s="40" t="s">
        <v>15</v>
      </c>
      <c r="K527" s="40" t="s">
        <v>15</v>
      </c>
      <c r="L527" s="40" t="s">
        <v>15</v>
      </c>
      <c r="M527" s="167"/>
      <c r="N527" s="167"/>
      <c r="O527" s="40" t="s">
        <v>15</v>
      </c>
      <c r="P527" s="40" t="s">
        <v>15</v>
      </c>
      <c r="Q527" s="40" t="s">
        <v>15</v>
      </c>
      <c r="R527" s="40" t="s">
        <v>16</v>
      </c>
      <c r="S527" s="40">
        <v>20.0</v>
      </c>
      <c r="T527" s="40" t="s">
        <v>1993</v>
      </c>
      <c r="U527" s="40" t="s">
        <v>2389</v>
      </c>
      <c r="V527" s="71"/>
      <c r="W527" s="71"/>
      <c r="X527" s="71"/>
    </row>
    <row r="528">
      <c r="A528" s="36">
        <v>524.0</v>
      </c>
      <c r="B528" s="42">
        <v>7859858.0</v>
      </c>
      <c r="C528" s="40" t="s">
        <v>15</v>
      </c>
      <c r="D528" s="40" t="s">
        <v>2013</v>
      </c>
      <c r="E528" s="40" t="s">
        <v>15</v>
      </c>
      <c r="F528" s="40" t="s">
        <v>15</v>
      </c>
      <c r="G528" s="40" t="s">
        <v>15</v>
      </c>
      <c r="H528" s="40" t="s">
        <v>15</v>
      </c>
      <c r="I528" s="40" t="s">
        <v>15</v>
      </c>
      <c r="J528" s="40" t="s">
        <v>15</v>
      </c>
      <c r="K528" s="40" t="s">
        <v>15</v>
      </c>
      <c r="L528" s="40" t="s">
        <v>15</v>
      </c>
      <c r="M528" s="167"/>
      <c r="N528" s="167"/>
      <c r="O528" s="40" t="s">
        <v>15</v>
      </c>
      <c r="P528" s="40" t="s">
        <v>15</v>
      </c>
      <c r="Q528" s="40" t="s">
        <v>15</v>
      </c>
      <c r="R528" s="40" t="s">
        <v>16</v>
      </c>
      <c r="S528" s="40">
        <v>16.0</v>
      </c>
      <c r="T528" s="40" t="s">
        <v>1993</v>
      </c>
      <c r="U528" s="40" t="s">
        <v>2390</v>
      </c>
      <c r="V528" s="71"/>
      <c r="W528" s="71"/>
      <c r="X528" s="71"/>
    </row>
    <row r="529">
      <c r="A529" s="36">
        <v>525.0</v>
      </c>
      <c r="B529" s="42">
        <v>7862670.0</v>
      </c>
      <c r="C529" s="40" t="s">
        <v>15</v>
      </c>
      <c r="D529" s="40" t="s">
        <v>15</v>
      </c>
      <c r="E529" s="40" t="s">
        <v>15</v>
      </c>
      <c r="F529" s="40" t="s">
        <v>15</v>
      </c>
      <c r="G529" s="40" t="s">
        <v>15</v>
      </c>
      <c r="H529" s="40" t="s">
        <v>15</v>
      </c>
      <c r="I529" s="40" t="s">
        <v>15</v>
      </c>
      <c r="J529" s="40" t="s">
        <v>15</v>
      </c>
      <c r="K529" s="40" t="s">
        <v>15</v>
      </c>
      <c r="L529" s="40" t="s">
        <v>15</v>
      </c>
      <c r="M529" s="167"/>
      <c r="N529" s="167"/>
      <c r="O529" s="40" t="s">
        <v>15</v>
      </c>
      <c r="P529" s="40" t="s">
        <v>15</v>
      </c>
      <c r="Q529" s="40" t="s">
        <v>15</v>
      </c>
      <c r="R529" s="40" t="s">
        <v>16</v>
      </c>
      <c r="S529" s="40">
        <v>12.0</v>
      </c>
      <c r="T529" s="40" t="s">
        <v>1992</v>
      </c>
      <c r="U529" s="40" t="s">
        <v>2391</v>
      </c>
      <c r="V529" s="71"/>
      <c r="W529" s="71"/>
      <c r="X529" s="71"/>
    </row>
    <row r="530">
      <c r="A530" s="36">
        <v>526.0</v>
      </c>
      <c r="B530" s="42">
        <v>7864237.0</v>
      </c>
      <c r="C530" s="40" t="s">
        <v>15</v>
      </c>
      <c r="D530" s="40" t="s">
        <v>15</v>
      </c>
      <c r="E530" s="40" t="s">
        <v>15</v>
      </c>
      <c r="F530" s="40" t="s">
        <v>15</v>
      </c>
      <c r="G530" s="40" t="s">
        <v>15</v>
      </c>
      <c r="H530" s="40" t="s">
        <v>15</v>
      </c>
      <c r="I530" s="40" t="s">
        <v>15</v>
      </c>
      <c r="J530" s="40" t="s">
        <v>15</v>
      </c>
      <c r="K530" s="40" t="s">
        <v>15</v>
      </c>
      <c r="L530" s="40" t="s">
        <v>15</v>
      </c>
      <c r="M530" s="167"/>
      <c r="N530" s="167"/>
      <c r="O530" s="40" t="s">
        <v>15</v>
      </c>
      <c r="P530" s="40" t="s">
        <v>15</v>
      </c>
      <c r="Q530" s="40" t="s">
        <v>15</v>
      </c>
      <c r="R530" s="40" t="s">
        <v>16</v>
      </c>
      <c r="S530" s="40">
        <v>3.0</v>
      </c>
      <c r="T530" s="40" t="s">
        <v>1993</v>
      </c>
      <c r="U530" s="40" t="s">
        <v>2392</v>
      </c>
      <c r="V530" s="71"/>
      <c r="W530" s="71"/>
      <c r="X530" s="71"/>
    </row>
    <row r="531">
      <c r="A531" s="36">
        <v>527.0</v>
      </c>
      <c r="B531" s="49">
        <v>7871746.0</v>
      </c>
      <c r="C531" s="40" t="s">
        <v>15</v>
      </c>
      <c r="D531" s="40" t="s">
        <v>15</v>
      </c>
      <c r="E531" s="40" t="s">
        <v>15</v>
      </c>
      <c r="F531" s="40" t="s">
        <v>15</v>
      </c>
      <c r="G531" s="111" t="s">
        <v>15</v>
      </c>
      <c r="H531" s="111" t="s">
        <v>15</v>
      </c>
      <c r="I531" s="111" t="s">
        <v>15</v>
      </c>
      <c r="J531" s="40" t="s">
        <v>15</v>
      </c>
      <c r="K531" s="40" t="s">
        <v>16</v>
      </c>
      <c r="L531" s="40" t="s">
        <v>16</v>
      </c>
      <c r="M531" s="40">
        <v>10.0</v>
      </c>
      <c r="N531" s="40" t="s">
        <v>2250</v>
      </c>
      <c r="O531" s="40" t="s">
        <v>15</v>
      </c>
      <c r="P531" s="40" t="s">
        <v>16</v>
      </c>
      <c r="Q531" s="40" t="s">
        <v>16</v>
      </c>
      <c r="R531" s="40" t="s">
        <v>16</v>
      </c>
      <c r="S531" s="40">
        <v>14.0</v>
      </c>
      <c r="T531" s="40" t="s">
        <v>1993</v>
      </c>
      <c r="U531" s="40" t="s">
        <v>2393</v>
      </c>
      <c r="V531" s="71"/>
      <c r="W531" s="71"/>
      <c r="X531" s="71"/>
    </row>
    <row r="532">
      <c r="A532" s="36">
        <v>528.0</v>
      </c>
      <c r="B532" s="42">
        <v>7872323.0</v>
      </c>
      <c r="C532" s="40" t="s">
        <v>15</v>
      </c>
      <c r="D532" s="40" t="s">
        <v>15</v>
      </c>
      <c r="E532" s="40" t="s">
        <v>15</v>
      </c>
      <c r="F532" s="40" t="s">
        <v>15</v>
      </c>
      <c r="G532" s="111" t="s">
        <v>15</v>
      </c>
      <c r="H532" s="111" t="s">
        <v>15</v>
      </c>
      <c r="I532" s="111" t="s">
        <v>15</v>
      </c>
      <c r="J532" s="40" t="s">
        <v>15</v>
      </c>
      <c r="K532" s="40" t="s">
        <v>15</v>
      </c>
      <c r="L532" s="40" t="s">
        <v>15</v>
      </c>
      <c r="M532" s="167"/>
      <c r="N532" s="167"/>
      <c r="O532" s="40" t="s">
        <v>15</v>
      </c>
      <c r="P532" s="40" t="s">
        <v>15</v>
      </c>
      <c r="Q532" s="40" t="s">
        <v>15</v>
      </c>
      <c r="R532" s="40" t="s">
        <v>16</v>
      </c>
      <c r="S532" s="40">
        <v>8.0</v>
      </c>
      <c r="T532" s="40" t="s">
        <v>1997</v>
      </c>
      <c r="U532" s="40" t="s">
        <v>2394</v>
      </c>
      <c r="V532" s="71"/>
      <c r="W532" s="71"/>
      <c r="X532" s="71"/>
    </row>
    <row r="533">
      <c r="A533" s="36">
        <v>529.0</v>
      </c>
      <c r="B533" s="42">
        <v>7875428.0</v>
      </c>
      <c r="C533" s="40" t="s">
        <v>15</v>
      </c>
      <c r="D533" s="40" t="s">
        <v>15</v>
      </c>
      <c r="E533" s="40" t="s">
        <v>15</v>
      </c>
      <c r="F533" s="40" t="s">
        <v>15</v>
      </c>
      <c r="G533" s="111" t="s">
        <v>15</v>
      </c>
      <c r="H533" s="111" t="s">
        <v>15</v>
      </c>
      <c r="I533" s="111" t="s">
        <v>16</v>
      </c>
      <c r="J533" s="40" t="s">
        <v>16</v>
      </c>
      <c r="K533" s="40" t="s">
        <v>16</v>
      </c>
      <c r="L533" s="40" t="s">
        <v>16</v>
      </c>
      <c r="M533" s="40">
        <v>10.0</v>
      </c>
      <c r="N533" s="40" t="s">
        <v>2250</v>
      </c>
      <c r="O533" s="40" t="s">
        <v>15</v>
      </c>
      <c r="P533" s="40" t="s">
        <v>16</v>
      </c>
      <c r="Q533" s="40" t="s">
        <v>16</v>
      </c>
      <c r="R533" s="40" t="s">
        <v>16</v>
      </c>
      <c r="S533" s="40">
        <v>25.0</v>
      </c>
      <c r="T533" s="40" t="s">
        <v>1993</v>
      </c>
      <c r="U533" s="40" t="s">
        <v>2395</v>
      </c>
      <c r="V533" s="71"/>
      <c r="W533" s="71"/>
      <c r="X533" s="71"/>
    </row>
    <row r="534">
      <c r="A534" s="36">
        <v>530.0</v>
      </c>
      <c r="B534" s="42">
        <v>7870741.0</v>
      </c>
      <c r="C534" s="40" t="s">
        <v>15</v>
      </c>
      <c r="D534" s="40" t="s">
        <v>15</v>
      </c>
      <c r="E534" s="40" t="s">
        <v>15</v>
      </c>
      <c r="F534" s="40" t="s">
        <v>15</v>
      </c>
      <c r="G534" s="111" t="s">
        <v>15</v>
      </c>
      <c r="H534" s="111" t="s">
        <v>15</v>
      </c>
      <c r="I534" s="111" t="s">
        <v>15</v>
      </c>
      <c r="J534" s="40" t="s">
        <v>15</v>
      </c>
      <c r="K534" s="40" t="s">
        <v>15</v>
      </c>
      <c r="L534" s="40" t="s">
        <v>15</v>
      </c>
      <c r="M534" s="167"/>
      <c r="N534" s="167"/>
      <c r="O534" s="40" t="s">
        <v>15</v>
      </c>
      <c r="P534" s="40" t="s">
        <v>16</v>
      </c>
      <c r="Q534" s="40" t="s">
        <v>15</v>
      </c>
      <c r="R534" s="40" t="s">
        <v>16</v>
      </c>
      <c r="S534" s="40">
        <v>7.0</v>
      </c>
      <c r="T534" s="40" t="s">
        <v>1997</v>
      </c>
      <c r="U534" s="40" t="s">
        <v>2396</v>
      </c>
      <c r="V534" s="71"/>
      <c r="W534" s="71"/>
      <c r="X534" s="71"/>
    </row>
    <row r="535">
      <c r="A535" s="36">
        <v>531.0</v>
      </c>
      <c r="B535" s="42">
        <v>7876410.0</v>
      </c>
      <c r="C535" s="40" t="s">
        <v>15</v>
      </c>
      <c r="D535" s="40" t="s">
        <v>15</v>
      </c>
      <c r="E535" s="40" t="s">
        <v>15</v>
      </c>
      <c r="F535" s="40" t="s">
        <v>15</v>
      </c>
      <c r="G535" s="111" t="s">
        <v>15</v>
      </c>
      <c r="H535" s="111" t="s">
        <v>15</v>
      </c>
      <c r="I535" s="111" t="s">
        <v>15</v>
      </c>
      <c r="J535" s="40" t="s">
        <v>15</v>
      </c>
      <c r="K535" s="40" t="s">
        <v>15</v>
      </c>
      <c r="L535" s="40" t="s">
        <v>15</v>
      </c>
      <c r="M535" s="167"/>
      <c r="N535" s="167"/>
      <c r="O535" s="40" t="s">
        <v>15</v>
      </c>
      <c r="P535" s="40" t="s">
        <v>15</v>
      </c>
      <c r="Q535" s="40" t="s">
        <v>15</v>
      </c>
      <c r="R535" s="40" t="s">
        <v>16</v>
      </c>
      <c r="S535" s="40">
        <v>11.0</v>
      </c>
      <c r="T535" s="40" t="s">
        <v>1993</v>
      </c>
      <c r="U535" s="40" t="s">
        <v>2397</v>
      </c>
      <c r="V535" s="71"/>
      <c r="W535" s="71"/>
      <c r="X535" s="71"/>
    </row>
    <row r="536">
      <c r="A536" s="10">
        <v>532.0</v>
      </c>
      <c r="B536" s="10">
        <v>7758221.0</v>
      </c>
      <c r="C536" s="39" t="s">
        <v>15</v>
      </c>
      <c r="D536" s="39" t="s">
        <v>15</v>
      </c>
      <c r="E536" s="39" t="s">
        <v>15</v>
      </c>
      <c r="F536" s="39" t="s">
        <v>15</v>
      </c>
      <c r="G536" s="89" t="s">
        <v>15</v>
      </c>
      <c r="H536" s="89" t="s">
        <v>15</v>
      </c>
      <c r="I536" s="89" t="s">
        <v>16</v>
      </c>
      <c r="J536" s="39" t="s">
        <v>15</v>
      </c>
      <c r="K536" s="39" t="s">
        <v>16</v>
      </c>
      <c r="L536" s="39" t="s">
        <v>16</v>
      </c>
      <c r="M536" s="39">
        <v>13.0</v>
      </c>
      <c r="N536" s="39" t="s">
        <v>2398</v>
      </c>
      <c r="O536" s="39" t="s">
        <v>15</v>
      </c>
      <c r="P536" s="39" t="s">
        <v>15</v>
      </c>
      <c r="Q536" s="39" t="s">
        <v>16</v>
      </c>
      <c r="R536" s="39" t="s">
        <v>16</v>
      </c>
      <c r="S536" s="39">
        <v>21.0</v>
      </c>
      <c r="T536" s="39" t="s">
        <v>1992</v>
      </c>
      <c r="U536" s="39" t="s">
        <v>2399</v>
      </c>
      <c r="V536" s="35"/>
      <c r="W536" s="35"/>
      <c r="X536" s="35"/>
    </row>
    <row r="537">
      <c r="A537" s="10">
        <v>533.0</v>
      </c>
      <c r="B537" s="10">
        <v>7764414.0</v>
      </c>
      <c r="C537" s="50" t="s">
        <v>15</v>
      </c>
      <c r="D537" s="50" t="s">
        <v>15</v>
      </c>
      <c r="E537" s="50" t="s">
        <v>15</v>
      </c>
      <c r="F537" s="50" t="s">
        <v>16</v>
      </c>
      <c r="G537" s="89" t="s">
        <v>15</v>
      </c>
      <c r="H537" s="89" t="s">
        <v>15</v>
      </c>
      <c r="I537" s="89" t="s">
        <v>16</v>
      </c>
      <c r="J537" s="50" t="s">
        <v>15</v>
      </c>
      <c r="K537" s="50" t="s">
        <v>15</v>
      </c>
      <c r="L537" s="50" t="s">
        <v>16</v>
      </c>
      <c r="M537" s="50">
        <v>10.0</v>
      </c>
      <c r="N537" s="50" t="s">
        <v>2400</v>
      </c>
      <c r="O537" s="50" t="s">
        <v>15</v>
      </c>
      <c r="P537" s="50" t="s">
        <v>15</v>
      </c>
      <c r="Q537" s="50" t="s">
        <v>15</v>
      </c>
      <c r="R537" s="50" t="s">
        <v>16</v>
      </c>
      <c r="S537" s="50">
        <v>5.0</v>
      </c>
      <c r="T537" s="50" t="s">
        <v>1992</v>
      </c>
      <c r="U537" s="50" t="s">
        <v>2401</v>
      </c>
      <c r="V537" s="115"/>
      <c r="W537" s="115"/>
      <c r="X537" s="115"/>
    </row>
    <row r="538">
      <c r="A538" s="10">
        <v>534.0</v>
      </c>
      <c r="B538" s="10">
        <v>7764712.0</v>
      </c>
      <c r="C538" s="39" t="s">
        <v>15</v>
      </c>
      <c r="D538" s="39" t="s">
        <v>15</v>
      </c>
      <c r="E538" s="39" t="s">
        <v>15</v>
      </c>
      <c r="F538" s="39" t="s">
        <v>15</v>
      </c>
      <c r="G538" s="89" t="s">
        <v>15</v>
      </c>
      <c r="H538" s="89" t="s">
        <v>15</v>
      </c>
      <c r="I538" s="89" t="s">
        <v>15</v>
      </c>
      <c r="J538" s="39" t="s">
        <v>15</v>
      </c>
      <c r="K538" s="39" t="s">
        <v>15</v>
      </c>
      <c r="L538" s="39" t="s">
        <v>15</v>
      </c>
      <c r="M538" s="158"/>
      <c r="N538" s="158"/>
      <c r="O538" s="39" t="s">
        <v>15</v>
      </c>
      <c r="P538" s="40" t="s">
        <v>15</v>
      </c>
      <c r="Q538" s="40" t="s">
        <v>15</v>
      </c>
      <c r="R538" s="39" t="s">
        <v>16</v>
      </c>
      <c r="S538" s="39">
        <v>12.0</v>
      </c>
      <c r="T538" s="40" t="s">
        <v>1992</v>
      </c>
      <c r="U538" s="158"/>
      <c r="V538" s="159"/>
      <c r="W538" s="159"/>
      <c r="X538" s="159"/>
    </row>
    <row r="539">
      <c r="A539" s="10">
        <v>535.0</v>
      </c>
      <c r="B539" s="10">
        <v>7764977.0</v>
      </c>
      <c r="C539" s="39" t="s">
        <v>15</v>
      </c>
      <c r="D539" s="39" t="s">
        <v>15</v>
      </c>
      <c r="E539" s="39" t="s">
        <v>15</v>
      </c>
      <c r="F539" s="39" t="s">
        <v>15</v>
      </c>
      <c r="G539" s="89" t="s">
        <v>15</v>
      </c>
      <c r="H539" s="89" t="s">
        <v>15</v>
      </c>
      <c r="I539" s="89" t="s">
        <v>15</v>
      </c>
      <c r="J539" s="39" t="s">
        <v>15</v>
      </c>
      <c r="K539" s="39" t="s">
        <v>15</v>
      </c>
      <c r="L539" s="39" t="s">
        <v>15</v>
      </c>
      <c r="M539" s="158"/>
      <c r="N539" s="158"/>
      <c r="O539" s="39" t="s">
        <v>15</v>
      </c>
      <c r="P539" s="40" t="s">
        <v>16</v>
      </c>
      <c r="Q539" s="40" t="s">
        <v>16</v>
      </c>
      <c r="R539" s="39" t="s">
        <v>16</v>
      </c>
      <c r="S539" s="39">
        <v>7.0</v>
      </c>
      <c r="T539" s="40" t="s">
        <v>1992</v>
      </c>
      <c r="U539" s="39" t="s">
        <v>2402</v>
      </c>
      <c r="V539" s="35"/>
      <c r="W539" s="35"/>
      <c r="X539" s="35"/>
    </row>
    <row r="540">
      <c r="A540" s="10">
        <v>536.0</v>
      </c>
      <c r="B540" s="10">
        <v>7766535.0</v>
      </c>
      <c r="C540" s="39" t="s">
        <v>15</v>
      </c>
      <c r="D540" s="39" t="s">
        <v>15</v>
      </c>
      <c r="E540" s="39" t="s">
        <v>15</v>
      </c>
      <c r="F540" s="39" t="s">
        <v>15</v>
      </c>
      <c r="G540" s="89" t="s">
        <v>15</v>
      </c>
      <c r="H540" s="89" t="s">
        <v>15</v>
      </c>
      <c r="I540" s="89" t="s">
        <v>15</v>
      </c>
      <c r="J540" s="39" t="s">
        <v>15</v>
      </c>
      <c r="K540" s="39" t="s">
        <v>15</v>
      </c>
      <c r="L540" s="39" t="s">
        <v>15</v>
      </c>
      <c r="M540" s="158"/>
      <c r="N540" s="158"/>
      <c r="O540" s="39" t="s">
        <v>15</v>
      </c>
      <c r="P540" s="40" t="s">
        <v>15</v>
      </c>
      <c r="Q540" s="40" t="s">
        <v>15</v>
      </c>
      <c r="R540" s="39" t="s">
        <v>16</v>
      </c>
      <c r="S540" s="39">
        <v>4.0</v>
      </c>
      <c r="T540" s="40" t="s">
        <v>1992</v>
      </c>
      <c r="U540" s="158"/>
      <c r="V540" s="159"/>
      <c r="W540" s="159"/>
      <c r="X540" s="159"/>
    </row>
    <row r="541">
      <c r="A541" s="10">
        <v>537.0</v>
      </c>
      <c r="B541" s="10">
        <v>7767090.0</v>
      </c>
      <c r="C541" s="39" t="s">
        <v>15</v>
      </c>
      <c r="D541" s="39" t="s">
        <v>15</v>
      </c>
      <c r="E541" s="39" t="s">
        <v>15</v>
      </c>
      <c r="F541" s="39" t="s">
        <v>15</v>
      </c>
      <c r="G541" s="89" t="s">
        <v>15</v>
      </c>
      <c r="H541" s="89" t="s">
        <v>15</v>
      </c>
      <c r="I541" s="89" t="s">
        <v>16</v>
      </c>
      <c r="J541" s="39" t="s">
        <v>15</v>
      </c>
      <c r="K541" s="39" t="s">
        <v>16</v>
      </c>
      <c r="L541" s="39" t="s">
        <v>16</v>
      </c>
      <c r="M541" s="39">
        <v>28.0</v>
      </c>
      <c r="N541" s="39" t="s">
        <v>2045</v>
      </c>
      <c r="O541" s="39" t="s">
        <v>15</v>
      </c>
      <c r="P541" s="40" t="s">
        <v>16</v>
      </c>
      <c r="Q541" s="40" t="s">
        <v>16</v>
      </c>
      <c r="R541" s="39" t="s">
        <v>16</v>
      </c>
      <c r="S541" s="39">
        <v>15.0</v>
      </c>
      <c r="T541" s="40" t="s">
        <v>1992</v>
      </c>
      <c r="U541" s="158"/>
      <c r="V541" s="159"/>
      <c r="W541" s="159"/>
      <c r="X541" s="159"/>
    </row>
    <row r="542">
      <c r="A542" s="10">
        <v>538.0</v>
      </c>
      <c r="B542" s="10">
        <v>7767111.0</v>
      </c>
      <c r="C542" s="39" t="s">
        <v>15</v>
      </c>
      <c r="D542" s="39" t="s">
        <v>15</v>
      </c>
      <c r="E542" s="39" t="s">
        <v>15</v>
      </c>
      <c r="F542" s="39" t="s">
        <v>15</v>
      </c>
      <c r="G542" s="89" t="s">
        <v>15</v>
      </c>
      <c r="H542" s="89" t="s">
        <v>15</v>
      </c>
      <c r="I542" s="89" t="s">
        <v>15</v>
      </c>
      <c r="J542" s="39" t="s">
        <v>15</v>
      </c>
      <c r="K542" s="39" t="s">
        <v>16</v>
      </c>
      <c r="L542" s="39" t="s">
        <v>16</v>
      </c>
      <c r="M542" s="39">
        <v>21.0</v>
      </c>
      <c r="N542" s="39" t="s">
        <v>2261</v>
      </c>
      <c r="O542" s="39" t="s">
        <v>15</v>
      </c>
      <c r="P542" s="40" t="s">
        <v>16</v>
      </c>
      <c r="Q542" s="40" t="s">
        <v>16</v>
      </c>
      <c r="R542" s="39" t="s">
        <v>16</v>
      </c>
      <c r="S542" s="39">
        <v>2.0</v>
      </c>
      <c r="T542" s="40" t="s">
        <v>1995</v>
      </c>
      <c r="U542" s="158"/>
      <c r="V542" s="159"/>
      <c r="W542" s="159"/>
      <c r="X542" s="159"/>
    </row>
    <row r="543">
      <c r="A543" s="10">
        <v>539.0</v>
      </c>
      <c r="B543" s="10">
        <v>7768913.0</v>
      </c>
      <c r="C543" s="39" t="s">
        <v>15</v>
      </c>
      <c r="D543" s="39" t="s">
        <v>15</v>
      </c>
      <c r="E543" s="39" t="s">
        <v>15</v>
      </c>
      <c r="F543" s="39" t="s">
        <v>15</v>
      </c>
      <c r="G543" s="89" t="s">
        <v>15</v>
      </c>
      <c r="H543" s="89" t="s">
        <v>15</v>
      </c>
      <c r="I543" s="89" t="s">
        <v>15</v>
      </c>
      <c r="J543" s="39" t="s">
        <v>15</v>
      </c>
      <c r="K543" s="39" t="s">
        <v>16</v>
      </c>
      <c r="L543" s="39" t="s">
        <v>16</v>
      </c>
      <c r="M543" s="39">
        <v>31.0</v>
      </c>
      <c r="N543" s="39" t="s">
        <v>2045</v>
      </c>
      <c r="O543" s="39" t="s">
        <v>15</v>
      </c>
      <c r="P543" s="40" t="s">
        <v>16</v>
      </c>
      <c r="Q543" s="40" t="s">
        <v>15</v>
      </c>
      <c r="R543" s="39" t="s">
        <v>16</v>
      </c>
      <c r="S543" s="39" t="s">
        <v>86</v>
      </c>
      <c r="T543" s="40" t="s">
        <v>1992</v>
      </c>
      <c r="U543" s="158"/>
      <c r="V543" s="159"/>
      <c r="W543" s="159"/>
      <c r="X543" s="159"/>
    </row>
    <row r="544">
      <c r="A544" s="10">
        <v>540.0</v>
      </c>
      <c r="B544" s="10">
        <v>7768595.0</v>
      </c>
      <c r="C544" s="39" t="s">
        <v>15</v>
      </c>
      <c r="D544" s="39" t="s">
        <v>15</v>
      </c>
      <c r="E544" s="39" t="s">
        <v>15</v>
      </c>
      <c r="F544" s="39" t="s">
        <v>15</v>
      </c>
      <c r="G544" s="89" t="s">
        <v>15</v>
      </c>
      <c r="H544" s="89" t="s">
        <v>15</v>
      </c>
      <c r="I544" s="89" t="s">
        <v>16</v>
      </c>
      <c r="J544" s="39" t="s">
        <v>15</v>
      </c>
      <c r="K544" s="39" t="s">
        <v>15</v>
      </c>
      <c r="L544" s="39" t="s">
        <v>16</v>
      </c>
      <c r="M544" s="39">
        <v>24.0</v>
      </c>
      <c r="N544" s="39" t="s">
        <v>2045</v>
      </c>
      <c r="O544" s="39" t="s">
        <v>15</v>
      </c>
      <c r="P544" s="40" t="s">
        <v>15</v>
      </c>
      <c r="Q544" s="40" t="s">
        <v>15</v>
      </c>
      <c r="R544" s="39" t="s">
        <v>16</v>
      </c>
      <c r="S544" s="39">
        <v>4.0</v>
      </c>
      <c r="T544" s="40" t="s">
        <v>1992</v>
      </c>
      <c r="U544" s="39" t="s">
        <v>2403</v>
      </c>
      <c r="V544" s="35"/>
      <c r="W544" s="35"/>
      <c r="X544" s="35"/>
    </row>
    <row r="545">
      <c r="A545" s="10">
        <v>541.0</v>
      </c>
      <c r="B545" s="10">
        <v>7769255.0</v>
      </c>
      <c r="C545" s="39" t="s">
        <v>15</v>
      </c>
      <c r="D545" s="39" t="s">
        <v>15</v>
      </c>
      <c r="E545" s="39" t="s">
        <v>15</v>
      </c>
      <c r="F545" s="39" t="s">
        <v>15</v>
      </c>
      <c r="G545" s="89" t="s">
        <v>15</v>
      </c>
      <c r="H545" s="89" t="s">
        <v>15</v>
      </c>
      <c r="I545" s="89" t="s">
        <v>16</v>
      </c>
      <c r="J545" s="39" t="s">
        <v>15</v>
      </c>
      <c r="K545" s="39" t="s">
        <v>16</v>
      </c>
      <c r="L545" s="39" t="s">
        <v>16</v>
      </c>
      <c r="M545" s="39">
        <v>31.0</v>
      </c>
      <c r="N545" s="39" t="s">
        <v>2045</v>
      </c>
      <c r="O545" s="39" t="s">
        <v>15</v>
      </c>
      <c r="P545" s="40" t="s">
        <v>16</v>
      </c>
      <c r="Q545" s="40" t="s">
        <v>16</v>
      </c>
      <c r="R545" s="39" t="s">
        <v>16</v>
      </c>
      <c r="S545" s="39" t="s">
        <v>86</v>
      </c>
      <c r="T545" s="40" t="s">
        <v>1992</v>
      </c>
      <c r="U545" s="158"/>
      <c r="V545" s="159"/>
      <c r="W545" s="159"/>
      <c r="X545" s="159"/>
    </row>
    <row r="546">
      <c r="A546" s="10">
        <v>542.0</v>
      </c>
      <c r="B546" s="10">
        <v>7769880.0</v>
      </c>
      <c r="C546" s="39" t="s">
        <v>15</v>
      </c>
      <c r="D546" s="39" t="s">
        <v>15</v>
      </c>
      <c r="E546" s="39" t="s">
        <v>15</v>
      </c>
      <c r="F546" s="39" t="s">
        <v>15</v>
      </c>
      <c r="G546" s="89" t="s">
        <v>15</v>
      </c>
      <c r="H546" s="89" t="s">
        <v>15</v>
      </c>
      <c r="I546" s="89" t="s">
        <v>16</v>
      </c>
      <c r="J546" s="39" t="s">
        <v>15</v>
      </c>
      <c r="K546" s="39" t="s">
        <v>16</v>
      </c>
      <c r="L546" s="39" t="s">
        <v>16</v>
      </c>
      <c r="M546" s="39">
        <v>32.0</v>
      </c>
      <c r="N546" s="39" t="s">
        <v>2045</v>
      </c>
      <c r="O546" s="39" t="s">
        <v>15</v>
      </c>
      <c r="P546" s="40" t="s">
        <v>16</v>
      </c>
      <c r="Q546" s="40" t="s">
        <v>16</v>
      </c>
      <c r="R546" s="39" t="s">
        <v>16</v>
      </c>
      <c r="S546" s="39" t="s">
        <v>86</v>
      </c>
      <c r="T546" s="40" t="s">
        <v>1992</v>
      </c>
      <c r="U546" s="39" t="s">
        <v>2404</v>
      </c>
      <c r="V546" s="35"/>
      <c r="W546" s="35"/>
      <c r="X546" s="35"/>
    </row>
    <row r="547">
      <c r="A547" s="10">
        <v>543.0</v>
      </c>
      <c r="B547" s="10">
        <v>7782452.0</v>
      </c>
      <c r="C547" s="39" t="s">
        <v>15</v>
      </c>
      <c r="D547" s="39" t="s">
        <v>15</v>
      </c>
      <c r="E547" s="39" t="s">
        <v>15</v>
      </c>
      <c r="F547" s="39" t="s">
        <v>15</v>
      </c>
      <c r="G547" s="89" t="s">
        <v>15</v>
      </c>
      <c r="H547" s="89" t="s">
        <v>15</v>
      </c>
      <c r="I547" s="89" t="s">
        <v>15</v>
      </c>
      <c r="J547" s="39" t="s">
        <v>16</v>
      </c>
      <c r="K547" s="39" t="s">
        <v>16</v>
      </c>
      <c r="L547" s="39" t="s">
        <v>16</v>
      </c>
      <c r="M547" s="39">
        <v>10.0</v>
      </c>
      <c r="N547" s="39" t="s">
        <v>2045</v>
      </c>
      <c r="O547" s="39" t="s">
        <v>15</v>
      </c>
      <c r="P547" s="39" t="s">
        <v>15</v>
      </c>
      <c r="Q547" s="39" t="s">
        <v>16</v>
      </c>
      <c r="R547" s="39" t="s">
        <v>16</v>
      </c>
      <c r="S547" s="39">
        <v>28.0</v>
      </c>
      <c r="T547" s="39" t="s">
        <v>1992</v>
      </c>
      <c r="U547" s="158"/>
      <c r="V547" s="159"/>
      <c r="W547" s="159"/>
      <c r="X547" s="159"/>
    </row>
    <row r="548">
      <c r="A548" s="13">
        <v>544.0</v>
      </c>
      <c r="B548" s="13">
        <v>7782596.0</v>
      </c>
      <c r="C548" s="39" t="s">
        <v>15</v>
      </c>
      <c r="D548" s="39" t="s">
        <v>15</v>
      </c>
      <c r="E548" s="39" t="s">
        <v>15</v>
      </c>
      <c r="F548" s="39" t="s">
        <v>15</v>
      </c>
      <c r="G548" s="89" t="s">
        <v>15</v>
      </c>
      <c r="H548" s="89" t="s">
        <v>15</v>
      </c>
      <c r="I548" s="89" t="s">
        <v>16</v>
      </c>
      <c r="J548" s="39" t="s">
        <v>16</v>
      </c>
      <c r="K548" s="39" t="s">
        <v>16</v>
      </c>
      <c r="L548" s="39" t="s">
        <v>16</v>
      </c>
      <c r="M548" s="39">
        <v>10.0</v>
      </c>
      <c r="N548" s="39" t="s">
        <v>2405</v>
      </c>
      <c r="O548" s="39" t="s">
        <v>15</v>
      </c>
      <c r="P548" s="39" t="s">
        <v>15</v>
      </c>
      <c r="Q548" s="39" t="s">
        <v>16</v>
      </c>
      <c r="R548" s="39" t="s">
        <v>16</v>
      </c>
      <c r="S548" s="39">
        <v>34.0</v>
      </c>
      <c r="T548" s="39" t="s">
        <v>1992</v>
      </c>
      <c r="U548" s="39" t="s">
        <v>2406</v>
      </c>
      <c r="V548" s="35"/>
      <c r="W548" s="35"/>
      <c r="X548" s="35"/>
    </row>
    <row r="549">
      <c r="A549" s="13">
        <v>545.0</v>
      </c>
      <c r="B549" s="13">
        <v>7783012.0</v>
      </c>
      <c r="C549" s="39" t="s">
        <v>15</v>
      </c>
      <c r="D549" s="39" t="s">
        <v>15</v>
      </c>
      <c r="E549" s="39" t="s">
        <v>15</v>
      </c>
      <c r="F549" s="39" t="s">
        <v>15</v>
      </c>
      <c r="G549" s="89" t="s">
        <v>16</v>
      </c>
      <c r="H549" s="89" t="s">
        <v>15</v>
      </c>
      <c r="I549" s="89" t="s">
        <v>16</v>
      </c>
      <c r="J549" s="39" t="s">
        <v>16</v>
      </c>
      <c r="K549" s="39" t="s">
        <v>16</v>
      </c>
      <c r="L549" s="39" t="s">
        <v>16</v>
      </c>
      <c r="M549" s="158"/>
      <c r="N549" s="158"/>
      <c r="O549" s="39" t="s">
        <v>15</v>
      </c>
      <c r="P549" s="39" t="s">
        <v>15</v>
      </c>
      <c r="Q549" s="39" t="s">
        <v>16</v>
      </c>
      <c r="R549" s="39" t="s">
        <v>16</v>
      </c>
      <c r="S549" s="39">
        <v>40.0</v>
      </c>
      <c r="T549" s="39" t="s">
        <v>1992</v>
      </c>
      <c r="U549" s="39" t="s">
        <v>2407</v>
      </c>
      <c r="V549" s="35"/>
      <c r="W549" s="35"/>
      <c r="X549" s="35"/>
    </row>
    <row r="550">
      <c r="A550" s="13">
        <v>546.0</v>
      </c>
      <c r="B550" s="41">
        <v>7883753.0</v>
      </c>
      <c r="C550" s="39" t="s">
        <v>15</v>
      </c>
      <c r="D550" s="39" t="s">
        <v>15</v>
      </c>
      <c r="E550" s="39" t="s">
        <v>15</v>
      </c>
      <c r="F550" s="39" t="s">
        <v>15</v>
      </c>
      <c r="G550" s="89" t="s">
        <v>15</v>
      </c>
      <c r="H550" s="89" t="s">
        <v>15</v>
      </c>
      <c r="I550" s="89" t="s">
        <v>15</v>
      </c>
      <c r="J550" s="39" t="s">
        <v>15</v>
      </c>
      <c r="K550" s="39" t="s">
        <v>15</v>
      </c>
      <c r="L550" s="39" t="s">
        <v>15</v>
      </c>
      <c r="M550" s="158"/>
      <c r="N550" s="158"/>
      <c r="O550" s="39" t="s">
        <v>15</v>
      </c>
      <c r="P550" s="40" t="s">
        <v>16</v>
      </c>
      <c r="Q550" s="40" t="s">
        <v>16</v>
      </c>
      <c r="R550" s="39" t="s">
        <v>16</v>
      </c>
      <c r="S550" s="39">
        <v>30.0</v>
      </c>
      <c r="T550" s="40" t="s">
        <v>1992</v>
      </c>
      <c r="U550" s="39" t="s">
        <v>2408</v>
      </c>
      <c r="V550" s="35"/>
      <c r="W550" s="35"/>
      <c r="X550" s="35"/>
    </row>
    <row r="551">
      <c r="A551" s="13">
        <v>547.0</v>
      </c>
      <c r="B551" s="41">
        <v>7885848.0</v>
      </c>
      <c r="C551" s="39" t="s">
        <v>15</v>
      </c>
      <c r="D551" s="39" t="s">
        <v>15</v>
      </c>
      <c r="E551" s="39" t="s">
        <v>15</v>
      </c>
      <c r="F551" s="39" t="s">
        <v>15</v>
      </c>
      <c r="G551" s="89" t="s">
        <v>15</v>
      </c>
      <c r="H551" s="89" t="s">
        <v>15</v>
      </c>
      <c r="I551" s="89" t="s">
        <v>15</v>
      </c>
      <c r="J551" s="39" t="s">
        <v>15</v>
      </c>
      <c r="K551" s="39" t="s">
        <v>15</v>
      </c>
      <c r="L551" s="39" t="s">
        <v>15</v>
      </c>
      <c r="M551" s="158"/>
      <c r="N551" s="158"/>
      <c r="O551" s="39" t="s">
        <v>15</v>
      </c>
      <c r="P551" s="40" t="s">
        <v>15</v>
      </c>
      <c r="Q551" s="40" t="s">
        <v>15</v>
      </c>
      <c r="R551" s="39" t="s">
        <v>16</v>
      </c>
      <c r="S551" s="39">
        <v>3.0</v>
      </c>
      <c r="T551" s="40" t="s">
        <v>1993</v>
      </c>
      <c r="U551" s="39" t="s">
        <v>2409</v>
      </c>
      <c r="V551" s="35"/>
      <c r="W551" s="35"/>
      <c r="X551" s="35"/>
    </row>
    <row r="552" ht="15.0" customHeight="1">
      <c r="A552" s="13">
        <v>548.0</v>
      </c>
      <c r="B552" s="41">
        <v>7884956.0</v>
      </c>
      <c r="C552" s="39" t="s">
        <v>15</v>
      </c>
      <c r="D552" s="39" t="s">
        <v>15</v>
      </c>
      <c r="E552" s="39" t="s">
        <v>15</v>
      </c>
      <c r="F552" s="39" t="s">
        <v>15</v>
      </c>
      <c r="G552" s="89" t="s">
        <v>15</v>
      </c>
      <c r="H552" s="89" t="s">
        <v>15</v>
      </c>
      <c r="I552" s="89" t="s">
        <v>16</v>
      </c>
      <c r="J552" s="39" t="s">
        <v>15</v>
      </c>
      <c r="K552" s="39" t="s">
        <v>15</v>
      </c>
      <c r="L552" s="39" t="s">
        <v>16</v>
      </c>
      <c r="M552" s="39">
        <v>11.0</v>
      </c>
      <c r="N552" s="39" t="s">
        <v>2015</v>
      </c>
      <c r="O552" s="39" t="s">
        <v>15</v>
      </c>
      <c r="P552" s="40" t="s">
        <v>16</v>
      </c>
      <c r="Q552" s="40" t="s">
        <v>15</v>
      </c>
      <c r="R552" s="39" t="s">
        <v>16</v>
      </c>
      <c r="S552" s="39">
        <v>12.0</v>
      </c>
      <c r="T552" s="40" t="s">
        <v>1993</v>
      </c>
      <c r="U552" s="39" t="s">
        <v>2410</v>
      </c>
      <c r="V552" s="35"/>
      <c r="W552" s="35"/>
      <c r="X552" s="35"/>
    </row>
    <row r="553">
      <c r="A553" s="13">
        <v>549.0</v>
      </c>
      <c r="B553" s="41">
        <v>7886760.0</v>
      </c>
      <c r="C553" s="39" t="s">
        <v>15</v>
      </c>
      <c r="D553" s="39" t="s">
        <v>2049</v>
      </c>
      <c r="E553" s="39" t="s">
        <v>15</v>
      </c>
      <c r="F553" s="39" t="s">
        <v>15</v>
      </c>
      <c r="G553" s="89" t="s">
        <v>15</v>
      </c>
      <c r="H553" s="89" t="s">
        <v>15</v>
      </c>
      <c r="I553" s="89" t="s">
        <v>16</v>
      </c>
      <c r="J553" s="39" t="s">
        <v>15</v>
      </c>
      <c r="K553" s="39" t="s">
        <v>16</v>
      </c>
      <c r="L553" s="39" t="s">
        <v>16</v>
      </c>
      <c r="M553" s="39">
        <v>10.0</v>
      </c>
      <c r="N553" s="39" t="s">
        <v>2015</v>
      </c>
      <c r="O553" s="39" t="s">
        <v>15</v>
      </c>
      <c r="P553" s="40" t="s">
        <v>16</v>
      </c>
      <c r="Q553" s="40" t="s">
        <v>16</v>
      </c>
      <c r="R553" s="39" t="s">
        <v>16</v>
      </c>
      <c r="S553" s="39">
        <v>8.0</v>
      </c>
      <c r="T553" s="40" t="s">
        <v>1992</v>
      </c>
      <c r="U553" s="39" t="s">
        <v>2411</v>
      </c>
      <c r="V553" s="35"/>
      <c r="W553" s="35"/>
      <c r="X553" s="35"/>
    </row>
    <row r="554">
      <c r="A554" s="13">
        <v>550.0</v>
      </c>
      <c r="B554" s="41">
        <v>7886373.0</v>
      </c>
      <c r="C554" s="39" t="s">
        <v>15</v>
      </c>
      <c r="D554" s="39" t="s">
        <v>2049</v>
      </c>
      <c r="E554" s="39" t="s">
        <v>15</v>
      </c>
      <c r="F554" s="39" t="s">
        <v>16</v>
      </c>
      <c r="G554" s="89" t="s">
        <v>15</v>
      </c>
      <c r="H554" s="89" t="s">
        <v>15</v>
      </c>
      <c r="I554" s="89" t="s">
        <v>16</v>
      </c>
      <c r="J554" s="39" t="s">
        <v>15</v>
      </c>
      <c r="K554" s="39" t="s">
        <v>16</v>
      </c>
      <c r="L554" s="39" t="s">
        <v>16</v>
      </c>
      <c r="M554" s="39">
        <v>4.0</v>
      </c>
      <c r="N554" s="39" t="s">
        <v>2015</v>
      </c>
      <c r="O554" s="39" t="s">
        <v>15</v>
      </c>
      <c r="P554" s="40" t="s">
        <v>16</v>
      </c>
      <c r="Q554" s="40" t="s">
        <v>16</v>
      </c>
      <c r="R554" s="39" t="s">
        <v>15</v>
      </c>
      <c r="S554" s="158"/>
      <c r="T554" s="40" t="s">
        <v>1997</v>
      </c>
      <c r="U554" s="39" t="s">
        <v>2412</v>
      </c>
      <c r="V554" s="35"/>
      <c r="W554" s="35"/>
      <c r="X554" s="35"/>
    </row>
    <row r="555">
      <c r="A555" s="13">
        <v>551.0</v>
      </c>
      <c r="B555" s="41">
        <v>7886846.0</v>
      </c>
      <c r="C555" s="39" t="s">
        <v>15</v>
      </c>
      <c r="D555" s="39" t="s">
        <v>15</v>
      </c>
      <c r="E555" s="39" t="s">
        <v>15</v>
      </c>
      <c r="F555" s="39" t="s">
        <v>15</v>
      </c>
      <c r="G555" s="89" t="s">
        <v>15</v>
      </c>
      <c r="H555" s="89" t="s">
        <v>15</v>
      </c>
      <c r="I555" s="89" t="s">
        <v>16</v>
      </c>
      <c r="J555" s="39" t="s">
        <v>15</v>
      </c>
      <c r="K555" s="39" t="s">
        <v>15</v>
      </c>
      <c r="L555" s="39" t="s">
        <v>16</v>
      </c>
      <c r="M555" s="39">
        <v>7.0</v>
      </c>
      <c r="N555" s="39" t="s">
        <v>2015</v>
      </c>
      <c r="O555" s="39" t="s">
        <v>15</v>
      </c>
      <c r="P555" s="40" t="s">
        <v>16</v>
      </c>
      <c r="Q555" s="40" t="s">
        <v>15</v>
      </c>
      <c r="R555" s="39" t="s">
        <v>16</v>
      </c>
      <c r="S555" s="39">
        <v>7.0</v>
      </c>
      <c r="T555" s="40" t="s">
        <v>1992</v>
      </c>
      <c r="U555" s="39" t="s">
        <v>2413</v>
      </c>
      <c r="V555" s="35"/>
      <c r="W555" s="35"/>
      <c r="X555" s="35"/>
    </row>
    <row r="556">
      <c r="A556" s="10">
        <v>552.0</v>
      </c>
      <c r="B556" s="41">
        <v>7886818.0</v>
      </c>
      <c r="C556" s="39" t="s">
        <v>15</v>
      </c>
      <c r="D556" s="39" t="s">
        <v>2049</v>
      </c>
      <c r="E556" s="39" t="s">
        <v>15</v>
      </c>
      <c r="F556" s="39" t="s">
        <v>15</v>
      </c>
      <c r="G556" s="89" t="s">
        <v>15</v>
      </c>
      <c r="H556" s="89" t="s">
        <v>15</v>
      </c>
      <c r="I556" s="89" t="s">
        <v>16</v>
      </c>
      <c r="J556" s="39" t="s">
        <v>15</v>
      </c>
      <c r="K556" s="39" t="s">
        <v>16</v>
      </c>
      <c r="L556" s="39" t="s">
        <v>16</v>
      </c>
      <c r="M556" s="39">
        <v>6.0</v>
      </c>
      <c r="N556" s="39" t="s">
        <v>2015</v>
      </c>
      <c r="O556" s="39" t="s">
        <v>15</v>
      </c>
      <c r="P556" s="40" t="s">
        <v>16</v>
      </c>
      <c r="Q556" s="40" t="s">
        <v>16</v>
      </c>
      <c r="R556" s="39" t="s">
        <v>16</v>
      </c>
      <c r="S556" s="39">
        <v>11.0</v>
      </c>
      <c r="T556" s="40" t="s">
        <v>1995</v>
      </c>
      <c r="U556" s="39" t="s">
        <v>2414</v>
      </c>
      <c r="V556" s="35"/>
      <c r="W556" s="35"/>
      <c r="X556" s="35"/>
    </row>
    <row r="557">
      <c r="A557" s="10">
        <v>553.0</v>
      </c>
      <c r="B557" s="41">
        <v>7885836.0</v>
      </c>
      <c r="C557" s="39" t="s">
        <v>15</v>
      </c>
      <c r="D557" s="39" t="s">
        <v>15</v>
      </c>
      <c r="E557" s="39" t="s">
        <v>15</v>
      </c>
      <c r="F557" s="39" t="s">
        <v>15</v>
      </c>
      <c r="G557" s="89" t="s">
        <v>15</v>
      </c>
      <c r="H557" s="89" t="s">
        <v>15</v>
      </c>
      <c r="I557" s="89" t="s">
        <v>16</v>
      </c>
      <c r="J557" s="39" t="s">
        <v>15</v>
      </c>
      <c r="K557" s="39" t="s">
        <v>15</v>
      </c>
      <c r="L557" s="39" t="s">
        <v>16</v>
      </c>
      <c r="M557" s="39">
        <v>8.0</v>
      </c>
      <c r="N557" s="39" t="s">
        <v>2015</v>
      </c>
      <c r="O557" s="39" t="s">
        <v>15</v>
      </c>
      <c r="P557" s="40" t="s">
        <v>16</v>
      </c>
      <c r="Q557" s="40" t="s">
        <v>15</v>
      </c>
      <c r="R557" s="39" t="s">
        <v>16</v>
      </c>
      <c r="S557" s="39">
        <v>8.0</v>
      </c>
      <c r="T557" s="40" t="s">
        <v>1993</v>
      </c>
      <c r="U557" s="39" t="s">
        <v>2415</v>
      </c>
      <c r="V557" s="35"/>
      <c r="W557" s="35"/>
      <c r="X557" s="35"/>
    </row>
    <row r="558">
      <c r="A558" s="10">
        <v>554.0</v>
      </c>
      <c r="B558" s="41">
        <v>7888394.0</v>
      </c>
      <c r="C558" s="39" t="s">
        <v>15</v>
      </c>
      <c r="D558" s="39" t="s">
        <v>15</v>
      </c>
      <c r="E558" s="39" t="s">
        <v>15</v>
      </c>
      <c r="F558" s="39" t="s">
        <v>15</v>
      </c>
      <c r="G558" s="89" t="s">
        <v>15</v>
      </c>
      <c r="H558" s="89" t="s">
        <v>15</v>
      </c>
      <c r="I558" s="89" t="s">
        <v>16</v>
      </c>
      <c r="J558" s="39" t="s">
        <v>15</v>
      </c>
      <c r="K558" s="39" t="s">
        <v>16</v>
      </c>
      <c r="L558" s="39" t="s">
        <v>16</v>
      </c>
      <c r="M558" s="39">
        <v>7.0</v>
      </c>
      <c r="N558" s="39" t="s">
        <v>2015</v>
      </c>
      <c r="O558" s="39" t="s">
        <v>15</v>
      </c>
      <c r="P558" s="40" t="s">
        <v>15</v>
      </c>
      <c r="Q558" s="40" t="s">
        <v>15</v>
      </c>
      <c r="R558" s="39" t="s">
        <v>16</v>
      </c>
      <c r="S558" s="39">
        <v>13.0</v>
      </c>
      <c r="T558" s="40" t="s">
        <v>1992</v>
      </c>
      <c r="U558" s="39" t="s">
        <v>2181</v>
      </c>
      <c r="V558" s="35"/>
      <c r="W558" s="35"/>
      <c r="X558" s="35"/>
    </row>
    <row r="559">
      <c r="A559" s="10">
        <v>555.0</v>
      </c>
      <c r="B559" s="41">
        <v>7890109.0</v>
      </c>
      <c r="C559" s="39" t="s">
        <v>15</v>
      </c>
      <c r="D559" s="39" t="s">
        <v>2049</v>
      </c>
      <c r="E559" s="39" t="s">
        <v>15</v>
      </c>
      <c r="F559" s="39" t="s">
        <v>16</v>
      </c>
      <c r="G559" s="89" t="s">
        <v>15</v>
      </c>
      <c r="H559" s="89" t="s">
        <v>15</v>
      </c>
      <c r="I559" s="89" t="s">
        <v>16</v>
      </c>
      <c r="J559" s="39" t="s">
        <v>15</v>
      </c>
      <c r="K559" s="39" t="s">
        <v>16</v>
      </c>
      <c r="L559" s="39" t="s">
        <v>16</v>
      </c>
      <c r="M559" s="39">
        <v>10.0</v>
      </c>
      <c r="N559" s="39" t="s">
        <v>2015</v>
      </c>
      <c r="O559" s="39" t="s">
        <v>15</v>
      </c>
      <c r="P559" s="40" t="s">
        <v>16</v>
      </c>
      <c r="Q559" s="40" t="s">
        <v>16</v>
      </c>
      <c r="R559" s="39" t="s">
        <v>16</v>
      </c>
      <c r="S559" s="39">
        <v>26.0</v>
      </c>
      <c r="T559" s="40" t="s">
        <v>1993</v>
      </c>
      <c r="U559" s="39" t="s">
        <v>2416</v>
      </c>
      <c r="V559" s="35"/>
      <c r="W559" s="35"/>
      <c r="X559" s="35"/>
    </row>
    <row r="560">
      <c r="A560" s="10">
        <v>556.0</v>
      </c>
      <c r="B560" s="41">
        <v>7891332.0</v>
      </c>
      <c r="C560" s="39" t="s">
        <v>15</v>
      </c>
      <c r="D560" s="39" t="s">
        <v>2049</v>
      </c>
      <c r="E560" s="39" t="s">
        <v>16</v>
      </c>
      <c r="F560" s="39" t="s">
        <v>15</v>
      </c>
      <c r="G560" s="89" t="s">
        <v>15</v>
      </c>
      <c r="H560" s="89" t="s">
        <v>15</v>
      </c>
      <c r="I560" s="89" t="s">
        <v>15</v>
      </c>
      <c r="J560" s="39" t="s">
        <v>16</v>
      </c>
      <c r="K560" s="39" t="s">
        <v>16</v>
      </c>
      <c r="L560" s="39" t="s">
        <v>16</v>
      </c>
      <c r="M560" s="39">
        <v>9.0</v>
      </c>
      <c r="N560" s="39" t="s">
        <v>2057</v>
      </c>
      <c r="O560" s="39" t="s">
        <v>15</v>
      </c>
      <c r="P560" s="40" t="s">
        <v>16</v>
      </c>
      <c r="Q560" s="40" t="s">
        <v>16</v>
      </c>
      <c r="R560" s="39" t="s">
        <v>16</v>
      </c>
      <c r="S560" s="39">
        <v>21.0</v>
      </c>
      <c r="T560" s="40" t="s">
        <v>1997</v>
      </c>
      <c r="U560" s="39" t="s">
        <v>2417</v>
      </c>
      <c r="V560" s="35"/>
      <c r="W560" s="35"/>
      <c r="X560" s="35"/>
    </row>
    <row r="561">
      <c r="A561" s="10">
        <v>557.0</v>
      </c>
      <c r="B561" s="41">
        <v>7891906.0</v>
      </c>
      <c r="C561" s="39" t="s">
        <v>15</v>
      </c>
      <c r="D561" s="39" t="s">
        <v>15</v>
      </c>
      <c r="E561" s="39" t="s">
        <v>15</v>
      </c>
      <c r="F561" s="39" t="s">
        <v>15</v>
      </c>
      <c r="G561" s="89" t="s">
        <v>15</v>
      </c>
      <c r="H561" s="89" t="s">
        <v>15</v>
      </c>
      <c r="I561" s="89" t="s">
        <v>15</v>
      </c>
      <c r="J561" s="39" t="s">
        <v>15</v>
      </c>
      <c r="K561" s="39" t="s">
        <v>15</v>
      </c>
      <c r="L561" s="39" t="s">
        <v>15</v>
      </c>
      <c r="M561" s="158"/>
      <c r="N561" s="158"/>
      <c r="O561" s="39" t="s">
        <v>15</v>
      </c>
      <c r="P561" s="40" t="s">
        <v>15</v>
      </c>
      <c r="Q561" s="40" t="s">
        <v>15</v>
      </c>
      <c r="R561" s="39" t="s">
        <v>16</v>
      </c>
      <c r="S561" s="39">
        <v>3.0</v>
      </c>
      <c r="T561" s="40" t="s">
        <v>1997</v>
      </c>
      <c r="U561" s="39" t="s">
        <v>2418</v>
      </c>
      <c r="V561" s="35"/>
      <c r="W561" s="35"/>
      <c r="X561" s="35"/>
    </row>
    <row r="562">
      <c r="A562" s="10">
        <v>558.0</v>
      </c>
      <c r="B562" s="41">
        <v>7892046.0</v>
      </c>
      <c r="C562" s="39" t="s">
        <v>15</v>
      </c>
      <c r="D562" s="39" t="s">
        <v>15</v>
      </c>
      <c r="E562" s="39" t="s">
        <v>16</v>
      </c>
      <c r="F562" s="39" t="s">
        <v>15</v>
      </c>
      <c r="G562" s="89" t="s">
        <v>15</v>
      </c>
      <c r="H562" s="89" t="s">
        <v>15</v>
      </c>
      <c r="I562" s="89" t="s">
        <v>15</v>
      </c>
      <c r="J562" s="39" t="s">
        <v>15</v>
      </c>
      <c r="K562" s="39" t="s">
        <v>15</v>
      </c>
      <c r="L562" s="39" t="s">
        <v>15</v>
      </c>
      <c r="M562" s="158"/>
      <c r="N562" s="158"/>
      <c r="O562" s="39" t="s">
        <v>15</v>
      </c>
      <c r="P562" s="40" t="s">
        <v>15</v>
      </c>
      <c r="Q562" s="40" t="s">
        <v>16</v>
      </c>
      <c r="R562" s="39" t="s">
        <v>16</v>
      </c>
      <c r="S562" s="39">
        <v>26.0</v>
      </c>
      <c r="T562" s="40" t="s">
        <v>1993</v>
      </c>
      <c r="U562" s="39" t="s">
        <v>2419</v>
      </c>
      <c r="V562" s="35"/>
      <c r="W562" s="35"/>
      <c r="X562" s="35"/>
    </row>
    <row r="563">
      <c r="A563" s="10">
        <v>559.0</v>
      </c>
      <c r="B563" s="41">
        <v>7889114.0</v>
      </c>
      <c r="C563" s="39" t="s">
        <v>15</v>
      </c>
      <c r="D563" s="39" t="s">
        <v>15</v>
      </c>
      <c r="E563" s="39" t="s">
        <v>15</v>
      </c>
      <c r="F563" s="39" t="s">
        <v>15</v>
      </c>
      <c r="G563" s="89" t="s">
        <v>15</v>
      </c>
      <c r="H563" s="89" t="s">
        <v>15</v>
      </c>
      <c r="I563" s="89" t="s">
        <v>16</v>
      </c>
      <c r="J563" s="39" t="s">
        <v>15</v>
      </c>
      <c r="K563" s="39" t="s">
        <v>15</v>
      </c>
      <c r="L563" s="39" t="s">
        <v>16</v>
      </c>
      <c r="M563" s="39">
        <v>8.0</v>
      </c>
      <c r="N563" s="39" t="s">
        <v>2015</v>
      </c>
      <c r="O563" s="39" t="s">
        <v>15</v>
      </c>
      <c r="P563" s="40" t="s">
        <v>16</v>
      </c>
      <c r="Q563" s="40" t="s">
        <v>15</v>
      </c>
      <c r="R563" s="39" t="s">
        <v>16</v>
      </c>
      <c r="S563" s="39">
        <v>8.0</v>
      </c>
      <c r="T563" s="40" t="s">
        <v>1992</v>
      </c>
      <c r="U563" s="39" t="s">
        <v>2420</v>
      </c>
      <c r="V563" s="35"/>
      <c r="W563" s="35"/>
      <c r="X563" s="35"/>
    </row>
    <row r="564">
      <c r="A564" s="10">
        <v>560.0</v>
      </c>
      <c r="B564" s="41">
        <v>7894699.0</v>
      </c>
      <c r="C564" s="39" t="s">
        <v>15</v>
      </c>
      <c r="D564" s="39" t="s">
        <v>15</v>
      </c>
      <c r="E564" s="39" t="s">
        <v>15</v>
      </c>
      <c r="F564" s="39" t="s">
        <v>15</v>
      </c>
      <c r="G564" s="89" t="s">
        <v>15</v>
      </c>
      <c r="H564" s="89" t="s">
        <v>15</v>
      </c>
      <c r="I564" s="89" t="s">
        <v>16</v>
      </c>
      <c r="J564" s="39" t="s">
        <v>15</v>
      </c>
      <c r="K564" s="39" t="s">
        <v>16</v>
      </c>
      <c r="L564" s="39" t="s">
        <v>16</v>
      </c>
      <c r="M564" s="39">
        <v>3.0</v>
      </c>
      <c r="N564" s="39" t="s">
        <v>2015</v>
      </c>
      <c r="O564" s="39" t="s">
        <v>15</v>
      </c>
      <c r="P564" s="40" t="s">
        <v>15</v>
      </c>
      <c r="Q564" s="40" t="s">
        <v>15</v>
      </c>
      <c r="R564" s="39" t="s">
        <v>16</v>
      </c>
      <c r="S564" s="39">
        <v>4.0</v>
      </c>
      <c r="T564" s="40" t="s">
        <v>1997</v>
      </c>
      <c r="U564" s="39" t="s">
        <v>2421</v>
      </c>
      <c r="V564" s="35"/>
      <c r="W564" s="35"/>
      <c r="X564" s="35"/>
    </row>
    <row r="565">
      <c r="A565" s="10">
        <v>561.0</v>
      </c>
      <c r="B565" s="41">
        <v>7894971.0</v>
      </c>
      <c r="C565" s="39" t="s">
        <v>15</v>
      </c>
      <c r="D565" s="39" t="s">
        <v>15</v>
      </c>
      <c r="E565" s="39" t="s">
        <v>15</v>
      </c>
      <c r="F565" s="39" t="s">
        <v>15</v>
      </c>
      <c r="G565" s="89" t="s">
        <v>15</v>
      </c>
      <c r="H565" s="89" t="s">
        <v>15</v>
      </c>
      <c r="I565" s="89" t="s">
        <v>16</v>
      </c>
      <c r="J565" s="39" t="s">
        <v>15</v>
      </c>
      <c r="K565" s="39" t="s">
        <v>15</v>
      </c>
      <c r="L565" s="39" t="s">
        <v>16</v>
      </c>
      <c r="M565" s="39">
        <v>1.0</v>
      </c>
      <c r="N565" s="39" t="s">
        <v>2015</v>
      </c>
      <c r="O565" s="39" t="s">
        <v>15</v>
      </c>
      <c r="P565" s="40" t="s">
        <v>16</v>
      </c>
      <c r="Q565" s="40" t="s">
        <v>16</v>
      </c>
      <c r="R565" s="39" t="s">
        <v>16</v>
      </c>
      <c r="S565" s="39">
        <v>2.0</v>
      </c>
      <c r="T565" s="40" t="s">
        <v>1997</v>
      </c>
      <c r="U565" s="39" t="s">
        <v>2122</v>
      </c>
      <c r="V565" s="35"/>
      <c r="W565" s="35"/>
      <c r="X565" s="35"/>
    </row>
    <row r="566">
      <c r="A566" s="10">
        <v>562.0</v>
      </c>
      <c r="B566" s="41">
        <v>7895185.0</v>
      </c>
      <c r="C566" s="39" t="s">
        <v>15</v>
      </c>
      <c r="D566" s="39" t="s">
        <v>15</v>
      </c>
      <c r="E566" s="39" t="s">
        <v>16</v>
      </c>
      <c r="F566" s="39" t="s">
        <v>15</v>
      </c>
      <c r="G566" s="89" t="s">
        <v>15</v>
      </c>
      <c r="H566" s="89" t="s">
        <v>15</v>
      </c>
      <c r="I566" s="89" t="s">
        <v>16</v>
      </c>
      <c r="J566" s="39" t="s">
        <v>15</v>
      </c>
      <c r="K566" s="39" t="s">
        <v>16</v>
      </c>
      <c r="L566" s="39" t="s">
        <v>16</v>
      </c>
      <c r="M566" s="39">
        <v>10.0</v>
      </c>
      <c r="N566" s="39" t="s">
        <v>2015</v>
      </c>
      <c r="O566" s="39" t="s">
        <v>15</v>
      </c>
      <c r="P566" s="40" t="s">
        <v>16</v>
      </c>
      <c r="Q566" s="40" t="s">
        <v>16</v>
      </c>
      <c r="R566" s="39" t="s">
        <v>16</v>
      </c>
      <c r="S566" s="39">
        <v>17.0</v>
      </c>
      <c r="T566" s="40" t="s">
        <v>1995</v>
      </c>
      <c r="U566" s="39" t="s">
        <v>2422</v>
      </c>
      <c r="V566" s="35"/>
      <c r="W566" s="35"/>
      <c r="X566" s="35"/>
    </row>
    <row r="567">
      <c r="A567" s="10">
        <v>563.0</v>
      </c>
      <c r="B567" s="41">
        <v>7894758.0</v>
      </c>
      <c r="C567" s="39" t="s">
        <v>15</v>
      </c>
      <c r="D567" s="39" t="s">
        <v>2013</v>
      </c>
      <c r="E567" s="39" t="s">
        <v>15</v>
      </c>
      <c r="F567" s="39" t="s">
        <v>15</v>
      </c>
      <c r="G567" s="89" t="s">
        <v>15</v>
      </c>
      <c r="H567" s="89" t="s">
        <v>15</v>
      </c>
      <c r="I567" s="89" t="s">
        <v>15</v>
      </c>
      <c r="J567" s="39" t="s">
        <v>15</v>
      </c>
      <c r="K567" s="39" t="s">
        <v>15</v>
      </c>
      <c r="L567" s="39" t="s">
        <v>15</v>
      </c>
      <c r="M567" s="158"/>
      <c r="N567" s="158"/>
      <c r="O567" s="39" t="s">
        <v>15</v>
      </c>
      <c r="P567" s="40" t="s">
        <v>15</v>
      </c>
      <c r="Q567" s="40" t="s">
        <v>15</v>
      </c>
      <c r="R567" s="39" t="s">
        <v>16</v>
      </c>
      <c r="S567" s="39">
        <v>7.0</v>
      </c>
      <c r="T567" s="40" t="s">
        <v>1993</v>
      </c>
      <c r="U567" s="39" t="s">
        <v>2423</v>
      </c>
      <c r="V567" s="35"/>
      <c r="W567" s="35"/>
      <c r="X567" s="35"/>
    </row>
    <row r="568">
      <c r="A568" s="10">
        <v>564.0</v>
      </c>
      <c r="B568" s="41">
        <v>7895976.0</v>
      </c>
      <c r="C568" s="39" t="s">
        <v>15</v>
      </c>
      <c r="D568" s="39" t="s">
        <v>2013</v>
      </c>
      <c r="E568" s="39" t="s">
        <v>15</v>
      </c>
      <c r="F568" s="39" t="s">
        <v>15</v>
      </c>
      <c r="G568" s="89" t="s">
        <v>15</v>
      </c>
      <c r="H568" s="89" t="s">
        <v>15</v>
      </c>
      <c r="I568" s="89" t="s">
        <v>16</v>
      </c>
      <c r="J568" s="39" t="s">
        <v>15</v>
      </c>
      <c r="K568" s="39" t="s">
        <v>15</v>
      </c>
      <c r="L568" s="39" t="s">
        <v>16</v>
      </c>
      <c r="M568" s="39">
        <v>10.0</v>
      </c>
      <c r="N568" s="39" t="s">
        <v>2015</v>
      </c>
      <c r="O568" s="39" t="s">
        <v>15</v>
      </c>
      <c r="P568" s="40" t="s">
        <v>16</v>
      </c>
      <c r="Q568" s="40" t="s">
        <v>15</v>
      </c>
      <c r="R568" s="39" t="s">
        <v>16</v>
      </c>
      <c r="S568" s="39">
        <v>17.0</v>
      </c>
      <c r="T568" s="40" t="s">
        <v>1993</v>
      </c>
      <c r="U568" s="39" t="s">
        <v>2424</v>
      </c>
      <c r="V568" s="35"/>
      <c r="W568" s="35"/>
      <c r="X568" s="35"/>
    </row>
    <row r="569">
      <c r="A569" s="10">
        <v>565.0</v>
      </c>
      <c r="B569" s="53">
        <v>7909526.0</v>
      </c>
      <c r="C569" s="39" t="s">
        <v>15</v>
      </c>
      <c r="D569" s="39" t="s">
        <v>15</v>
      </c>
      <c r="E569" s="39" t="s">
        <v>15</v>
      </c>
      <c r="F569" s="39" t="s">
        <v>15</v>
      </c>
      <c r="G569" s="89" t="s">
        <v>15</v>
      </c>
      <c r="H569" s="89" t="s">
        <v>15</v>
      </c>
      <c r="I569" s="89" t="s">
        <v>16</v>
      </c>
      <c r="J569" s="39" t="s">
        <v>15</v>
      </c>
      <c r="K569" s="39" t="s">
        <v>15</v>
      </c>
      <c r="L569" s="39" t="s">
        <v>16</v>
      </c>
      <c r="M569" s="39">
        <v>10.0</v>
      </c>
      <c r="N569" s="39" t="s">
        <v>2015</v>
      </c>
      <c r="O569" s="39" t="s">
        <v>15</v>
      </c>
      <c r="P569" s="40" t="s">
        <v>16</v>
      </c>
      <c r="Q569" s="40" t="s">
        <v>16</v>
      </c>
      <c r="R569" s="39" t="s">
        <v>16</v>
      </c>
      <c r="S569" s="39">
        <v>12.0</v>
      </c>
      <c r="T569" s="40" t="s">
        <v>1992</v>
      </c>
      <c r="U569" s="39" t="s">
        <v>2425</v>
      </c>
      <c r="V569" s="35"/>
      <c r="W569" s="35"/>
      <c r="X569" s="35"/>
    </row>
    <row r="570">
      <c r="A570" s="10">
        <v>566.0</v>
      </c>
      <c r="B570" s="41">
        <v>7897182.0</v>
      </c>
      <c r="C570" s="39" t="s">
        <v>15</v>
      </c>
      <c r="D570" s="39" t="s">
        <v>15</v>
      </c>
      <c r="E570" s="39" t="s">
        <v>15</v>
      </c>
      <c r="F570" s="39" t="s">
        <v>15</v>
      </c>
      <c r="G570" s="89" t="s">
        <v>15</v>
      </c>
      <c r="H570" s="89" t="s">
        <v>15</v>
      </c>
      <c r="I570" s="89" t="s">
        <v>16</v>
      </c>
      <c r="J570" s="39" t="s">
        <v>15</v>
      </c>
      <c r="K570" s="39" t="s">
        <v>16</v>
      </c>
      <c r="L570" s="39" t="s">
        <v>16</v>
      </c>
      <c r="M570" s="39">
        <v>8.0</v>
      </c>
      <c r="N570" s="39" t="s">
        <v>2015</v>
      </c>
      <c r="O570" s="39" t="s">
        <v>15</v>
      </c>
      <c r="P570" s="40" t="s">
        <v>15</v>
      </c>
      <c r="Q570" s="40" t="s">
        <v>16</v>
      </c>
      <c r="R570" s="39" t="s">
        <v>16</v>
      </c>
      <c r="S570" s="39">
        <v>20.0</v>
      </c>
      <c r="T570" s="40" t="s">
        <v>1992</v>
      </c>
      <c r="U570" s="39" t="s">
        <v>2426</v>
      </c>
      <c r="V570" s="35"/>
      <c r="W570" s="35"/>
      <c r="X570" s="35"/>
    </row>
    <row r="571">
      <c r="A571" s="10">
        <v>567.0</v>
      </c>
      <c r="B571" s="41">
        <v>7898650.0</v>
      </c>
      <c r="C571" s="39" t="s">
        <v>15</v>
      </c>
      <c r="D571" s="39" t="s">
        <v>15</v>
      </c>
      <c r="E571" s="39" t="s">
        <v>15</v>
      </c>
      <c r="F571" s="39" t="s">
        <v>15</v>
      </c>
      <c r="G571" s="89" t="s">
        <v>15</v>
      </c>
      <c r="H571" s="89" t="s">
        <v>15</v>
      </c>
      <c r="I571" s="89" t="s">
        <v>16</v>
      </c>
      <c r="J571" s="39" t="s">
        <v>15</v>
      </c>
      <c r="K571" s="39" t="s">
        <v>16</v>
      </c>
      <c r="L571" s="39" t="s">
        <v>16</v>
      </c>
      <c r="M571" s="39">
        <v>7.0</v>
      </c>
      <c r="N571" s="39" t="s">
        <v>2015</v>
      </c>
      <c r="O571" s="39" t="s">
        <v>15</v>
      </c>
      <c r="P571" s="40" t="s">
        <v>16</v>
      </c>
      <c r="Q571" s="40" t="s">
        <v>16</v>
      </c>
      <c r="R571" s="39" t="s">
        <v>16</v>
      </c>
      <c r="S571" s="39">
        <v>13.0</v>
      </c>
      <c r="T571" s="40" t="s">
        <v>1992</v>
      </c>
      <c r="U571" s="39" t="s">
        <v>2122</v>
      </c>
      <c r="V571" s="35"/>
      <c r="W571" s="35"/>
      <c r="X571" s="35"/>
    </row>
    <row r="572">
      <c r="A572" s="10">
        <v>568.0</v>
      </c>
      <c r="B572" s="41">
        <v>7898477.0</v>
      </c>
      <c r="C572" s="39" t="s">
        <v>15</v>
      </c>
      <c r="D572" s="39" t="s">
        <v>15</v>
      </c>
      <c r="E572" s="39" t="s">
        <v>15</v>
      </c>
      <c r="F572" s="39" t="s">
        <v>15</v>
      </c>
      <c r="G572" s="89" t="s">
        <v>15</v>
      </c>
      <c r="H572" s="89" t="s">
        <v>15</v>
      </c>
      <c r="I572" s="89" t="s">
        <v>16</v>
      </c>
      <c r="J572" s="39" t="s">
        <v>15</v>
      </c>
      <c r="K572" s="39" t="s">
        <v>16</v>
      </c>
      <c r="L572" s="39" t="s">
        <v>16</v>
      </c>
      <c r="M572" s="39">
        <v>8.0</v>
      </c>
      <c r="N572" s="39" t="s">
        <v>2015</v>
      </c>
      <c r="O572" s="39" t="s">
        <v>15</v>
      </c>
      <c r="P572" s="40" t="s">
        <v>16</v>
      </c>
      <c r="Q572" s="40" t="s">
        <v>16</v>
      </c>
      <c r="R572" s="39" t="s">
        <v>16</v>
      </c>
      <c r="S572" s="39">
        <v>14.0</v>
      </c>
      <c r="T572" s="40" t="s">
        <v>1993</v>
      </c>
      <c r="U572" s="39" t="s">
        <v>2427</v>
      </c>
      <c r="V572" s="35"/>
      <c r="W572" s="35"/>
      <c r="X572" s="35"/>
    </row>
    <row r="573">
      <c r="A573" s="10">
        <v>569.0</v>
      </c>
      <c r="B573" s="41">
        <v>7898469.0</v>
      </c>
      <c r="C573" s="39" t="s">
        <v>15</v>
      </c>
      <c r="D573" s="39" t="s">
        <v>15</v>
      </c>
      <c r="E573" s="39" t="s">
        <v>15</v>
      </c>
      <c r="F573" s="39" t="s">
        <v>15</v>
      </c>
      <c r="G573" s="89" t="s">
        <v>15</v>
      </c>
      <c r="H573" s="89" t="s">
        <v>15</v>
      </c>
      <c r="I573" s="89" t="s">
        <v>16</v>
      </c>
      <c r="J573" s="39" t="s">
        <v>15</v>
      </c>
      <c r="K573" s="39" t="s">
        <v>16</v>
      </c>
      <c r="L573" s="39" t="s">
        <v>16</v>
      </c>
      <c r="M573" s="39">
        <v>8.0</v>
      </c>
      <c r="N573" s="39" t="s">
        <v>2015</v>
      </c>
      <c r="O573" s="39" t="s">
        <v>15</v>
      </c>
      <c r="P573" s="40" t="s">
        <v>16</v>
      </c>
      <c r="Q573" s="40" t="s">
        <v>15</v>
      </c>
      <c r="R573" s="39" t="s">
        <v>16</v>
      </c>
      <c r="S573" s="39">
        <v>14.0</v>
      </c>
      <c r="T573" s="40" t="s">
        <v>1993</v>
      </c>
      <c r="U573" s="39" t="s">
        <v>2428</v>
      </c>
      <c r="V573" s="35"/>
      <c r="W573" s="35"/>
      <c r="X573" s="35"/>
    </row>
    <row r="574">
      <c r="A574" s="10">
        <v>570.0</v>
      </c>
      <c r="B574" s="41">
        <v>7899857.0</v>
      </c>
      <c r="C574" s="39" t="s">
        <v>15</v>
      </c>
      <c r="D574" s="39" t="s">
        <v>15</v>
      </c>
      <c r="E574" s="39" t="s">
        <v>15</v>
      </c>
      <c r="F574" s="39" t="s">
        <v>15</v>
      </c>
      <c r="G574" s="89" t="s">
        <v>15</v>
      </c>
      <c r="H574" s="89" t="s">
        <v>15</v>
      </c>
      <c r="I574" s="89" t="s">
        <v>16</v>
      </c>
      <c r="J574" s="39" t="s">
        <v>15</v>
      </c>
      <c r="K574" s="39" t="s">
        <v>16</v>
      </c>
      <c r="L574" s="39" t="s">
        <v>16</v>
      </c>
      <c r="M574" s="39">
        <v>7.0</v>
      </c>
      <c r="N574" s="39" t="s">
        <v>2015</v>
      </c>
      <c r="O574" s="39" t="s">
        <v>15</v>
      </c>
      <c r="P574" s="40" t="s">
        <v>16</v>
      </c>
      <c r="Q574" s="40" t="s">
        <v>16</v>
      </c>
      <c r="R574" s="39" t="s">
        <v>16</v>
      </c>
      <c r="S574" s="39">
        <v>9.0</v>
      </c>
      <c r="T574" s="40" t="s">
        <v>1993</v>
      </c>
      <c r="U574" s="39" t="s">
        <v>2429</v>
      </c>
      <c r="V574" s="35"/>
      <c r="W574" s="35"/>
      <c r="X574" s="35"/>
    </row>
    <row r="575">
      <c r="A575" s="10">
        <v>571.0</v>
      </c>
      <c r="B575" s="41">
        <v>7898650.0</v>
      </c>
      <c r="C575" s="39" t="s">
        <v>15</v>
      </c>
      <c r="D575" s="39" t="s">
        <v>2049</v>
      </c>
      <c r="E575" s="39" t="s">
        <v>15</v>
      </c>
      <c r="F575" s="39" t="s">
        <v>15</v>
      </c>
      <c r="G575" s="89" t="s">
        <v>15</v>
      </c>
      <c r="H575" s="89" t="s">
        <v>15</v>
      </c>
      <c r="I575" s="89" t="s">
        <v>16</v>
      </c>
      <c r="J575" s="39" t="s">
        <v>16</v>
      </c>
      <c r="K575" s="39" t="s">
        <v>16</v>
      </c>
      <c r="L575" s="39" t="s">
        <v>16</v>
      </c>
      <c r="M575" s="39">
        <v>21.0</v>
      </c>
      <c r="N575" s="39" t="s">
        <v>2352</v>
      </c>
      <c r="O575" s="39" t="s">
        <v>15</v>
      </c>
      <c r="P575" s="40" t="s">
        <v>16</v>
      </c>
      <c r="Q575" s="40" t="s">
        <v>16</v>
      </c>
      <c r="R575" s="39" t="s">
        <v>16</v>
      </c>
      <c r="S575" s="39">
        <v>25.0</v>
      </c>
      <c r="T575" s="40" t="s">
        <v>1992</v>
      </c>
      <c r="U575" s="39" t="s">
        <v>2430</v>
      </c>
      <c r="V575" s="35"/>
      <c r="W575" s="35"/>
      <c r="X575" s="35"/>
    </row>
    <row r="576">
      <c r="A576" s="10">
        <v>572.0</v>
      </c>
      <c r="B576" s="41">
        <v>7873217.0</v>
      </c>
      <c r="C576" s="39" t="s">
        <v>15</v>
      </c>
      <c r="D576" s="39" t="s">
        <v>15</v>
      </c>
      <c r="E576" s="39" t="s">
        <v>15</v>
      </c>
      <c r="F576" s="39" t="s">
        <v>15</v>
      </c>
      <c r="G576" s="89" t="s">
        <v>15</v>
      </c>
      <c r="H576" s="89" t="s">
        <v>15</v>
      </c>
      <c r="I576" s="89" t="s">
        <v>15</v>
      </c>
      <c r="J576" s="39" t="s">
        <v>15</v>
      </c>
      <c r="K576" s="39" t="s">
        <v>16</v>
      </c>
      <c r="L576" s="39" t="s">
        <v>16</v>
      </c>
      <c r="M576" s="39">
        <v>11.0</v>
      </c>
      <c r="N576" s="39" t="s">
        <v>2012</v>
      </c>
      <c r="O576" s="39" t="s">
        <v>15</v>
      </c>
      <c r="P576" s="40" t="s">
        <v>16</v>
      </c>
      <c r="Q576" s="40" t="s">
        <v>15</v>
      </c>
      <c r="R576" s="39" t="s">
        <v>16</v>
      </c>
      <c r="S576" s="39">
        <v>18.0</v>
      </c>
      <c r="T576" s="40" t="s">
        <v>1995</v>
      </c>
      <c r="U576" s="39" t="s">
        <v>2431</v>
      </c>
      <c r="V576" s="35"/>
      <c r="W576" s="35"/>
      <c r="X576" s="35"/>
    </row>
    <row r="577">
      <c r="A577" s="10">
        <v>573.0</v>
      </c>
      <c r="B577" s="41">
        <v>7874360.0</v>
      </c>
      <c r="C577" s="39" t="s">
        <v>15</v>
      </c>
      <c r="D577" s="39" t="s">
        <v>15</v>
      </c>
      <c r="E577" s="39" t="s">
        <v>15</v>
      </c>
      <c r="F577" s="39" t="s">
        <v>15</v>
      </c>
      <c r="G577" s="89" t="s">
        <v>15</v>
      </c>
      <c r="H577" s="89" t="s">
        <v>15</v>
      </c>
      <c r="I577" s="89" t="s">
        <v>15</v>
      </c>
      <c r="J577" s="39" t="s">
        <v>15</v>
      </c>
      <c r="K577" s="39" t="s">
        <v>16</v>
      </c>
      <c r="L577" s="39" t="s">
        <v>16</v>
      </c>
      <c r="M577" s="39">
        <v>12.0</v>
      </c>
      <c r="N577" s="39" t="s">
        <v>2012</v>
      </c>
      <c r="O577" s="39" t="s">
        <v>15</v>
      </c>
      <c r="P577" s="40" t="s">
        <v>16</v>
      </c>
      <c r="Q577" s="40" t="s">
        <v>16</v>
      </c>
      <c r="R577" s="39" t="s">
        <v>16</v>
      </c>
      <c r="S577" s="39">
        <v>12.0</v>
      </c>
      <c r="T577" s="40" t="s">
        <v>1995</v>
      </c>
      <c r="U577" s="39" t="s">
        <v>2432</v>
      </c>
      <c r="V577" s="35"/>
      <c r="W577" s="35"/>
      <c r="X577" s="35"/>
    </row>
    <row r="578">
      <c r="A578" s="10">
        <v>574.0</v>
      </c>
      <c r="B578" s="41">
        <v>7878518.0</v>
      </c>
      <c r="C578" s="39" t="s">
        <v>15</v>
      </c>
      <c r="D578" s="39" t="s">
        <v>15</v>
      </c>
      <c r="E578" s="39" t="s">
        <v>15</v>
      </c>
      <c r="F578" s="39" t="s">
        <v>15</v>
      </c>
      <c r="G578" s="89" t="s">
        <v>15</v>
      </c>
      <c r="H578" s="89" t="s">
        <v>15</v>
      </c>
      <c r="I578" s="89" t="s">
        <v>16</v>
      </c>
      <c r="J578" s="39" t="s">
        <v>15</v>
      </c>
      <c r="K578" s="39" t="s">
        <v>15</v>
      </c>
      <c r="L578" s="39" t="s">
        <v>16</v>
      </c>
      <c r="M578" s="39">
        <v>12.0</v>
      </c>
      <c r="N578" s="39" t="s">
        <v>2092</v>
      </c>
      <c r="O578" s="39" t="s">
        <v>16</v>
      </c>
      <c r="P578" s="40" t="s">
        <v>16</v>
      </c>
      <c r="Q578" s="40" t="s">
        <v>15</v>
      </c>
      <c r="R578" s="39" t="s">
        <v>16</v>
      </c>
      <c r="S578" s="39">
        <v>17.0</v>
      </c>
      <c r="T578" s="40" t="s">
        <v>1997</v>
      </c>
      <c r="U578" s="39" t="s">
        <v>2433</v>
      </c>
      <c r="V578" s="35"/>
      <c r="W578" s="35"/>
      <c r="X578" s="35"/>
    </row>
    <row r="579">
      <c r="A579" s="10">
        <v>575.0</v>
      </c>
      <c r="B579" s="41">
        <v>7878745.0</v>
      </c>
      <c r="C579" s="39" t="s">
        <v>15</v>
      </c>
      <c r="D579" s="39" t="s">
        <v>15</v>
      </c>
      <c r="E579" s="39" t="s">
        <v>15</v>
      </c>
      <c r="F579" s="39" t="s">
        <v>15</v>
      </c>
      <c r="G579" s="89" t="s">
        <v>15</v>
      </c>
      <c r="H579" s="89" t="s">
        <v>15</v>
      </c>
      <c r="I579" s="89" t="s">
        <v>16</v>
      </c>
      <c r="J579" s="39" t="s">
        <v>15</v>
      </c>
      <c r="K579" s="39" t="s">
        <v>15</v>
      </c>
      <c r="L579" s="39" t="s">
        <v>16</v>
      </c>
      <c r="M579" s="39">
        <v>11.0</v>
      </c>
      <c r="N579" s="39" t="s">
        <v>2012</v>
      </c>
      <c r="O579" s="39" t="s">
        <v>15</v>
      </c>
      <c r="P579" s="40" t="s">
        <v>16</v>
      </c>
      <c r="Q579" s="40" t="s">
        <v>15</v>
      </c>
      <c r="R579" s="39" t="s">
        <v>16</v>
      </c>
      <c r="S579" s="39">
        <v>41.0</v>
      </c>
      <c r="T579" s="40" t="s">
        <v>1992</v>
      </c>
      <c r="U579" s="39" t="s">
        <v>2434</v>
      </c>
      <c r="V579" s="35"/>
      <c r="W579" s="35"/>
      <c r="X579" s="35"/>
    </row>
    <row r="580">
      <c r="A580" s="10">
        <v>576.0</v>
      </c>
      <c r="B580" s="41">
        <v>7878344.0</v>
      </c>
      <c r="C580" s="39" t="s">
        <v>15</v>
      </c>
      <c r="D580" s="39" t="s">
        <v>15</v>
      </c>
      <c r="E580" s="39" t="s">
        <v>15</v>
      </c>
      <c r="F580" s="39" t="s">
        <v>15</v>
      </c>
      <c r="G580" s="89" t="s">
        <v>15</v>
      </c>
      <c r="H580" s="89" t="s">
        <v>15</v>
      </c>
      <c r="I580" s="89" t="s">
        <v>15</v>
      </c>
      <c r="J580" s="39" t="s">
        <v>15</v>
      </c>
      <c r="K580" s="39" t="s">
        <v>15</v>
      </c>
      <c r="L580" s="39" t="s">
        <v>15</v>
      </c>
      <c r="M580" s="158"/>
      <c r="N580" s="158"/>
      <c r="O580" s="39" t="s">
        <v>15</v>
      </c>
      <c r="P580" s="40" t="s">
        <v>15</v>
      </c>
      <c r="Q580" s="40" t="s">
        <v>15</v>
      </c>
      <c r="R580" s="39" t="s">
        <v>16</v>
      </c>
      <c r="S580" s="39">
        <v>3.0</v>
      </c>
      <c r="T580" s="40" t="s">
        <v>1995</v>
      </c>
      <c r="U580" s="39" t="s">
        <v>2435</v>
      </c>
      <c r="V580" s="35"/>
      <c r="W580" s="35"/>
      <c r="X580" s="35"/>
    </row>
    <row r="581">
      <c r="A581" s="10">
        <v>577.0</v>
      </c>
      <c r="B581" s="41">
        <v>7879498.0</v>
      </c>
      <c r="C581" s="39" t="s">
        <v>15</v>
      </c>
      <c r="D581" s="39" t="s">
        <v>2013</v>
      </c>
      <c r="E581" s="39" t="s">
        <v>15</v>
      </c>
      <c r="F581" s="39" t="s">
        <v>15</v>
      </c>
      <c r="G581" s="89" t="s">
        <v>15</v>
      </c>
      <c r="H581" s="89" t="s">
        <v>15</v>
      </c>
      <c r="I581" s="89" t="s">
        <v>15</v>
      </c>
      <c r="J581" s="39" t="s">
        <v>15</v>
      </c>
      <c r="K581" s="39" t="s">
        <v>16</v>
      </c>
      <c r="L581" s="39" t="s">
        <v>16</v>
      </c>
      <c r="M581" s="158"/>
      <c r="N581" s="158"/>
      <c r="O581" s="39" t="s">
        <v>15</v>
      </c>
      <c r="P581" s="40" t="s">
        <v>15</v>
      </c>
      <c r="Q581" s="40" t="s">
        <v>15</v>
      </c>
      <c r="R581" s="39" t="s">
        <v>16</v>
      </c>
      <c r="S581" s="39">
        <v>21.0</v>
      </c>
      <c r="T581" s="40" t="s">
        <v>1995</v>
      </c>
      <c r="U581" s="39" t="s">
        <v>2436</v>
      </c>
      <c r="V581" s="35"/>
      <c r="W581" s="35"/>
      <c r="X581" s="35"/>
    </row>
    <row r="582">
      <c r="A582" s="10">
        <v>578.0</v>
      </c>
      <c r="B582" s="41">
        <v>7881791.0</v>
      </c>
      <c r="C582" s="39" t="s">
        <v>15</v>
      </c>
      <c r="D582" s="39" t="s">
        <v>2049</v>
      </c>
      <c r="E582" s="39" t="s">
        <v>15</v>
      </c>
      <c r="F582" s="39" t="s">
        <v>15</v>
      </c>
      <c r="G582" s="89" t="s">
        <v>15</v>
      </c>
      <c r="H582" s="89" t="s">
        <v>15</v>
      </c>
      <c r="I582" s="89" t="s">
        <v>16</v>
      </c>
      <c r="J582" s="39" t="s">
        <v>15</v>
      </c>
      <c r="K582" s="39" t="s">
        <v>15</v>
      </c>
      <c r="L582" s="39" t="s">
        <v>16</v>
      </c>
      <c r="M582" s="39">
        <v>25.0</v>
      </c>
      <c r="N582" s="39" t="s">
        <v>2437</v>
      </c>
      <c r="O582" s="39" t="s">
        <v>15</v>
      </c>
      <c r="P582" s="40" t="s">
        <v>15</v>
      </c>
      <c r="Q582" s="40" t="s">
        <v>16</v>
      </c>
      <c r="R582" s="39" t="s">
        <v>16</v>
      </c>
      <c r="S582" s="39">
        <v>37.0</v>
      </c>
      <c r="T582" s="40" t="s">
        <v>1995</v>
      </c>
      <c r="U582" s="39" t="s">
        <v>2438</v>
      </c>
      <c r="V582" s="35"/>
      <c r="W582" s="35"/>
      <c r="X582" s="35"/>
    </row>
    <row r="583">
      <c r="A583" s="36">
        <v>579.0</v>
      </c>
      <c r="B583" s="42">
        <v>7881928.0</v>
      </c>
      <c r="C583" s="40" t="s">
        <v>15</v>
      </c>
      <c r="D583" s="40" t="s">
        <v>15</v>
      </c>
      <c r="E583" s="40" t="s">
        <v>15</v>
      </c>
      <c r="F583" s="40" t="s">
        <v>15</v>
      </c>
      <c r="G583" s="111" t="s">
        <v>15</v>
      </c>
      <c r="H583" s="111" t="s">
        <v>15</v>
      </c>
      <c r="I583" s="111" t="s">
        <v>15</v>
      </c>
      <c r="J583" s="40" t="s">
        <v>15</v>
      </c>
      <c r="K583" s="40" t="s">
        <v>16</v>
      </c>
      <c r="L583" s="40" t="s">
        <v>16</v>
      </c>
      <c r="M583" s="40">
        <v>10.0</v>
      </c>
      <c r="N583" s="40" t="s">
        <v>2011</v>
      </c>
      <c r="O583" s="40" t="s">
        <v>15</v>
      </c>
      <c r="P583" s="40" t="s">
        <v>16</v>
      </c>
      <c r="Q583" s="40" t="s">
        <v>16</v>
      </c>
      <c r="R583" s="40" t="s">
        <v>16</v>
      </c>
      <c r="S583" s="40">
        <v>21.0</v>
      </c>
      <c r="T583" s="40" t="s">
        <v>1995</v>
      </c>
      <c r="U583" s="40" t="s">
        <v>2439</v>
      </c>
      <c r="V583" s="71"/>
      <c r="W583" s="71"/>
      <c r="X583" s="71"/>
    </row>
    <row r="584">
      <c r="A584" s="36">
        <v>580.0</v>
      </c>
      <c r="B584" s="42">
        <v>7881879.0</v>
      </c>
      <c r="C584" s="40" t="s">
        <v>15</v>
      </c>
      <c r="D584" s="40" t="s">
        <v>2013</v>
      </c>
      <c r="E584" s="40" t="s">
        <v>15</v>
      </c>
      <c r="F584" s="40" t="s">
        <v>15</v>
      </c>
      <c r="G584" s="111" t="s">
        <v>15</v>
      </c>
      <c r="H584" s="111" t="s">
        <v>15</v>
      </c>
      <c r="I584" s="111" t="s">
        <v>15</v>
      </c>
      <c r="J584" s="40" t="s">
        <v>15</v>
      </c>
      <c r="K584" s="40" t="s">
        <v>15</v>
      </c>
      <c r="L584" s="40" t="s">
        <v>15</v>
      </c>
      <c r="M584" s="167"/>
      <c r="N584" s="167"/>
      <c r="O584" s="40" t="s">
        <v>15</v>
      </c>
      <c r="P584" s="40" t="s">
        <v>16</v>
      </c>
      <c r="Q584" s="40" t="s">
        <v>16</v>
      </c>
      <c r="R584" s="40" t="s">
        <v>16</v>
      </c>
      <c r="S584" s="40">
        <v>16.0</v>
      </c>
      <c r="T584" s="40" t="s">
        <v>1992</v>
      </c>
      <c r="U584" s="40" t="s">
        <v>2440</v>
      </c>
      <c r="V584" s="71"/>
      <c r="W584" s="71"/>
      <c r="X584" s="71"/>
    </row>
    <row r="585">
      <c r="A585" s="36">
        <v>581.0</v>
      </c>
      <c r="B585" s="42">
        <v>7882203.0</v>
      </c>
      <c r="C585" s="40" t="s">
        <v>15</v>
      </c>
      <c r="D585" s="40" t="s">
        <v>2013</v>
      </c>
      <c r="E585" s="40" t="s">
        <v>15</v>
      </c>
      <c r="F585" s="40" t="s">
        <v>15</v>
      </c>
      <c r="G585" s="111" t="s">
        <v>15</v>
      </c>
      <c r="H585" s="111" t="s">
        <v>15</v>
      </c>
      <c r="I585" s="111" t="s">
        <v>15</v>
      </c>
      <c r="J585" s="40" t="s">
        <v>15</v>
      </c>
      <c r="K585" s="40" t="s">
        <v>16</v>
      </c>
      <c r="L585" s="40" t="s">
        <v>16</v>
      </c>
      <c r="M585" s="40">
        <v>14.0</v>
      </c>
      <c r="N585" s="40" t="s">
        <v>2441</v>
      </c>
      <c r="O585" s="40" t="s">
        <v>15</v>
      </c>
      <c r="P585" s="40" t="s">
        <v>16</v>
      </c>
      <c r="Q585" s="40" t="s">
        <v>16</v>
      </c>
      <c r="R585" s="40" t="s">
        <v>16</v>
      </c>
      <c r="S585" s="40">
        <v>26.0</v>
      </c>
      <c r="T585" s="40" t="s">
        <v>1992</v>
      </c>
      <c r="U585" s="40" t="s">
        <v>2442</v>
      </c>
      <c r="V585" s="71"/>
      <c r="W585" s="71"/>
      <c r="X585" s="71"/>
    </row>
    <row r="586">
      <c r="A586" s="36">
        <v>582.0</v>
      </c>
      <c r="B586" s="54">
        <v>7882367.0</v>
      </c>
      <c r="C586" s="40" t="s">
        <v>15</v>
      </c>
      <c r="D586" s="40" t="s">
        <v>15</v>
      </c>
      <c r="E586" s="40" t="s">
        <v>15</v>
      </c>
      <c r="F586" s="40" t="s">
        <v>15</v>
      </c>
      <c r="G586" s="111" t="s">
        <v>15</v>
      </c>
      <c r="H586" s="111" t="s">
        <v>15</v>
      </c>
      <c r="I586" s="111" t="s">
        <v>15</v>
      </c>
      <c r="J586" s="40" t="s">
        <v>15</v>
      </c>
      <c r="K586" s="40" t="s">
        <v>15</v>
      </c>
      <c r="L586" s="40" t="s">
        <v>15</v>
      </c>
      <c r="M586" s="167"/>
      <c r="N586" s="167"/>
      <c r="O586" s="40" t="s">
        <v>15</v>
      </c>
      <c r="P586" s="40" t="s">
        <v>16</v>
      </c>
      <c r="Q586" s="40" t="s">
        <v>16</v>
      </c>
      <c r="R586" s="40" t="s">
        <v>16</v>
      </c>
      <c r="S586" s="40">
        <v>15.0</v>
      </c>
      <c r="T586" s="40" t="s">
        <v>1993</v>
      </c>
      <c r="U586" s="40" t="s">
        <v>2443</v>
      </c>
      <c r="V586" s="71"/>
      <c r="W586" s="71"/>
      <c r="X586" s="71"/>
    </row>
    <row r="587">
      <c r="A587" s="36">
        <v>583.0</v>
      </c>
      <c r="B587" s="42">
        <v>7798682.0</v>
      </c>
      <c r="C587" s="40" t="s">
        <v>15</v>
      </c>
      <c r="D587" s="40" t="s">
        <v>15</v>
      </c>
      <c r="E587" s="40" t="s">
        <v>15</v>
      </c>
      <c r="F587" s="40" t="s">
        <v>15</v>
      </c>
      <c r="G587" s="111" t="s">
        <v>15</v>
      </c>
      <c r="H587" s="111" t="s">
        <v>15</v>
      </c>
      <c r="I587" s="111" t="s">
        <v>15</v>
      </c>
      <c r="J587" s="40" t="s">
        <v>15</v>
      </c>
      <c r="K587" s="40" t="s">
        <v>15</v>
      </c>
      <c r="L587" s="40" t="s">
        <v>15</v>
      </c>
      <c r="M587" s="167"/>
      <c r="N587" s="167"/>
      <c r="O587" s="40" t="s">
        <v>15</v>
      </c>
      <c r="P587" s="40" t="s">
        <v>15</v>
      </c>
      <c r="Q587" s="40" t="s">
        <v>15</v>
      </c>
      <c r="R587" s="40" t="s">
        <v>15</v>
      </c>
      <c r="S587" s="167"/>
      <c r="T587" s="40" t="s">
        <v>1997</v>
      </c>
      <c r="U587" s="40" t="s">
        <v>2444</v>
      </c>
      <c r="V587" s="71"/>
      <c r="W587" s="71"/>
      <c r="X587" s="71"/>
    </row>
    <row r="588">
      <c r="A588" s="36">
        <v>584.0</v>
      </c>
      <c r="B588" s="42">
        <v>7796959.0</v>
      </c>
      <c r="C588" s="40" t="s">
        <v>16</v>
      </c>
      <c r="D588" s="40" t="s">
        <v>2053</v>
      </c>
      <c r="E588" s="40" t="s">
        <v>15</v>
      </c>
      <c r="F588" s="40" t="s">
        <v>15</v>
      </c>
      <c r="G588" s="111" t="s">
        <v>15</v>
      </c>
      <c r="H588" s="111" t="s">
        <v>15</v>
      </c>
      <c r="I588" s="111" t="s">
        <v>16</v>
      </c>
      <c r="J588" s="40" t="s">
        <v>15</v>
      </c>
      <c r="K588" s="40" t="s">
        <v>16</v>
      </c>
      <c r="L588" s="40" t="s">
        <v>16</v>
      </c>
      <c r="M588" s="40">
        <v>11.0</v>
      </c>
      <c r="N588" s="40" t="s">
        <v>2250</v>
      </c>
      <c r="O588" s="40" t="s">
        <v>15</v>
      </c>
      <c r="P588" s="40" t="s">
        <v>16</v>
      </c>
      <c r="Q588" s="40" t="s">
        <v>16</v>
      </c>
      <c r="R588" s="40" t="s">
        <v>16</v>
      </c>
      <c r="S588" s="40">
        <v>11.0</v>
      </c>
      <c r="T588" s="40"/>
      <c r="U588" s="40" t="s">
        <v>2445</v>
      </c>
      <c r="V588" s="71"/>
      <c r="W588" s="71"/>
      <c r="X588" s="71"/>
    </row>
    <row r="589">
      <c r="A589" s="36">
        <v>585.0</v>
      </c>
      <c r="B589" s="42">
        <v>7797690.0</v>
      </c>
      <c r="C589" s="40" t="s">
        <v>15</v>
      </c>
      <c r="D589" s="40" t="s">
        <v>15</v>
      </c>
      <c r="E589" s="40" t="s">
        <v>15</v>
      </c>
      <c r="F589" s="40" t="s">
        <v>15</v>
      </c>
      <c r="G589" s="111" t="s">
        <v>15</v>
      </c>
      <c r="H589" s="111" t="s">
        <v>15</v>
      </c>
      <c r="I589" s="111" t="s">
        <v>15</v>
      </c>
      <c r="J589" s="40" t="s">
        <v>15</v>
      </c>
      <c r="K589" s="40" t="s">
        <v>16</v>
      </c>
      <c r="L589" s="40" t="s">
        <v>16</v>
      </c>
      <c r="M589" s="40">
        <v>2.0</v>
      </c>
      <c r="N589" s="40" t="s">
        <v>2009</v>
      </c>
      <c r="O589" s="40" t="s">
        <v>15</v>
      </c>
      <c r="P589" s="40" t="s">
        <v>16</v>
      </c>
      <c r="Q589" s="40" t="s">
        <v>16</v>
      </c>
      <c r="R589" s="40" t="s">
        <v>16</v>
      </c>
      <c r="S589" s="40">
        <v>19.0</v>
      </c>
      <c r="T589" s="40" t="s">
        <v>1993</v>
      </c>
      <c r="U589" s="40" t="s">
        <v>2446</v>
      </c>
      <c r="V589" s="71"/>
      <c r="W589" s="71"/>
      <c r="X589" s="71"/>
    </row>
    <row r="590">
      <c r="A590" s="36">
        <v>586.0</v>
      </c>
      <c r="B590" s="36">
        <v>7799704.0</v>
      </c>
      <c r="C590" s="40" t="s">
        <v>15</v>
      </c>
      <c r="D590" s="40" t="s">
        <v>2049</v>
      </c>
      <c r="E590" s="40" t="s">
        <v>15</v>
      </c>
      <c r="F590" s="40" t="s">
        <v>15</v>
      </c>
      <c r="G590" s="111" t="s">
        <v>15</v>
      </c>
      <c r="H590" s="111" t="s">
        <v>15</v>
      </c>
      <c r="I590" s="111" t="s">
        <v>15</v>
      </c>
      <c r="J590" s="40" t="s">
        <v>15</v>
      </c>
      <c r="K590" s="40" t="s">
        <v>16</v>
      </c>
      <c r="L590" s="40" t="s">
        <v>16</v>
      </c>
      <c r="M590" s="40">
        <v>19.0</v>
      </c>
      <c r="N590" s="40" t="s">
        <v>2250</v>
      </c>
      <c r="O590" s="40" t="s">
        <v>15</v>
      </c>
      <c r="P590" s="40" t="s">
        <v>16</v>
      </c>
      <c r="Q590" s="40" t="s">
        <v>16</v>
      </c>
      <c r="R590" s="40" t="s">
        <v>16</v>
      </c>
      <c r="S590" s="40">
        <v>47.0</v>
      </c>
      <c r="T590" s="40" t="s">
        <v>1993</v>
      </c>
      <c r="U590" s="40" t="s">
        <v>2447</v>
      </c>
      <c r="V590" s="71"/>
      <c r="W590" s="71"/>
      <c r="X590" s="71"/>
    </row>
    <row r="591">
      <c r="A591" s="36">
        <v>587.0</v>
      </c>
      <c r="B591" s="42">
        <v>7792925.0</v>
      </c>
      <c r="C591" s="40" t="s">
        <v>15</v>
      </c>
      <c r="D591" s="40" t="s">
        <v>15</v>
      </c>
      <c r="E591" s="40" t="s">
        <v>15</v>
      </c>
      <c r="F591" s="40" t="s">
        <v>15</v>
      </c>
      <c r="G591" s="111" t="s">
        <v>15</v>
      </c>
      <c r="H591" s="111" t="s">
        <v>15</v>
      </c>
      <c r="I591" s="111" t="s">
        <v>16</v>
      </c>
      <c r="J591" s="40" t="s">
        <v>15</v>
      </c>
      <c r="K591" s="40" t="s">
        <v>15</v>
      </c>
      <c r="L591" s="40" t="s">
        <v>16</v>
      </c>
      <c r="M591" s="40">
        <v>8.0</v>
      </c>
      <c r="N591" s="40" t="s">
        <v>2250</v>
      </c>
      <c r="O591" s="40" t="s">
        <v>15</v>
      </c>
      <c r="P591" s="40" t="s">
        <v>16</v>
      </c>
      <c r="Q591" s="40" t="s">
        <v>16</v>
      </c>
      <c r="R591" s="40" t="s">
        <v>16</v>
      </c>
      <c r="S591" s="40">
        <v>14.0</v>
      </c>
      <c r="T591" s="40" t="s">
        <v>1997</v>
      </c>
      <c r="U591" s="40" t="s">
        <v>2448</v>
      </c>
      <c r="V591" s="71"/>
      <c r="W591" s="71"/>
      <c r="X591" s="71"/>
    </row>
    <row r="592">
      <c r="A592" s="36">
        <v>588.0</v>
      </c>
      <c r="B592" s="42">
        <v>7799950.0</v>
      </c>
      <c r="C592" s="40" t="s">
        <v>15</v>
      </c>
      <c r="D592" s="40" t="s">
        <v>15</v>
      </c>
      <c r="E592" s="40" t="s">
        <v>15</v>
      </c>
      <c r="F592" s="40" t="s">
        <v>15</v>
      </c>
      <c r="G592" s="111" t="s">
        <v>15</v>
      </c>
      <c r="H592" s="111" t="s">
        <v>15</v>
      </c>
      <c r="I592" s="111" t="s">
        <v>15</v>
      </c>
      <c r="J592" s="40" t="s">
        <v>16</v>
      </c>
      <c r="K592" s="40" t="s">
        <v>16</v>
      </c>
      <c r="L592" s="40" t="s">
        <v>16</v>
      </c>
      <c r="M592" s="40">
        <v>9.0</v>
      </c>
      <c r="N592" s="40" t="s">
        <v>2250</v>
      </c>
      <c r="O592" s="40" t="s">
        <v>15</v>
      </c>
      <c r="P592" s="40" t="s">
        <v>16</v>
      </c>
      <c r="Q592" s="40" t="s">
        <v>16</v>
      </c>
      <c r="R592" s="40" t="s">
        <v>16</v>
      </c>
      <c r="S592" s="40">
        <v>11.0</v>
      </c>
      <c r="T592" s="40" t="s">
        <v>1993</v>
      </c>
      <c r="U592" s="40" t="s">
        <v>2449</v>
      </c>
      <c r="V592" s="71"/>
      <c r="W592" s="71"/>
      <c r="X592" s="71"/>
    </row>
    <row r="593">
      <c r="A593" s="36">
        <v>589.0</v>
      </c>
      <c r="B593" s="42">
        <v>7792278.0</v>
      </c>
      <c r="C593" s="40" t="s">
        <v>15</v>
      </c>
      <c r="D593" s="40" t="s">
        <v>15</v>
      </c>
      <c r="E593" s="40" t="s">
        <v>15</v>
      </c>
      <c r="F593" s="40" t="s">
        <v>15</v>
      </c>
      <c r="G593" s="111" t="s">
        <v>15</v>
      </c>
      <c r="H593" s="111" t="s">
        <v>15</v>
      </c>
      <c r="I593" s="111" t="s">
        <v>15</v>
      </c>
      <c r="J593" s="40" t="s">
        <v>15</v>
      </c>
      <c r="K593" s="40" t="s">
        <v>16</v>
      </c>
      <c r="L593" s="40" t="s">
        <v>16</v>
      </c>
      <c r="M593" s="40">
        <v>25.0</v>
      </c>
      <c r="N593" s="40" t="s">
        <v>2009</v>
      </c>
      <c r="O593" s="40" t="s">
        <v>15</v>
      </c>
      <c r="P593" s="40" t="s">
        <v>16</v>
      </c>
      <c r="Q593" s="40" t="s">
        <v>16</v>
      </c>
      <c r="R593" s="40" t="s">
        <v>16</v>
      </c>
      <c r="S593" s="40">
        <v>23.0</v>
      </c>
      <c r="T593" s="40" t="s">
        <v>1997</v>
      </c>
      <c r="U593" s="40" t="s">
        <v>2450</v>
      </c>
      <c r="V593" s="71"/>
      <c r="W593" s="71"/>
      <c r="X593" s="71"/>
    </row>
    <row r="594">
      <c r="A594" s="36">
        <v>590.0</v>
      </c>
      <c r="B594" s="42">
        <v>7800845.0</v>
      </c>
      <c r="C594" s="40" t="s">
        <v>15</v>
      </c>
      <c r="D594" s="40" t="s">
        <v>2049</v>
      </c>
      <c r="E594" s="40" t="s">
        <v>15</v>
      </c>
      <c r="F594" s="40" t="s">
        <v>15</v>
      </c>
      <c r="G594" s="111" t="s">
        <v>16</v>
      </c>
      <c r="H594" s="111" t="s">
        <v>15</v>
      </c>
      <c r="I594" s="111" t="s">
        <v>16</v>
      </c>
      <c r="J594" s="40" t="s">
        <v>15</v>
      </c>
      <c r="K594" s="40" t="s">
        <v>16</v>
      </c>
      <c r="L594" s="40" t="s">
        <v>16</v>
      </c>
      <c r="M594" s="40">
        <v>10.0</v>
      </c>
      <c r="N594" s="40" t="s">
        <v>2250</v>
      </c>
      <c r="O594" s="40" t="s">
        <v>15</v>
      </c>
      <c r="P594" s="40" t="s">
        <v>16</v>
      </c>
      <c r="Q594" s="40" t="s">
        <v>16</v>
      </c>
      <c r="R594" s="40" t="s">
        <v>16</v>
      </c>
      <c r="S594" s="40">
        <v>15.0</v>
      </c>
      <c r="T594" s="40" t="s">
        <v>1993</v>
      </c>
      <c r="U594" s="40" t="s">
        <v>2451</v>
      </c>
      <c r="V594" s="71"/>
      <c r="W594" s="71"/>
      <c r="X594" s="71"/>
    </row>
    <row r="595">
      <c r="A595" s="36">
        <v>591.0</v>
      </c>
      <c r="B595" s="42">
        <v>7799980.0</v>
      </c>
      <c r="C595" s="40" t="s">
        <v>15</v>
      </c>
      <c r="D595" s="40" t="s">
        <v>15</v>
      </c>
      <c r="E595" s="40" t="s">
        <v>15</v>
      </c>
      <c r="F595" s="40" t="s">
        <v>15</v>
      </c>
      <c r="G595" s="111" t="s">
        <v>15</v>
      </c>
      <c r="H595" s="111" t="s">
        <v>15</v>
      </c>
      <c r="I595" s="111" t="s">
        <v>16</v>
      </c>
      <c r="J595" s="40" t="s">
        <v>15</v>
      </c>
      <c r="K595" s="40" t="s">
        <v>16</v>
      </c>
      <c r="L595" s="40" t="s">
        <v>16</v>
      </c>
      <c r="M595" s="40">
        <v>8.0</v>
      </c>
      <c r="N595" s="40" t="s">
        <v>2250</v>
      </c>
      <c r="O595" s="40" t="s">
        <v>15</v>
      </c>
      <c r="P595" s="40" t="s">
        <v>16</v>
      </c>
      <c r="Q595" s="40" t="s">
        <v>15</v>
      </c>
      <c r="R595" s="40" t="s">
        <v>16</v>
      </c>
      <c r="S595" s="40">
        <v>27.0</v>
      </c>
      <c r="T595" s="40" t="s">
        <v>1993</v>
      </c>
      <c r="U595" s="40" t="s">
        <v>2452</v>
      </c>
      <c r="V595" s="71"/>
      <c r="W595" s="71"/>
      <c r="X595" s="71"/>
    </row>
    <row r="596">
      <c r="A596" s="36">
        <v>592.0</v>
      </c>
      <c r="B596" s="36">
        <v>7800694.0</v>
      </c>
      <c r="C596" s="40" t="s">
        <v>15</v>
      </c>
      <c r="D596" s="40" t="s">
        <v>15</v>
      </c>
      <c r="E596" s="40" t="s">
        <v>15</v>
      </c>
      <c r="F596" s="40" t="s">
        <v>15</v>
      </c>
      <c r="G596" s="111" t="s">
        <v>15</v>
      </c>
      <c r="H596" s="111" t="s">
        <v>15</v>
      </c>
      <c r="I596" s="111" t="s">
        <v>16</v>
      </c>
      <c r="J596" s="40" t="s">
        <v>15</v>
      </c>
      <c r="K596" s="40" t="s">
        <v>16</v>
      </c>
      <c r="L596" s="40" t="s">
        <v>16</v>
      </c>
      <c r="M596" s="40">
        <v>8.0</v>
      </c>
      <c r="N596" s="40" t="s">
        <v>2250</v>
      </c>
      <c r="O596" s="40" t="s">
        <v>15</v>
      </c>
      <c r="P596" s="40" t="s">
        <v>16</v>
      </c>
      <c r="Q596" s="40" t="s">
        <v>15</v>
      </c>
      <c r="R596" s="40" t="s">
        <v>16</v>
      </c>
      <c r="S596" s="40">
        <v>5.0</v>
      </c>
      <c r="T596" s="40" t="s">
        <v>1997</v>
      </c>
      <c r="U596" s="40" t="s">
        <v>2181</v>
      </c>
      <c r="V596" s="71"/>
      <c r="W596" s="71"/>
      <c r="X596" s="71"/>
    </row>
    <row r="597">
      <c r="A597" s="36">
        <v>593.0</v>
      </c>
      <c r="B597" s="42">
        <v>7802710.0</v>
      </c>
      <c r="C597" s="40" t="s">
        <v>15</v>
      </c>
      <c r="D597" s="40" t="s">
        <v>2049</v>
      </c>
      <c r="E597" s="40" t="s">
        <v>15</v>
      </c>
      <c r="F597" s="40" t="s">
        <v>16</v>
      </c>
      <c r="G597" s="111" t="s">
        <v>15</v>
      </c>
      <c r="H597" s="111" t="s">
        <v>15</v>
      </c>
      <c r="I597" s="111" t="s">
        <v>16</v>
      </c>
      <c r="J597" s="40" t="s">
        <v>15</v>
      </c>
      <c r="K597" s="40" t="s">
        <v>16</v>
      </c>
      <c r="L597" s="40" t="s">
        <v>16</v>
      </c>
      <c r="M597" s="40">
        <v>11.0</v>
      </c>
      <c r="N597" s="40" t="s">
        <v>2453</v>
      </c>
      <c r="O597" s="40" t="s">
        <v>15</v>
      </c>
      <c r="P597" s="40" t="s">
        <v>16</v>
      </c>
      <c r="Q597" s="40" t="s">
        <v>16</v>
      </c>
      <c r="R597" s="40" t="s">
        <v>16</v>
      </c>
      <c r="S597" s="40">
        <v>53.0</v>
      </c>
      <c r="T597" s="40" t="s">
        <v>1997</v>
      </c>
      <c r="U597" s="40" t="s">
        <v>2454</v>
      </c>
      <c r="V597" s="71"/>
      <c r="W597" s="71"/>
      <c r="X597" s="71"/>
    </row>
    <row r="598">
      <c r="A598" s="36">
        <v>594.0</v>
      </c>
      <c r="B598" s="41">
        <v>7900669.0</v>
      </c>
      <c r="C598" s="39" t="s">
        <v>15</v>
      </c>
      <c r="D598" s="39" t="s">
        <v>15</v>
      </c>
      <c r="E598" s="39" t="s">
        <v>15</v>
      </c>
      <c r="F598" s="39" t="s">
        <v>15</v>
      </c>
      <c r="G598" s="89" t="s">
        <v>15</v>
      </c>
      <c r="H598" s="89" t="s">
        <v>15</v>
      </c>
      <c r="I598" s="89" t="s">
        <v>16</v>
      </c>
      <c r="J598" s="39" t="s">
        <v>15</v>
      </c>
      <c r="K598" s="39" t="s">
        <v>15</v>
      </c>
      <c r="L598" s="39" t="s">
        <v>16</v>
      </c>
      <c r="M598" s="39">
        <v>7.0</v>
      </c>
      <c r="N598" s="39" t="s">
        <v>2015</v>
      </c>
      <c r="O598" s="39" t="s">
        <v>15</v>
      </c>
      <c r="P598" s="40" t="s">
        <v>15</v>
      </c>
      <c r="Q598" s="40" t="s">
        <v>15</v>
      </c>
      <c r="R598" s="39" t="s">
        <v>16</v>
      </c>
      <c r="S598" s="39">
        <v>8.0</v>
      </c>
      <c r="T598" s="40" t="s">
        <v>1993</v>
      </c>
      <c r="U598" s="39" t="s">
        <v>2455</v>
      </c>
      <c r="V598" s="35"/>
      <c r="W598" s="35"/>
      <c r="X598" s="35"/>
    </row>
    <row r="599">
      <c r="A599" s="10">
        <v>595.0</v>
      </c>
      <c r="B599" s="41">
        <v>7901031.0</v>
      </c>
      <c r="C599" s="39" t="s">
        <v>15</v>
      </c>
      <c r="D599" s="39" t="s">
        <v>15</v>
      </c>
      <c r="E599" s="39" t="s">
        <v>15</v>
      </c>
      <c r="F599" s="39" t="s">
        <v>15</v>
      </c>
      <c r="G599" s="89" t="s">
        <v>15</v>
      </c>
      <c r="H599" s="89" t="s">
        <v>15</v>
      </c>
      <c r="I599" s="89" t="s">
        <v>15</v>
      </c>
      <c r="J599" s="39" t="s">
        <v>15</v>
      </c>
      <c r="K599" s="39" t="s">
        <v>15</v>
      </c>
      <c r="L599" s="39" t="s">
        <v>15</v>
      </c>
      <c r="M599" s="158"/>
      <c r="N599" s="158"/>
      <c r="O599" s="39" t="s">
        <v>15</v>
      </c>
      <c r="P599" s="40" t="s">
        <v>15</v>
      </c>
      <c r="Q599" s="40" t="s">
        <v>15</v>
      </c>
      <c r="R599" s="39" t="s">
        <v>16</v>
      </c>
      <c r="S599" s="39">
        <v>6.0</v>
      </c>
      <c r="T599" s="40" t="s">
        <v>1992</v>
      </c>
      <c r="U599" s="39" t="s">
        <v>2456</v>
      </c>
      <c r="V599" s="35"/>
      <c r="W599" s="35"/>
      <c r="X599" s="35"/>
    </row>
    <row r="600">
      <c r="A600" s="10">
        <v>596.0</v>
      </c>
      <c r="B600" s="41">
        <v>7901732.0</v>
      </c>
      <c r="C600" s="39" t="s">
        <v>15</v>
      </c>
      <c r="D600" s="39" t="s">
        <v>15</v>
      </c>
      <c r="E600" s="39" t="s">
        <v>15</v>
      </c>
      <c r="F600" s="39" t="s">
        <v>15</v>
      </c>
      <c r="G600" s="89" t="s">
        <v>15</v>
      </c>
      <c r="H600" s="89" t="s">
        <v>15</v>
      </c>
      <c r="I600" s="89" t="s">
        <v>15</v>
      </c>
      <c r="J600" s="39" t="s">
        <v>15</v>
      </c>
      <c r="K600" s="39" t="s">
        <v>15</v>
      </c>
      <c r="L600" s="39" t="s">
        <v>15</v>
      </c>
      <c r="M600" s="158"/>
      <c r="N600" s="158"/>
      <c r="O600" s="39" t="s">
        <v>15</v>
      </c>
      <c r="P600" s="40" t="s">
        <v>15</v>
      </c>
      <c r="Q600" s="40" t="s">
        <v>15</v>
      </c>
      <c r="R600" s="39" t="s">
        <v>16</v>
      </c>
      <c r="S600" s="39">
        <v>12.0</v>
      </c>
      <c r="T600" s="40" t="s">
        <v>1992</v>
      </c>
      <c r="U600" s="39" t="s">
        <v>2457</v>
      </c>
      <c r="V600" s="35"/>
      <c r="W600" s="35"/>
      <c r="X600" s="35"/>
    </row>
    <row r="601">
      <c r="A601" s="10">
        <v>597.0</v>
      </c>
      <c r="B601" s="41">
        <v>7902376.0</v>
      </c>
      <c r="C601" s="39" t="s">
        <v>15</v>
      </c>
      <c r="D601" s="39" t="s">
        <v>15</v>
      </c>
      <c r="E601" s="39" t="s">
        <v>15</v>
      </c>
      <c r="F601" s="39" t="s">
        <v>15</v>
      </c>
      <c r="G601" s="89" t="s">
        <v>15</v>
      </c>
      <c r="H601" s="89" t="s">
        <v>15</v>
      </c>
      <c r="I601" s="89" t="s">
        <v>15</v>
      </c>
      <c r="J601" s="39" t="s">
        <v>15</v>
      </c>
      <c r="K601" s="39" t="s">
        <v>15</v>
      </c>
      <c r="L601" s="39" t="s">
        <v>15</v>
      </c>
      <c r="M601" s="158"/>
      <c r="N601" s="158"/>
      <c r="O601" s="39" t="s">
        <v>15</v>
      </c>
      <c r="P601" s="40" t="s">
        <v>16</v>
      </c>
      <c r="Q601" s="40" t="s">
        <v>15</v>
      </c>
      <c r="R601" s="39" t="s">
        <v>16</v>
      </c>
      <c r="S601" s="39">
        <v>6.0</v>
      </c>
      <c r="T601" s="40" t="s">
        <v>1993</v>
      </c>
      <c r="U601" s="39" t="s">
        <v>2422</v>
      </c>
      <c r="V601" s="35"/>
      <c r="W601" s="35"/>
      <c r="X601" s="35"/>
    </row>
    <row r="602">
      <c r="A602" s="10">
        <v>598.0</v>
      </c>
      <c r="B602" s="41">
        <v>7902457.0</v>
      </c>
      <c r="C602" s="39" t="s">
        <v>15</v>
      </c>
      <c r="D602" s="39" t="s">
        <v>15</v>
      </c>
      <c r="E602" s="39" t="s">
        <v>15</v>
      </c>
      <c r="F602" s="39" t="s">
        <v>15</v>
      </c>
      <c r="G602" s="89" t="s">
        <v>15</v>
      </c>
      <c r="H602" s="89" t="s">
        <v>15</v>
      </c>
      <c r="I602" s="89" t="s">
        <v>16</v>
      </c>
      <c r="J602" s="39" t="s">
        <v>15</v>
      </c>
      <c r="K602" s="39" t="s">
        <v>16</v>
      </c>
      <c r="L602" s="39" t="s">
        <v>16</v>
      </c>
      <c r="M602" s="39">
        <v>7.0</v>
      </c>
      <c r="N602" s="39" t="s">
        <v>2015</v>
      </c>
      <c r="O602" s="39" t="s">
        <v>15</v>
      </c>
      <c r="P602" s="40" t="s">
        <v>16</v>
      </c>
      <c r="Q602" s="40" t="s">
        <v>16</v>
      </c>
      <c r="R602" s="39" t="s">
        <v>16</v>
      </c>
      <c r="S602" s="39">
        <v>12.0</v>
      </c>
      <c r="T602" s="40" t="s">
        <v>1993</v>
      </c>
      <c r="U602" s="39" t="s">
        <v>2122</v>
      </c>
      <c r="V602" s="35"/>
      <c r="W602" s="35"/>
      <c r="X602" s="35"/>
    </row>
    <row r="603">
      <c r="A603" s="10">
        <v>599.0</v>
      </c>
      <c r="B603" s="41">
        <v>7903238.0</v>
      </c>
      <c r="C603" s="39" t="s">
        <v>15</v>
      </c>
      <c r="D603" s="39" t="s">
        <v>15</v>
      </c>
      <c r="E603" s="39" t="s">
        <v>15</v>
      </c>
      <c r="F603" s="39" t="s">
        <v>15</v>
      </c>
      <c r="G603" s="89" t="s">
        <v>15</v>
      </c>
      <c r="H603" s="89" t="s">
        <v>15</v>
      </c>
      <c r="I603" s="89" t="s">
        <v>15</v>
      </c>
      <c r="J603" s="39" t="s">
        <v>15</v>
      </c>
      <c r="K603" s="39" t="s">
        <v>15</v>
      </c>
      <c r="L603" s="39" t="s">
        <v>15</v>
      </c>
      <c r="M603" s="158"/>
      <c r="N603" s="158"/>
      <c r="O603" s="39" t="s">
        <v>15</v>
      </c>
      <c r="P603" s="40" t="s">
        <v>16</v>
      </c>
      <c r="Q603" s="40" t="s">
        <v>15</v>
      </c>
      <c r="R603" s="39" t="s">
        <v>16</v>
      </c>
      <c r="S603" s="39">
        <v>32.0</v>
      </c>
      <c r="T603" s="40" t="s">
        <v>1993</v>
      </c>
      <c r="U603" s="39" t="s">
        <v>2458</v>
      </c>
      <c r="V603" s="35"/>
      <c r="W603" s="35"/>
      <c r="X603" s="35"/>
    </row>
    <row r="604">
      <c r="A604" s="10">
        <v>600.0</v>
      </c>
      <c r="B604" s="41">
        <v>7903240.0</v>
      </c>
      <c r="C604" s="39" t="s">
        <v>15</v>
      </c>
      <c r="D604" s="39" t="s">
        <v>15</v>
      </c>
      <c r="E604" s="39" t="s">
        <v>15</v>
      </c>
      <c r="F604" s="39" t="s">
        <v>15</v>
      </c>
      <c r="G604" s="89" t="s">
        <v>15</v>
      </c>
      <c r="H604" s="89" t="s">
        <v>15</v>
      </c>
      <c r="I604" s="89" t="s">
        <v>15</v>
      </c>
      <c r="J604" s="39" t="s">
        <v>15</v>
      </c>
      <c r="K604" s="39" t="s">
        <v>15</v>
      </c>
      <c r="L604" s="39" t="s">
        <v>15</v>
      </c>
      <c r="M604" s="158"/>
      <c r="N604" s="158"/>
      <c r="O604" s="39" t="s">
        <v>15</v>
      </c>
      <c r="P604" s="40" t="s">
        <v>16</v>
      </c>
      <c r="Q604" s="40" t="s">
        <v>15</v>
      </c>
      <c r="R604" s="39" t="s">
        <v>16</v>
      </c>
      <c r="S604" s="39">
        <v>32.0</v>
      </c>
      <c r="T604" s="40" t="s">
        <v>1993</v>
      </c>
      <c r="U604" s="39" t="s">
        <v>2459</v>
      </c>
      <c r="V604" s="35"/>
      <c r="W604" s="35"/>
      <c r="X604" s="35"/>
    </row>
    <row r="605">
      <c r="A605" s="10">
        <v>601.0</v>
      </c>
      <c r="B605" s="41">
        <v>7904368.0</v>
      </c>
      <c r="C605" s="39" t="s">
        <v>15</v>
      </c>
      <c r="D605" s="39" t="s">
        <v>15</v>
      </c>
      <c r="E605" s="39" t="s">
        <v>15</v>
      </c>
      <c r="F605" s="39" t="s">
        <v>15</v>
      </c>
      <c r="G605" s="89" t="s">
        <v>15</v>
      </c>
      <c r="H605" s="89" t="s">
        <v>15</v>
      </c>
      <c r="I605" s="89" t="s">
        <v>15</v>
      </c>
      <c r="J605" s="39" t="s">
        <v>15</v>
      </c>
      <c r="K605" s="39" t="s">
        <v>15</v>
      </c>
      <c r="L605" s="39" t="s">
        <v>15</v>
      </c>
      <c r="M605" s="158"/>
      <c r="N605" s="158"/>
      <c r="O605" s="39" t="s">
        <v>15</v>
      </c>
      <c r="P605" s="40" t="s">
        <v>16</v>
      </c>
      <c r="Q605" s="40" t="s">
        <v>16</v>
      </c>
      <c r="R605" s="39" t="s">
        <v>16</v>
      </c>
      <c r="S605" s="39">
        <v>21.0</v>
      </c>
      <c r="T605" s="40" t="s">
        <v>1995</v>
      </c>
      <c r="U605" s="39" t="s">
        <v>2422</v>
      </c>
      <c r="V605" s="35"/>
      <c r="W605" s="35"/>
      <c r="X605" s="35"/>
    </row>
    <row r="606">
      <c r="A606" s="10">
        <v>602.0</v>
      </c>
      <c r="B606" s="41">
        <v>7904370.0</v>
      </c>
      <c r="C606" s="39" t="s">
        <v>15</v>
      </c>
      <c r="D606" s="39" t="s">
        <v>15</v>
      </c>
      <c r="E606" s="39" t="s">
        <v>15</v>
      </c>
      <c r="F606" s="39" t="s">
        <v>15</v>
      </c>
      <c r="G606" s="89" t="s">
        <v>15</v>
      </c>
      <c r="H606" s="89" t="s">
        <v>15</v>
      </c>
      <c r="I606" s="89" t="s">
        <v>15</v>
      </c>
      <c r="J606" s="39" t="s">
        <v>15</v>
      </c>
      <c r="K606" s="39" t="s">
        <v>15</v>
      </c>
      <c r="L606" s="39" t="s">
        <v>15</v>
      </c>
      <c r="M606" s="158"/>
      <c r="N606" s="158"/>
      <c r="O606" s="39" t="s">
        <v>15</v>
      </c>
      <c r="P606" s="40" t="s">
        <v>16</v>
      </c>
      <c r="Q606" s="40" t="s">
        <v>16</v>
      </c>
      <c r="R606" s="39" t="s">
        <v>16</v>
      </c>
      <c r="S606" s="39">
        <v>25.0</v>
      </c>
      <c r="T606" s="40" t="s">
        <v>1995</v>
      </c>
      <c r="U606" s="39" t="s">
        <v>2460</v>
      </c>
      <c r="V606" s="35"/>
      <c r="W606" s="35"/>
      <c r="X606" s="35"/>
    </row>
    <row r="607" ht="15.75" customHeight="1">
      <c r="A607" s="10">
        <v>603.0</v>
      </c>
      <c r="B607" s="41">
        <v>7904789.0</v>
      </c>
      <c r="C607" s="39" t="s">
        <v>15</v>
      </c>
      <c r="D607" s="39" t="s">
        <v>15</v>
      </c>
      <c r="E607" s="39" t="s">
        <v>15</v>
      </c>
      <c r="F607" s="39" t="s">
        <v>15</v>
      </c>
      <c r="G607" s="89" t="s">
        <v>15</v>
      </c>
      <c r="H607" s="89" t="s">
        <v>15</v>
      </c>
      <c r="I607" s="89" t="s">
        <v>16</v>
      </c>
      <c r="J607" s="39" t="s">
        <v>15</v>
      </c>
      <c r="K607" s="39" t="s">
        <v>16</v>
      </c>
      <c r="L607" s="39" t="s">
        <v>16</v>
      </c>
      <c r="M607" s="39">
        <v>10.0</v>
      </c>
      <c r="N607" s="39" t="s">
        <v>2015</v>
      </c>
      <c r="O607" s="39" t="s">
        <v>15</v>
      </c>
      <c r="P607" s="40" t="s">
        <v>16</v>
      </c>
      <c r="Q607" s="40" t="s">
        <v>16</v>
      </c>
      <c r="R607" s="39" t="s">
        <v>16</v>
      </c>
      <c r="S607" s="39">
        <v>2.0</v>
      </c>
      <c r="T607" s="40" t="s">
        <v>1992</v>
      </c>
      <c r="U607" s="39" t="s">
        <v>2461</v>
      </c>
      <c r="V607" s="35"/>
      <c r="W607" s="35"/>
      <c r="X607" s="35"/>
    </row>
    <row r="608">
      <c r="A608" s="10">
        <v>604.0</v>
      </c>
      <c r="B608" s="41">
        <v>7905585.0</v>
      </c>
      <c r="C608" s="39" t="s">
        <v>15</v>
      </c>
      <c r="D608" s="39" t="s">
        <v>15</v>
      </c>
      <c r="E608" s="39" t="s">
        <v>15</v>
      </c>
      <c r="F608" s="39" t="s">
        <v>15</v>
      </c>
      <c r="G608" s="89" t="s">
        <v>15</v>
      </c>
      <c r="H608" s="89" t="s">
        <v>15</v>
      </c>
      <c r="I608" s="89" t="s">
        <v>15</v>
      </c>
      <c r="J608" s="39" t="s">
        <v>15</v>
      </c>
      <c r="K608" s="39" t="s">
        <v>15</v>
      </c>
      <c r="L608" s="39" t="s">
        <v>15</v>
      </c>
      <c r="M608" s="158"/>
      <c r="N608" s="158"/>
      <c r="O608" s="39" t="s">
        <v>15</v>
      </c>
      <c r="P608" s="40" t="s">
        <v>16</v>
      </c>
      <c r="Q608" s="40" t="s">
        <v>15</v>
      </c>
      <c r="R608" s="39" t="s">
        <v>16</v>
      </c>
      <c r="S608" s="39">
        <v>8.0</v>
      </c>
      <c r="T608" s="40" t="s">
        <v>1993</v>
      </c>
      <c r="U608" s="39" t="s">
        <v>2309</v>
      </c>
      <c r="V608" s="35"/>
      <c r="W608" s="35"/>
      <c r="X608" s="35"/>
    </row>
    <row r="609">
      <c r="A609" s="10">
        <v>605.0</v>
      </c>
      <c r="B609" s="41">
        <v>7906242.0</v>
      </c>
      <c r="C609" s="39" t="s">
        <v>15</v>
      </c>
      <c r="D609" s="39" t="s">
        <v>15</v>
      </c>
      <c r="E609" s="39" t="s">
        <v>15</v>
      </c>
      <c r="F609" s="39" t="s">
        <v>15</v>
      </c>
      <c r="G609" s="89" t="s">
        <v>15</v>
      </c>
      <c r="H609" s="89" t="s">
        <v>15</v>
      </c>
      <c r="I609" s="89" t="s">
        <v>15</v>
      </c>
      <c r="J609" s="39" t="s">
        <v>15</v>
      </c>
      <c r="K609" s="39" t="s">
        <v>15</v>
      </c>
      <c r="L609" s="39" t="s">
        <v>15</v>
      </c>
      <c r="M609" s="158"/>
      <c r="N609" s="158"/>
      <c r="O609" s="39" t="s">
        <v>15</v>
      </c>
      <c r="P609" s="40" t="s">
        <v>16</v>
      </c>
      <c r="Q609" s="40" t="s">
        <v>15</v>
      </c>
      <c r="R609" s="39" t="s">
        <v>16</v>
      </c>
      <c r="S609" s="39">
        <v>6.0</v>
      </c>
      <c r="T609" s="40" t="s">
        <v>1992</v>
      </c>
      <c r="U609" s="39" t="s">
        <v>2462</v>
      </c>
      <c r="V609" s="35"/>
      <c r="W609" s="35"/>
      <c r="X609" s="35"/>
    </row>
    <row r="610">
      <c r="A610" s="10">
        <v>606.0</v>
      </c>
      <c r="B610" s="41">
        <v>7907424.0</v>
      </c>
      <c r="C610" s="39" t="s">
        <v>15</v>
      </c>
      <c r="D610" s="39" t="s">
        <v>15</v>
      </c>
      <c r="E610" s="39" t="s">
        <v>15</v>
      </c>
      <c r="F610" s="39" t="s">
        <v>15</v>
      </c>
      <c r="G610" s="89" t="s">
        <v>15</v>
      </c>
      <c r="H610" s="89" t="s">
        <v>15</v>
      </c>
      <c r="I610" s="89" t="s">
        <v>15</v>
      </c>
      <c r="J610" s="39" t="s">
        <v>15</v>
      </c>
      <c r="K610" s="39" t="s">
        <v>15</v>
      </c>
      <c r="L610" s="39" t="s">
        <v>15</v>
      </c>
      <c r="M610" s="158"/>
      <c r="N610" s="158"/>
      <c r="O610" s="39" t="s">
        <v>15</v>
      </c>
      <c r="P610" s="40" t="s">
        <v>15</v>
      </c>
      <c r="Q610" s="40" t="s">
        <v>15</v>
      </c>
      <c r="R610" s="39" t="s">
        <v>15</v>
      </c>
      <c r="S610" s="158"/>
      <c r="T610" s="40" t="s">
        <v>1995</v>
      </c>
      <c r="U610" s="39" t="s">
        <v>2463</v>
      </c>
      <c r="V610" s="35"/>
      <c r="W610" s="35"/>
      <c r="X610" s="35"/>
    </row>
    <row r="611">
      <c r="A611" s="10">
        <v>607.0</v>
      </c>
      <c r="B611" s="41">
        <v>7913676.0</v>
      </c>
      <c r="C611" s="39" t="s">
        <v>15</v>
      </c>
      <c r="D611" s="39" t="s">
        <v>15</v>
      </c>
      <c r="E611" s="39" t="s">
        <v>15</v>
      </c>
      <c r="F611" s="39" t="s">
        <v>15</v>
      </c>
      <c r="G611" s="89" t="s">
        <v>15</v>
      </c>
      <c r="H611" s="89" t="s">
        <v>15</v>
      </c>
      <c r="I611" s="89" t="s">
        <v>15</v>
      </c>
      <c r="J611" s="39" t="s">
        <v>15</v>
      </c>
      <c r="K611" s="39" t="s">
        <v>15</v>
      </c>
      <c r="L611" s="39" t="s">
        <v>15</v>
      </c>
      <c r="M611" s="158"/>
      <c r="N611" s="158"/>
      <c r="O611" s="39" t="s">
        <v>15</v>
      </c>
      <c r="P611" s="40" t="s">
        <v>15</v>
      </c>
      <c r="Q611" s="40" t="s">
        <v>15</v>
      </c>
      <c r="R611" s="39" t="s">
        <v>16</v>
      </c>
      <c r="S611" s="39">
        <v>12.0</v>
      </c>
      <c r="T611" s="40" t="s">
        <v>1992</v>
      </c>
      <c r="U611" s="39" t="s">
        <v>2464</v>
      </c>
      <c r="V611" s="35"/>
      <c r="W611" s="35"/>
      <c r="X611" s="35"/>
    </row>
    <row r="612">
      <c r="A612" s="10">
        <v>608.0</v>
      </c>
      <c r="B612" s="41">
        <v>7912061.0</v>
      </c>
      <c r="C612" s="39" t="s">
        <v>15</v>
      </c>
      <c r="D612" s="39" t="s">
        <v>15</v>
      </c>
      <c r="E612" s="39" t="s">
        <v>16</v>
      </c>
      <c r="F612" s="39" t="s">
        <v>15</v>
      </c>
      <c r="G612" s="89" t="s">
        <v>15</v>
      </c>
      <c r="H612" s="89" t="s">
        <v>15</v>
      </c>
      <c r="I612" s="89" t="s">
        <v>16</v>
      </c>
      <c r="J612" s="39" t="s">
        <v>15</v>
      </c>
      <c r="K612" s="39" t="s">
        <v>16</v>
      </c>
      <c r="L612" s="39" t="s">
        <v>16</v>
      </c>
      <c r="M612" s="39">
        <v>10.0</v>
      </c>
      <c r="N612" s="39" t="s">
        <v>2358</v>
      </c>
      <c r="O612" s="39" t="s">
        <v>15</v>
      </c>
      <c r="P612" s="40" t="s">
        <v>16</v>
      </c>
      <c r="Q612" s="40" t="s">
        <v>16</v>
      </c>
      <c r="R612" s="39" t="s">
        <v>16</v>
      </c>
      <c r="S612" s="39">
        <v>8.0</v>
      </c>
      <c r="T612" s="40" t="s">
        <v>1993</v>
      </c>
      <c r="U612" s="39" t="s">
        <v>2465</v>
      </c>
      <c r="V612" s="35"/>
      <c r="W612" s="35"/>
      <c r="X612" s="35"/>
    </row>
    <row r="613">
      <c r="A613" s="10">
        <v>609.0</v>
      </c>
      <c r="B613" s="53">
        <v>7771142.0</v>
      </c>
      <c r="C613" s="39" t="s">
        <v>15</v>
      </c>
      <c r="D613" s="39" t="s">
        <v>15</v>
      </c>
      <c r="E613" s="39" t="s">
        <v>15</v>
      </c>
      <c r="F613" s="39" t="s">
        <v>15</v>
      </c>
      <c r="G613" s="89" t="s">
        <v>15</v>
      </c>
      <c r="H613" s="89" t="s">
        <v>15</v>
      </c>
      <c r="I613" s="89" t="s">
        <v>15</v>
      </c>
      <c r="J613" s="39" t="s">
        <v>15</v>
      </c>
      <c r="K613" s="39" t="s">
        <v>15</v>
      </c>
      <c r="L613" s="39" t="s">
        <v>15</v>
      </c>
      <c r="M613" s="158"/>
      <c r="N613" s="158"/>
      <c r="O613" s="39" t="s">
        <v>15</v>
      </c>
      <c r="P613" s="40" t="s">
        <v>15</v>
      </c>
      <c r="Q613" s="40" t="s">
        <v>15</v>
      </c>
      <c r="R613" s="39" t="s">
        <v>16</v>
      </c>
      <c r="S613" s="39">
        <v>7.0</v>
      </c>
      <c r="T613" s="40" t="s">
        <v>1992</v>
      </c>
      <c r="U613" s="158"/>
      <c r="V613" s="159"/>
      <c r="W613" s="159"/>
      <c r="X613" s="159"/>
    </row>
    <row r="614">
      <c r="A614" s="10">
        <v>610.0</v>
      </c>
      <c r="B614" s="10">
        <v>7772543.0</v>
      </c>
      <c r="C614" s="39" t="s">
        <v>15</v>
      </c>
      <c r="D614" s="39" t="s">
        <v>15</v>
      </c>
      <c r="E614" s="39" t="s">
        <v>15</v>
      </c>
      <c r="F614" s="39" t="s">
        <v>15</v>
      </c>
      <c r="G614" s="89" t="s">
        <v>15</v>
      </c>
      <c r="H614" s="89" t="s">
        <v>15</v>
      </c>
      <c r="I614" s="89" t="s">
        <v>15</v>
      </c>
      <c r="J614" s="39" t="s">
        <v>15</v>
      </c>
      <c r="K614" s="39" t="s">
        <v>15</v>
      </c>
      <c r="L614" s="39" t="s">
        <v>15</v>
      </c>
      <c r="M614" s="158"/>
      <c r="N614" s="158"/>
      <c r="O614" s="39" t="s">
        <v>15</v>
      </c>
      <c r="P614" s="40" t="s">
        <v>15</v>
      </c>
      <c r="Q614" s="40" t="s">
        <v>15</v>
      </c>
      <c r="R614" s="39" t="s">
        <v>15</v>
      </c>
      <c r="S614" s="158"/>
      <c r="T614" s="40" t="s">
        <v>1992</v>
      </c>
      <c r="U614" s="158"/>
      <c r="V614" s="159"/>
      <c r="W614" s="159"/>
      <c r="X614" s="159"/>
    </row>
    <row r="615">
      <c r="A615" s="10">
        <v>611.0</v>
      </c>
      <c r="B615" s="10">
        <v>7772793.0</v>
      </c>
      <c r="C615" s="39" t="s">
        <v>15</v>
      </c>
      <c r="D615" s="39" t="s">
        <v>15</v>
      </c>
      <c r="E615" s="39" t="s">
        <v>15</v>
      </c>
      <c r="F615" s="39" t="s">
        <v>15</v>
      </c>
      <c r="G615" s="89" t="s">
        <v>15</v>
      </c>
      <c r="H615" s="89" t="s">
        <v>15</v>
      </c>
      <c r="I615" s="89" t="s">
        <v>15</v>
      </c>
      <c r="J615" s="39" t="s">
        <v>15</v>
      </c>
      <c r="K615" s="39" t="s">
        <v>15</v>
      </c>
      <c r="L615" s="39" t="s">
        <v>15</v>
      </c>
      <c r="M615" s="158"/>
      <c r="N615" s="158"/>
      <c r="O615" s="39" t="s">
        <v>15</v>
      </c>
      <c r="P615" s="40" t="s">
        <v>15</v>
      </c>
      <c r="Q615" s="40" t="s">
        <v>15</v>
      </c>
      <c r="R615" s="39" t="s">
        <v>15</v>
      </c>
      <c r="S615" s="158"/>
      <c r="T615" s="40" t="s">
        <v>1992</v>
      </c>
      <c r="U615" s="158"/>
      <c r="V615" s="159"/>
      <c r="W615" s="159"/>
      <c r="X615" s="159"/>
    </row>
    <row r="616">
      <c r="A616" s="10">
        <v>612.0</v>
      </c>
      <c r="B616" s="10">
        <v>7774440.0</v>
      </c>
      <c r="C616" s="39" t="s">
        <v>15</v>
      </c>
      <c r="D616" s="39" t="s">
        <v>15</v>
      </c>
      <c r="E616" s="39" t="s">
        <v>15</v>
      </c>
      <c r="F616" s="39" t="s">
        <v>15</v>
      </c>
      <c r="G616" s="89" t="s">
        <v>15</v>
      </c>
      <c r="H616" s="89" t="s">
        <v>15</v>
      </c>
      <c r="I616" s="89" t="s">
        <v>15</v>
      </c>
      <c r="J616" s="39" t="s">
        <v>15</v>
      </c>
      <c r="K616" s="39" t="s">
        <v>16</v>
      </c>
      <c r="L616" s="39" t="s">
        <v>16</v>
      </c>
      <c r="M616" s="39">
        <v>21.0</v>
      </c>
      <c r="N616" s="40" t="s">
        <v>2015</v>
      </c>
      <c r="O616" s="39" t="s">
        <v>15</v>
      </c>
      <c r="P616" s="40" t="s">
        <v>16</v>
      </c>
      <c r="Q616" s="40" t="s">
        <v>16</v>
      </c>
      <c r="R616" s="39" t="s">
        <v>16</v>
      </c>
      <c r="S616" s="39">
        <v>10.0</v>
      </c>
      <c r="T616" s="40" t="s">
        <v>1992</v>
      </c>
      <c r="U616" s="158"/>
      <c r="V616" s="159"/>
      <c r="W616" s="159"/>
      <c r="X616" s="159"/>
    </row>
    <row r="617">
      <c r="A617" s="10">
        <v>613.0</v>
      </c>
      <c r="B617" s="10">
        <v>7928838.0</v>
      </c>
      <c r="C617" s="39" t="s">
        <v>15</v>
      </c>
      <c r="D617" s="39" t="s">
        <v>2049</v>
      </c>
      <c r="E617" s="39" t="s">
        <v>15</v>
      </c>
      <c r="F617" s="39" t="s">
        <v>15</v>
      </c>
      <c r="G617" s="89" t="s">
        <v>15</v>
      </c>
      <c r="H617" s="89" t="s">
        <v>15</v>
      </c>
      <c r="I617" s="89" t="s">
        <v>15</v>
      </c>
      <c r="J617" s="39" t="s">
        <v>15</v>
      </c>
      <c r="K617" s="39" t="s">
        <v>15</v>
      </c>
      <c r="L617" s="39" t="s">
        <v>16</v>
      </c>
      <c r="M617" s="39">
        <v>19.0</v>
      </c>
      <c r="N617" s="40" t="s">
        <v>2015</v>
      </c>
      <c r="O617" s="39" t="s">
        <v>15</v>
      </c>
      <c r="P617" s="40" t="s">
        <v>16</v>
      </c>
      <c r="Q617" s="40" t="s">
        <v>16</v>
      </c>
      <c r="R617" s="39" t="s">
        <v>16</v>
      </c>
      <c r="S617" s="39" t="s">
        <v>86</v>
      </c>
      <c r="T617" s="40" t="s">
        <v>1992</v>
      </c>
      <c r="U617" s="158"/>
      <c r="V617" s="159"/>
      <c r="W617" s="159"/>
      <c r="X617" s="159"/>
    </row>
    <row r="618">
      <c r="A618" s="10">
        <v>614.0</v>
      </c>
      <c r="B618" s="10">
        <v>7928584.0</v>
      </c>
      <c r="C618" s="39" t="s">
        <v>15</v>
      </c>
      <c r="D618" s="39" t="s">
        <v>15</v>
      </c>
      <c r="E618" s="39" t="s">
        <v>15</v>
      </c>
      <c r="F618" s="39" t="s">
        <v>15</v>
      </c>
      <c r="G618" s="89" t="s">
        <v>15</v>
      </c>
      <c r="H618" s="89" t="s">
        <v>15</v>
      </c>
      <c r="I618" s="89" t="s">
        <v>15</v>
      </c>
      <c r="J618" s="39" t="s">
        <v>15</v>
      </c>
      <c r="K618" s="39" t="s">
        <v>15</v>
      </c>
      <c r="L618" s="39" t="s">
        <v>15</v>
      </c>
      <c r="M618" s="158"/>
      <c r="N618" s="158"/>
      <c r="O618" s="39" t="s">
        <v>15</v>
      </c>
      <c r="P618" s="40" t="s">
        <v>15</v>
      </c>
      <c r="Q618" s="40" t="s">
        <v>15</v>
      </c>
      <c r="R618" s="39" t="s">
        <v>15</v>
      </c>
      <c r="S618" s="158"/>
      <c r="T618" s="40" t="s">
        <v>1992</v>
      </c>
      <c r="U618" s="158"/>
      <c r="V618" s="159"/>
      <c r="W618" s="159"/>
      <c r="X618" s="159"/>
    </row>
    <row r="619">
      <c r="A619" s="10">
        <v>615.0</v>
      </c>
      <c r="B619" s="10">
        <v>7929453.0</v>
      </c>
      <c r="C619" s="39" t="s">
        <v>15</v>
      </c>
      <c r="D619" s="39" t="s">
        <v>15</v>
      </c>
      <c r="E619" s="39" t="s">
        <v>15</v>
      </c>
      <c r="F619" s="39" t="s">
        <v>15</v>
      </c>
      <c r="G619" s="89" t="s">
        <v>15</v>
      </c>
      <c r="H619" s="89" t="s">
        <v>15</v>
      </c>
      <c r="I619" s="89" t="s">
        <v>15</v>
      </c>
      <c r="J619" s="39" t="s">
        <v>15</v>
      </c>
      <c r="K619" s="39" t="s">
        <v>15</v>
      </c>
      <c r="L619" s="39" t="s">
        <v>16</v>
      </c>
      <c r="M619" s="39">
        <v>31.0</v>
      </c>
      <c r="N619" s="39" t="s">
        <v>2466</v>
      </c>
      <c r="O619" s="39" t="s">
        <v>15</v>
      </c>
      <c r="P619" s="40" t="s">
        <v>16</v>
      </c>
      <c r="Q619" s="40" t="s">
        <v>16</v>
      </c>
      <c r="R619" s="39" t="s">
        <v>16</v>
      </c>
      <c r="S619" s="39" t="s">
        <v>86</v>
      </c>
      <c r="T619" s="40" t="s">
        <v>1992</v>
      </c>
      <c r="U619" s="158"/>
      <c r="V619" s="159"/>
      <c r="W619" s="159"/>
      <c r="X619" s="159"/>
    </row>
    <row r="620">
      <c r="A620" s="10">
        <v>616.0</v>
      </c>
      <c r="B620" s="10">
        <v>7930264.0</v>
      </c>
      <c r="C620" s="39" t="s">
        <v>15</v>
      </c>
      <c r="D620" s="39" t="s">
        <v>2013</v>
      </c>
      <c r="E620" s="39" t="s">
        <v>15</v>
      </c>
      <c r="F620" s="39" t="s">
        <v>15</v>
      </c>
      <c r="G620" s="89" t="s">
        <v>15</v>
      </c>
      <c r="H620" s="89" t="s">
        <v>15</v>
      </c>
      <c r="I620" s="89" t="s">
        <v>15</v>
      </c>
      <c r="J620" s="39" t="s">
        <v>15</v>
      </c>
      <c r="K620" s="39" t="s">
        <v>16</v>
      </c>
      <c r="L620" s="39" t="s">
        <v>16</v>
      </c>
      <c r="M620" s="39">
        <v>25.0</v>
      </c>
      <c r="N620" s="39" t="s">
        <v>2466</v>
      </c>
      <c r="O620" s="39" t="s">
        <v>15</v>
      </c>
      <c r="P620" s="40" t="s">
        <v>15</v>
      </c>
      <c r="Q620" s="40" t="s">
        <v>15</v>
      </c>
      <c r="R620" s="39" t="s">
        <v>16</v>
      </c>
      <c r="S620" s="39">
        <v>8.0</v>
      </c>
      <c r="T620" s="40" t="s">
        <v>1992</v>
      </c>
      <c r="U620" s="158"/>
      <c r="V620" s="159"/>
      <c r="W620" s="159"/>
      <c r="X620" s="159"/>
    </row>
    <row r="621">
      <c r="A621" s="10">
        <v>617.0</v>
      </c>
      <c r="B621" s="10">
        <v>7932645.0</v>
      </c>
      <c r="C621" s="39" t="s">
        <v>15</v>
      </c>
      <c r="D621" s="39" t="s">
        <v>15</v>
      </c>
      <c r="E621" s="39" t="s">
        <v>15</v>
      </c>
      <c r="F621" s="39" t="s">
        <v>15</v>
      </c>
      <c r="G621" s="89" t="s">
        <v>15</v>
      </c>
      <c r="H621" s="89" t="s">
        <v>15</v>
      </c>
      <c r="I621" s="89" t="s">
        <v>16</v>
      </c>
      <c r="J621" s="39" t="s">
        <v>15</v>
      </c>
      <c r="K621" s="39" t="s">
        <v>16</v>
      </c>
      <c r="L621" s="39" t="s">
        <v>16</v>
      </c>
      <c r="M621" s="39">
        <v>21.0</v>
      </c>
      <c r="N621" s="39" t="s">
        <v>2009</v>
      </c>
      <c r="O621" s="39" t="s">
        <v>15</v>
      </c>
      <c r="P621" s="40" t="s">
        <v>16</v>
      </c>
      <c r="Q621" s="40" t="s">
        <v>16</v>
      </c>
      <c r="R621" s="39" t="s">
        <v>16</v>
      </c>
      <c r="S621" s="39">
        <v>18.0</v>
      </c>
      <c r="T621" s="40" t="s">
        <v>1992</v>
      </c>
      <c r="U621" s="158"/>
      <c r="V621" s="159"/>
      <c r="W621" s="159"/>
      <c r="X621" s="159"/>
    </row>
    <row r="622">
      <c r="A622" s="10">
        <v>618.0</v>
      </c>
      <c r="B622" s="10">
        <v>7933154.0</v>
      </c>
      <c r="C622" s="39" t="s">
        <v>15</v>
      </c>
      <c r="D622" s="39" t="s">
        <v>2049</v>
      </c>
      <c r="E622" s="39" t="s">
        <v>15</v>
      </c>
      <c r="F622" s="39" t="s">
        <v>15</v>
      </c>
      <c r="G622" s="89" t="s">
        <v>15</v>
      </c>
      <c r="H622" s="89" t="s">
        <v>15</v>
      </c>
      <c r="I622" s="89" t="s">
        <v>16</v>
      </c>
      <c r="J622" s="39" t="s">
        <v>15</v>
      </c>
      <c r="K622" s="39" t="s">
        <v>15</v>
      </c>
      <c r="L622" s="39" t="s">
        <v>16</v>
      </c>
      <c r="M622" s="39">
        <v>15.0</v>
      </c>
      <c r="N622" s="39" t="s">
        <v>2467</v>
      </c>
      <c r="O622" s="39" t="s">
        <v>15</v>
      </c>
      <c r="P622" s="40" t="s">
        <v>16</v>
      </c>
      <c r="Q622" s="40" t="s">
        <v>16</v>
      </c>
      <c r="R622" s="39" t="s">
        <v>15</v>
      </c>
      <c r="S622" s="158"/>
      <c r="T622" s="40" t="s">
        <v>1992</v>
      </c>
      <c r="U622" s="158"/>
      <c r="V622" s="159"/>
      <c r="W622" s="159"/>
      <c r="X622" s="159"/>
    </row>
    <row r="623">
      <c r="A623" s="10">
        <v>619.0</v>
      </c>
      <c r="B623" s="10">
        <v>7933598.0</v>
      </c>
      <c r="C623" s="39" t="s">
        <v>15</v>
      </c>
      <c r="D623" s="39" t="s">
        <v>2053</v>
      </c>
      <c r="E623" s="39" t="s">
        <v>15</v>
      </c>
      <c r="F623" s="39" t="s">
        <v>15</v>
      </c>
      <c r="G623" s="89" t="s">
        <v>15</v>
      </c>
      <c r="H623" s="89" t="s">
        <v>15</v>
      </c>
      <c r="I623" s="89" t="s">
        <v>16</v>
      </c>
      <c r="J623" s="39" t="s">
        <v>15</v>
      </c>
      <c r="K623" s="39" t="s">
        <v>16</v>
      </c>
      <c r="L623" s="39" t="s">
        <v>16</v>
      </c>
      <c r="M623" s="39">
        <v>21.0</v>
      </c>
      <c r="N623" s="39" t="s">
        <v>2468</v>
      </c>
      <c r="O623" s="39" t="s">
        <v>15</v>
      </c>
      <c r="P623" s="40" t="s">
        <v>15</v>
      </c>
      <c r="Q623" s="40" t="s">
        <v>16</v>
      </c>
      <c r="R623" s="39" t="s">
        <v>15</v>
      </c>
      <c r="S623" s="158"/>
      <c r="T623" s="40" t="s">
        <v>1992</v>
      </c>
      <c r="U623" s="158"/>
      <c r="V623" s="159"/>
      <c r="W623" s="159"/>
      <c r="X623" s="159"/>
    </row>
    <row r="624">
      <c r="A624" s="10">
        <v>620.0</v>
      </c>
      <c r="B624" s="10">
        <v>7934686.0</v>
      </c>
      <c r="C624" s="39" t="s">
        <v>15</v>
      </c>
      <c r="D624" s="39" t="s">
        <v>2013</v>
      </c>
      <c r="E624" s="39" t="s">
        <v>16</v>
      </c>
      <c r="F624" s="39" t="s">
        <v>15</v>
      </c>
      <c r="G624" s="89" t="s">
        <v>15</v>
      </c>
      <c r="H624" s="89" t="s">
        <v>15</v>
      </c>
      <c r="I624" s="89" t="s">
        <v>15</v>
      </c>
      <c r="J624" s="39" t="s">
        <v>15</v>
      </c>
      <c r="K624" s="39" t="s">
        <v>16</v>
      </c>
      <c r="L624" s="39" t="s">
        <v>16</v>
      </c>
      <c r="M624" s="39">
        <v>34.0</v>
      </c>
      <c r="N624" s="39" t="s">
        <v>2078</v>
      </c>
      <c r="O624" s="39" t="s">
        <v>15</v>
      </c>
      <c r="P624" s="40" t="s">
        <v>15</v>
      </c>
      <c r="Q624" s="40" t="s">
        <v>16</v>
      </c>
      <c r="R624" s="39" t="s">
        <v>16</v>
      </c>
      <c r="S624" s="39" t="s">
        <v>86</v>
      </c>
      <c r="T624" s="40" t="s">
        <v>1992</v>
      </c>
      <c r="U624" s="158"/>
      <c r="V624" s="159"/>
      <c r="W624" s="159"/>
      <c r="X624" s="159"/>
    </row>
    <row r="625">
      <c r="A625" s="10">
        <v>621.0</v>
      </c>
      <c r="B625" s="10">
        <v>7934487.0</v>
      </c>
      <c r="C625" s="39" t="s">
        <v>15</v>
      </c>
      <c r="D625" s="39" t="s">
        <v>15</v>
      </c>
      <c r="E625" s="39" t="s">
        <v>15</v>
      </c>
      <c r="F625" s="39" t="s">
        <v>15</v>
      </c>
      <c r="G625" s="89" t="s">
        <v>15</v>
      </c>
      <c r="H625" s="89" t="s">
        <v>15</v>
      </c>
      <c r="I625" s="89" t="s">
        <v>15</v>
      </c>
      <c r="J625" s="39" t="s">
        <v>15</v>
      </c>
      <c r="K625" s="39" t="s">
        <v>15</v>
      </c>
      <c r="L625" s="39" t="s">
        <v>15</v>
      </c>
      <c r="M625" s="158"/>
      <c r="N625" s="158"/>
      <c r="O625" s="39" t="s">
        <v>15</v>
      </c>
      <c r="P625" s="40" t="s">
        <v>15</v>
      </c>
      <c r="Q625" s="40" t="s">
        <v>16</v>
      </c>
      <c r="R625" s="39" t="s">
        <v>15</v>
      </c>
      <c r="S625" s="158"/>
      <c r="T625" s="40" t="s">
        <v>1992</v>
      </c>
      <c r="U625" s="158"/>
      <c r="V625" s="159"/>
      <c r="W625" s="159"/>
      <c r="X625" s="159"/>
    </row>
    <row r="626">
      <c r="A626" s="10">
        <v>622.0</v>
      </c>
      <c r="B626" s="10">
        <v>7934904.0</v>
      </c>
      <c r="C626" s="39" t="s">
        <v>15</v>
      </c>
      <c r="D626" s="39" t="s">
        <v>2013</v>
      </c>
      <c r="E626" s="39" t="s">
        <v>15</v>
      </c>
      <c r="F626" s="39" t="s">
        <v>15</v>
      </c>
      <c r="G626" s="89" t="s">
        <v>15</v>
      </c>
      <c r="H626" s="89" t="s">
        <v>15</v>
      </c>
      <c r="I626" s="89" t="s">
        <v>16</v>
      </c>
      <c r="J626" s="39" t="s">
        <v>15</v>
      </c>
      <c r="K626" s="39" t="s">
        <v>16</v>
      </c>
      <c r="L626" s="39" t="s">
        <v>16</v>
      </c>
      <c r="M626" s="39">
        <v>7.0</v>
      </c>
      <c r="N626" s="39" t="s">
        <v>2045</v>
      </c>
      <c r="O626" s="39" t="s">
        <v>15</v>
      </c>
      <c r="P626" s="39" t="s">
        <v>15</v>
      </c>
      <c r="Q626" s="39" t="s">
        <v>16</v>
      </c>
      <c r="R626" s="39" t="s">
        <v>15</v>
      </c>
      <c r="S626" s="158"/>
      <c r="T626" s="39" t="s">
        <v>1992</v>
      </c>
      <c r="U626" s="158"/>
      <c r="V626" s="159"/>
      <c r="W626" s="159"/>
      <c r="X626" s="159"/>
    </row>
    <row r="627">
      <c r="A627" s="10">
        <v>623.0</v>
      </c>
      <c r="B627" s="10">
        <v>7784235.0</v>
      </c>
      <c r="C627" s="39" t="s">
        <v>15</v>
      </c>
      <c r="D627" s="39" t="s">
        <v>15</v>
      </c>
      <c r="E627" s="39" t="s">
        <v>15</v>
      </c>
      <c r="F627" s="39" t="s">
        <v>15</v>
      </c>
      <c r="G627" s="89" t="s">
        <v>15</v>
      </c>
      <c r="H627" s="89" t="s">
        <v>15</v>
      </c>
      <c r="I627" s="89" t="s">
        <v>15</v>
      </c>
      <c r="J627" s="39" t="s">
        <v>15</v>
      </c>
      <c r="K627" s="39" t="s">
        <v>15</v>
      </c>
      <c r="L627" s="39" t="s">
        <v>15</v>
      </c>
      <c r="M627" s="158"/>
      <c r="N627" s="158"/>
      <c r="O627" s="39" t="s">
        <v>15</v>
      </c>
      <c r="P627" s="39" t="s">
        <v>15</v>
      </c>
      <c r="Q627" s="39" t="s">
        <v>16</v>
      </c>
      <c r="R627" s="39" t="s">
        <v>15</v>
      </c>
      <c r="S627" s="158"/>
      <c r="T627" s="39" t="s">
        <v>1992</v>
      </c>
      <c r="U627" s="39" t="s">
        <v>2469</v>
      </c>
      <c r="V627" s="35"/>
      <c r="W627" s="35"/>
      <c r="X627" s="35"/>
    </row>
    <row r="628">
      <c r="A628" s="10">
        <v>624.0</v>
      </c>
      <c r="B628" s="10">
        <v>7784175.0</v>
      </c>
      <c r="C628" s="39" t="s">
        <v>16</v>
      </c>
      <c r="D628" s="39" t="s">
        <v>2007</v>
      </c>
      <c r="E628" s="39" t="s">
        <v>15</v>
      </c>
      <c r="F628" s="39" t="s">
        <v>15</v>
      </c>
      <c r="G628" s="89" t="s">
        <v>15</v>
      </c>
      <c r="H628" s="89" t="s">
        <v>15</v>
      </c>
      <c r="I628" s="89" t="s">
        <v>16</v>
      </c>
      <c r="J628" s="39" t="s">
        <v>15</v>
      </c>
      <c r="K628" s="39" t="s">
        <v>16</v>
      </c>
      <c r="L628" s="39" t="s">
        <v>16</v>
      </c>
      <c r="M628" s="39">
        <v>10.0</v>
      </c>
      <c r="N628" s="39" t="s">
        <v>2470</v>
      </c>
      <c r="O628" s="39" t="s">
        <v>15</v>
      </c>
      <c r="P628" s="39" t="s">
        <v>15</v>
      </c>
      <c r="Q628" s="39" t="s">
        <v>16</v>
      </c>
      <c r="R628" s="39" t="s">
        <v>16</v>
      </c>
      <c r="S628" s="39">
        <v>31.0</v>
      </c>
      <c r="T628" s="39" t="s">
        <v>1992</v>
      </c>
      <c r="U628" s="39" t="s">
        <v>2471</v>
      </c>
      <c r="V628" s="35"/>
      <c r="W628" s="35"/>
      <c r="X628" s="35"/>
    </row>
    <row r="629">
      <c r="A629" s="10">
        <v>625.0</v>
      </c>
      <c r="B629" s="10">
        <v>7784430.0</v>
      </c>
      <c r="C629" s="39" t="s">
        <v>15</v>
      </c>
      <c r="D629" s="39" t="s">
        <v>2013</v>
      </c>
      <c r="E629" s="39" t="s">
        <v>15</v>
      </c>
      <c r="F629" s="39" t="s">
        <v>15</v>
      </c>
      <c r="G629" s="89" t="s">
        <v>15</v>
      </c>
      <c r="H629" s="89" t="s">
        <v>15</v>
      </c>
      <c r="I629" s="89" t="s">
        <v>16</v>
      </c>
      <c r="J629" s="39" t="s">
        <v>15</v>
      </c>
      <c r="K629" s="39" t="s">
        <v>16</v>
      </c>
      <c r="L629" s="39" t="s">
        <v>16</v>
      </c>
      <c r="M629" s="39">
        <v>14.0</v>
      </c>
      <c r="N629" s="39" t="s">
        <v>2009</v>
      </c>
      <c r="O629" s="39" t="s">
        <v>15</v>
      </c>
      <c r="P629" s="39" t="s">
        <v>16</v>
      </c>
      <c r="Q629" s="39" t="s">
        <v>16</v>
      </c>
      <c r="R629" s="39" t="s">
        <v>16</v>
      </c>
      <c r="S629" s="39">
        <v>12.0</v>
      </c>
      <c r="T629" s="39" t="s">
        <v>1992</v>
      </c>
      <c r="U629" s="39" t="s">
        <v>2472</v>
      </c>
      <c r="V629" s="35"/>
      <c r="W629" s="35"/>
      <c r="X629" s="35"/>
    </row>
    <row r="630">
      <c r="A630" s="10">
        <v>626.0</v>
      </c>
      <c r="B630" s="10">
        <v>7784466.0</v>
      </c>
      <c r="C630" s="39" t="s">
        <v>15</v>
      </c>
      <c r="D630" s="39" t="s">
        <v>15</v>
      </c>
      <c r="E630" s="39" t="s">
        <v>15</v>
      </c>
      <c r="F630" s="39" t="s">
        <v>15</v>
      </c>
      <c r="G630" s="89" t="s">
        <v>15</v>
      </c>
      <c r="H630" s="89" t="s">
        <v>16</v>
      </c>
      <c r="I630" s="89" t="s">
        <v>16</v>
      </c>
      <c r="J630" s="39" t="s">
        <v>15</v>
      </c>
      <c r="K630" s="39" t="s">
        <v>16</v>
      </c>
      <c r="L630" s="39" t="s">
        <v>16</v>
      </c>
      <c r="M630" s="39">
        <v>17.0</v>
      </c>
      <c r="N630" s="39" t="s">
        <v>2473</v>
      </c>
      <c r="O630" s="39" t="s">
        <v>15</v>
      </c>
      <c r="P630" s="39" t="s">
        <v>15</v>
      </c>
      <c r="Q630" s="39" t="s">
        <v>16</v>
      </c>
      <c r="R630" s="39" t="s">
        <v>16</v>
      </c>
      <c r="S630" s="39" t="s">
        <v>86</v>
      </c>
      <c r="T630" s="39" t="s">
        <v>1995</v>
      </c>
      <c r="U630" s="39" t="s">
        <v>2474</v>
      </c>
      <c r="V630" s="35"/>
      <c r="W630" s="35"/>
      <c r="X630" s="35"/>
    </row>
    <row r="631">
      <c r="A631" s="10">
        <v>627.0</v>
      </c>
      <c r="B631" s="10">
        <v>7784629.0</v>
      </c>
      <c r="C631" s="39" t="s">
        <v>15</v>
      </c>
      <c r="D631" s="39" t="s">
        <v>15</v>
      </c>
      <c r="E631" s="39" t="s">
        <v>15</v>
      </c>
      <c r="F631" s="39" t="s">
        <v>15</v>
      </c>
      <c r="G631" s="89" t="s">
        <v>15</v>
      </c>
      <c r="H631" s="89" t="s">
        <v>15</v>
      </c>
      <c r="I631" s="89" t="s">
        <v>16</v>
      </c>
      <c r="J631" s="39" t="s">
        <v>15</v>
      </c>
      <c r="K631" s="39" t="s">
        <v>16</v>
      </c>
      <c r="L631" s="39" t="s">
        <v>16</v>
      </c>
      <c r="M631" s="39">
        <v>10.0</v>
      </c>
      <c r="N631" s="39" t="s">
        <v>2045</v>
      </c>
      <c r="O631" s="39" t="s">
        <v>15</v>
      </c>
      <c r="P631" s="39" t="s">
        <v>16</v>
      </c>
      <c r="Q631" s="39" t="s">
        <v>16</v>
      </c>
      <c r="R631" s="39" t="s">
        <v>16</v>
      </c>
      <c r="S631" s="39">
        <v>11.0</v>
      </c>
      <c r="T631" s="39" t="s">
        <v>1992</v>
      </c>
      <c r="U631" s="39" t="s">
        <v>2475</v>
      </c>
      <c r="V631" s="35"/>
      <c r="W631" s="35"/>
      <c r="X631" s="35"/>
    </row>
    <row r="632">
      <c r="A632" s="10">
        <v>628.0</v>
      </c>
      <c r="B632" s="10">
        <v>7785235.0</v>
      </c>
      <c r="C632" s="39" t="s">
        <v>15</v>
      </c>
      <c r="D632" s="39" t="s">
        <v>15</v>
      </c>
      <c r="E632" s="39" t="s">
        <v>15</v>
      </c>
      <c r="F632" s="39" t="s">
        <v>15</v>
      </c>
      <c r="G632" s="89" t="s">
        <v>15</v>
      </c>
      <c r="H632" s="89" t="s">
        <v>15</v>
      </c>
      <c r="I632" s="89" t="s">
        <v>16</v>
      </c>
      <c r="J632" s="39" t="s">
        <v>15</v>
      </c>
      <c r="K632" s="39" t="s">
        <v>16</v>
      </c>
      <c r="L632" s="39" t="s">
        <v>16</v>
      </c>
      <c r="M632" s="39">
        <v>10.0</v>
      </c>
      <c r="N632" s="39" t="s">
        <v>2476</v>
      </c>
      <c r="O632" s="39" t="s">
        <v>15</v>
      </c>
      <c r="P632" s="39" t="s">
        <v>16</v>
      </c>
      <c r="Q632" s="39" t="s">
        <v>16</v>
      </c>
      <c r="R632" s="39" t="s">
        <v>16</v>
      </c>
      <c r="S632" s="39">
        <v>12.0</v>
      </c>
      <c r="T632" s="39" t="s">
        <v>1992</v>
      </c>
      <c r="U632" s="39" t="s">
        <v>2477</v>
      </c>
      <c r="V632" s="35"/>
      <c r="W632" s="35"/>
      <c r="X632" s="35"/>
    </row>
    <row r="633">
      <c r="A633" s="10">
        <v>629.0</v>
      </c>
      <c r="B633" s="10">
        <v>7785499.0</v>
      </c>
      <c r="C633" s="39" t="s">
        <v>15</v>
      </c>
      <c r="D633" s="39" t="s">
        <v>15</v>
      </c>
      <c r="E633" s="39" t="s">
        <v>16</v>
      </c>
      <c r="F633" s="39" t="s">
        <v>15</v>
      </c>
      <c r="G633" s="89" t="s">
        <v>15</v>
      </c>
      <c r="H633" s="89" t="s">
        <v>15</v>
      </c>
      <c r="I633" s="89" t="s">
        <v>16</v>
      </c>
      <c r="J633" s="39" t="s">
        <v>15</v>
      </c>
      <c r="K633" s="39" t="s">
        <v>15</v>
      </c>
      <c r="L633" s="39" t="s">
        <v>16</v>
      </c>
      <c r="M633" s="39">
        <v>2.0</v>
      </c>
      <c r="N633" s="39" t="s">
        <v>2476</v>
      </c>
      <c r="O633" s="39" t="s">
        <v>15</v>
      </c>
      <c r="P633" s="39" t="s">
        <v>16</v>
      </c>
      <c r="Q633" s="39" t="s">
        <v>16</v>
      </c>
      <c r="R633" s="39" t="s">
        <v>16</v>
      </c>
      <c r="S633" s="39">
        <v>2.0</v>
      </c>
      <c r="T633" s="39"/>
      <c r="U633" s="39" t="s">
        <v>2478</v>
      </c>
      <c r="V633" s="35"/>
      <c r="W633" s="35"/>
      <c r="X633" s="35"/>
    </row>
    <row r="634">
      <c r="A634" s="10">
        <v>630.0</v>
      </c>
      <c r="B634" s="10">
        <v>7785649.0</v>
      </c>
      <c r="C634" s="39" t="s">
        <v>15</v>
      </c>
      <c r="D634" s="39" t="s">
        <v>15</v>
      </c>
      <c r="E634" s="39" t="s">
        <v>15</v>
      </c>
      <c r="F634" s="39" t="s">
        <v>15</v>
      </c>
      <c r="G634" s="89" t="s">
        <v>15</v>
      </c>
      <c r="H634" s="89" t="s">
        <v>15</v>
      </c>
      <c r="I634" s="89" t="s">
        <v>16</v>
      </c>
      <c r="J634" s="39" t="s">
        <v>15</v>
      </c>
      <c r="K634" s="39" t="s">
        <v>15</v>
      </c>
      <c r="L634" s="39" t="s">
        <v>15</v>
      </c>
      <c r="M634" s="158"/>
      <c r="N634" s="158"/>
      <c r="O634" s="39" t="s">
        <v>15</v>
      </c>
      <c r="P634" s="39" t="s">
        <v>15</v>
      </c>
      <c r="Q634" s="39" t="s">
        <v>16</v>
      </c>
      <c r="R634" s="39" t="s">
        <v>16</v>
      </c>
      <c r="S634" s="39" t="s">
        <v>86</v>
      </c>
      <c r="T634" s="39" t="s">
        <v>1992</v>
      </c>
      <c r="U634" s="39" t="s">
        <v>2479</v>
      </c>
      <c r="V634" s="35"/>
      <c r="W634" s="35"/>
      <c r="X634" s="35"/>
    </row>
    <row r="635">
      <c r="A635" s="10">
        <v>631.0</v>
      </c>
      <c r="B635" s="10">
        <v>7785652.0</v>
      </c>
      <c r="C635" s="39" t="s">
        <v>15</v>
      </c>
      <c r="D635" s="39" t="s">
        <v>15</v>
      </c>
      <c r="E635" s="39" t="s">
        <v>15</v>
      </c>
      <c r="F635" s="39" t="s">
        <v>15</v>
      </c>
      <c r="G635" s="89" t="s">
        <v>15</v>
      </c>
      <c r="H635" s="89" t="s">
        <v>15</v>
      </c>
      <c r="I635" s="89" t="s">
        <v>16</v>
      </c>
      <c r="J635" s="39" t="s">
        <v>15</v>
      </c>
      <c r="K635" s="39" t="s">
        <v>15</v>
      </c>
      <c r="L635" s="39" t="s">
        <v>15</v>
      </c>
      <c r="M635" s="158"/>
      <c r="N635" s="158"/>
      <c r="O635" s="39" t="s">
        <v>15</v>
      </c>
      <c r="P635" s="39" t="s">
        <v>16</v>
      </c>
      <c r="Q635" s="39" t="s">
        <v>15</v>
      </c>
      <c r="R635" s="39" t="s">
        <v>16</v>
      </c>
      <c r="S635" s="39" t="s">
        <v>86</v>
      </c>
      <c r="T635" s="39" t="s">
        <v>1992</v>
      </c>
      <c r="U635" s="39" t="s">
        <v>2480</v>
      </c>
      <c r="V635" s="35"/>
      <c r="W635" s="35"/>
      <c r="X635" s="35"/>
    </row>
    <row r="636">
      <c r="A636" s="10">
        <v>632.0</v>
      </c>
      <c r="B636" s="56">
        <v>7914491.0</v>
      </c>
      <c r="C636" s="39" t="s">
        <v>15</v>
      </c>
      <c r="D636" s="39" t="s">
        <v>15</v>
      </c>
      <c r="E636" s="39" t="s">
        <v>15</v>
      </c>
      <c r="F636" s="39" t="s">
        <v>15</v>
      </c>
      <c r="G636" s="89" t="s">
        <v>15</v>
      </c>
      <c r="H636" s="89" t="s">
        <v>15</v>
      </c>
      <c r="I636" s="89" t="s">
        <v>16</v>
      </c>
      <c r="J636" s="39" t="s">
        <v>15</v>
      </c>
      <c r="K636" s="39" t="s">
        <v>15</v>
      </c>
      <c r="L636" s="39" t="s">
        <v>16</v>
      </c>
      <c r="M636" s="39">
        <v>8.0</v>
      </c>
      <c r="N636" s="39" t="s">
        <v>2481</v>
      </c>
      <c r="O636" s="39" t="s">
        <v>16</v>
      </c>
      <c r="P636" s="40" t="s">
        <v>16</v>
      </c>
      <c r="Q636" s="40" t="s">
        <v>16</v>
      </c>
      <c r="R636" s="39" t="s">
        <v>16</v>
      </c>
      <c r="S636" s="39">
        <v>18.0</v>
      </c>
      <c r="T636" s="40" t="s">
        <v>1992</v>
      </c>
      <c r="U636" s="39" t="s">
        <v>2482</v>
      </c>
      <c r="V636" s="35"/>
      <c r="W636" s="35"/>
      <c r="X636" s="35"/>
    </row>
    <row r="637">
      <c r="A637" s="10">
        <v>633.0</v>
      </c>
      <c r="B637" s="41">
        <v>7915362.0</v>
      </c>
      <c r="C637" s="39" t="s">
        <v>15</v>
      </c>
      <c r="D637" s="39" t="s">
        <v>15</v>
      </c>
      <c r="E637" s="39" t="s">
        <v>15</v>
      </c>
      <c r="F637" s="39" t="s">
        <v>16</v>
      </c>
      <c r="G637" s="89" t="s">
        <v>15</v>
      </c>
      <c r="H637" s="89" t="s">
        <v>15</v>
      </c>
      <c r="I637" s="89" t="s">
        <v>15</v>
      </c>
      <c r="J637" s="39" t="s">
        <v>15</v>
      </c>
      <c r="K637" s="39" t="s">
        <v>15</v>
      </c>
      <c r="L637" s="39" t="s">
        <v>16</v>
      </c>
      <c r="M637" s="39">
        <v>8.0</v>
      </c>
      <c r="N637" s="39" t="s">
        <v>2012</v>
      </c>
      <c r="O637" s="39" t="s">
        <v>15</v>
      </c>
      <c r="P637" s="40" t="s">
        <v>16</v>
      </c>
      <c r="Q637" s="40" t="s">
        <v>15</v>
      </c>
      <c r="R637" s="39" t="s">
        <v>16</v>
      </c>
      <c r="S637" s="39">
        <v>19.0</v>
      </c>
      <c r="T637" s="40" t="s">
        <v>1992</v>
      </c>
      <c r="U637" s="39" t="s">
        <v>2483</v>
      </c>
      <c r="V637" s="35"/>
      <c r="W637" s="35"/>
      <c r="X637" s="35"/>
    </row>
    <row r="638">
      <c r="A638" s="10">
        <v>634.0</v>
      </c>
      <c r="B638" s="41">
        <v>7915875.0</v>
      </c>
      <c r="C638" s="39" t="s">
        <v>16</v>
      </c>
      <c r="D638" s="39" t="s">
        <v>2049</v>
      </c>
      <c r="E638" s="39" t="s">
        <v>15</v>
      </c>
      <c r="F638" s="39" t="s">
        <v>15</v>
      </c>
      <c r="G638" s="89" t="s">
        <v>15</v>
      </c>
      <c r="H638" s="89" t="s">
        <v>15</v>
      </c>
      <c r="I638" s="89" t="s">
        <v>15</v>
      </c>
      <c r="J638" s="39" t="s">
        <v>15</v>
      </c>
      <c r="K638" s="39" t="s">
        <v>16</v>
      </c>
      <c r="L638" s="39" t="s">
        <v>15</v>
      </c>
      <c r="M638" s="158"/>
      <c r="N638" s="158"/>
      <c r="O638" s="39" t="s">
        <v>15</v>
      </c>
      <c r="P638" s="40" t="s">
        <v>15</v>
      </c>
      <c r="Q638" s="40" t="s">
        <v>16</v>
      </c>
      <c r="R638" s="39" t="s">
        <v>16</v>
      </c>
      <c r="S638" s="39">
        <v>121.0</v>
      </c>
      <c r="T638" s="40" t="s">
        <v>1992</v>
      </c>
      <c r="U638" s="39" t="s">
        <v>2484</v>
      </c>
      <c r="V638" s="35"/>
      <c r="W638" s="35"/>
      <c r="X638" s="35"/>
    </row>
    <row r="639">
      <c r="A639" s="10">
        <v>635.0</v>
      </c>
      <c r="B639" s="41">
        <v>7915896.0</v>
      </c>
      <c r="C639" s="39" t="s">
        <v>15</v>
      </c>
      <c r="D639" s="39" t="s">
        <v>15</v>
      </c>
      <c r="E639" s="39" t="s">
        <v>15</v>
      </c>
      <c r="F639" s="39" t="s">
        <v>15</v>
      </c>
      <c r="G639" s="89" t="s">
        <v>15</v>
      </c>
      <c r="H639" s="89" t="s">
        <v>15</v>
      </c>
      <c r="I639" s="89" t="s">
        <v>15</v>
      </c>
      <c r="J639" s="39" t="s">
        <v>15</v>
      </c>
      <c r="K639" s="39" t="s">
        <v>15</v>
      </c>
      <c r="L639" s="39" t="s">
        <v>15</v>
      </c>
      <c r="M639" s="158"/>
      <c r="N639" s="158"/>
      <c r="O639" s="39" t="s">
        <v>15</v>
      </c>
      <c r="P639" s="40" t="s">
        <v>16</v>
      </c>
      <c r="Q639" s="40" t="s">
        <v>16</v>
      </c>
      <c r="R639" s="39" t="s">
        <v>16</v>
      </c>
      <c r="S639" s="39">
        <v>29.0</v>
      </c>
      <c r="T639" s="40" t="s">
        <v>1995</v>
      </c>
      <c r="U639" s="39" t="s">
        <v>2485</v>
      </c>
      <c r="V639" s="35"/>
      <c r="W639" s="35"/>
      <c r="X639" s="35"/>
    </row>
    <row r="640">
      <c r="A640" s="10">
        <v>636.0</v>
      </c>
      <c r="B640" s="41">
        <v>7915895.0</v>
      </c>
      <c r="C640" s="39" t="s">
        <v>15</v>
      </c>
      <c r="D640" s="39" t="s">
        <v>15</v>
      </c>
      <c r="E640" s="39" t="s">
        <v>15</v>
      </c>
      <c r="F640" s="39" t="s">
        <v>15</v>
      </c>
      <c r="G640" s="89" t="s">
        <v>15</v>
      </c>
      <c r="H640" s="89" t="s">
        <v>15</v>
      </c>
      <c r="I640" s="89" t="s">
        <v>15</v>
      </c>
      <c r="J640" s="39" t="s">
        <v>15</v>
      </c>
      <c r="K640" s="39" t="s">
        <v>15</v>
      </c>
      <c r="L640" s="39" t="s">
        <v>15</v>
      </c>
      <c r="M640" s="158"/>
      <c r="N640" s="158"/>
      <c r="O640" s="39" t="s">
        <v>15</v>
      </c>
      <c r="P640" s="40" t="s">
        <v>15</v>
      </c>
      <c r="Q640" s="40" t="s">
        <v>15</v>
      </c>
      <c r="R640" s="39" t="s">
        <v>16</v>
      </c>
      <c r="S640" s="39">
        <v>27.0</v>
      </c>
      <c r="T640" s="40" t="s">
        <v>1995</v>
      </c>
      <c r="U640" s="39" t="s">
        <v>2486</v>
      </c>
      <c r="V640" s="35"/>
      <c r="W640" s="35"/>
      <c r="X640" s="35"/>
    </row>
    <row r="641">
      <c r="A641" s="10">
        <v>637.0</v>
      </c>
      <c r="B641" s="41">
        <v>7915894.0</v>
      </c>
      <c r="C641" s="39" t="s">
        <v>15</v>
      </c>
      <c r="D641" s="39" t="s">
        <v>15</v>
      </c>
      <c r="E641" s="39" t="s">
        <v>15</v>
      </c>
      <c r="F641" s="39" t="s">
        <v>15</v>
      </c>
      <c r="G641" s="89" t="s">
        <v>15</v>
      </c>
      <c r="H641" s="89" t="s">
        <v>15</v>
      </c>
      <c r="I641" s="89" t="s">
        <v>15</v>
      </c>
      <c r="J641" s="39" t="s">
        <v>15</v>
      </c>
      <c r="K641" s="39" t="s">
        <v>16</v>
      </c>
      <c r="L641" s="39" t="s">
        <v>16</v>
      </c>
      <c r="M641" s="39">
        <v>15.0</v>
      </c>
      <c r="N641" s="39" t="s">
        <v>2261</v>
      </c>
      <c r="O641" s="39" t="s">
        <v>15</v>
      </c>
      <c r="P641" s="40" t="s">
        <v>16</v>
      </c>
      <c r="Q641" s="40" t="s">
        <v>16</v>
      </c>
      <c r="R641" s="39" t="s">
        <v>16</v>
      </c>
      <c r="S641" s="39">
        <v>24.0</v>
      </c>
      <c r="T641" s="40" t="s">
        <v>1995</v>
      </c>
      <c r="U641" s="39" t="s">
        <v>2487</v>
      </c>
      <c r="V641" s="35"/>
      <c r="W641" s="35"/>
      <c r="X641" s="35"/>
    </row>
    <row r="642">
      <c r="A642" s="10">
        <v>638.0</v>
      </c>
      <c r="B642" s="41">
        <v>7915794.0</v>
      </c>
      <c r="C642" s="39" t="s">
        <v>15</v>
      </c>
      <c r="D642" s="39" t="s">
        <v>15</v>
      </c>
      <c r="E642" s="39" t="s">
        <v>15</v>
      </c>
      <c r="F642" s="39" t="s">
        <v>15</v>
      </c>
      <c r="G642" s="89" t="s">
        <v>15</v>
      </c>
      <c r="H642" s="89" t="s">
        <v>15</v>
      </c>
      <c r="I642" s="89" t="s">
        <v>15</v>
      </c>
      <c r="J642" s="39" t="s">
        <v>15</v>
      </c>
      <c r="K642" s="39" t="s">
        <v>15</v>
      </c>
      <c r="L642" s="39" t="s">
        <v>15</v>
      </c>
      <c r="M642" s="158"/>
      <c r="N642" s="158"/>
      <c r="O642" s="39" t="s">
        <v>15</v>
      </c>
      <c r="P642" s="40" t="s">
        <v>16</v>
      </c>
      <c r="Q642" s="40" t="s">
        <v>16</v>
      </c>
      <c r="R642" s="39" t="s">
        <v>16</v>
      </c>
      <c r="S642" s="39">
        <v>4.0</v>
      </c>
      <c r="T642" s="40" t="s">
        <v>1997</v>
      </c>
      <c r="U642" s="39" t="s">
        <v>2488</v>
      </c>
      <c r="V642" s="35"/>
      <c r="W642" s="35"/>
      <c r="X642" s="35"/>
    </row>
    <row r="643">
      <c r="A643" s="10">
        <v>639.0</v>
      </c>
      <c r="B643" s="41">
        <v>7916728.0</v>
      </c>
      <c r="C643" s="39" t="s">
        <v>15</v>
      </c>
      <c r="D643" s="39" t="s">
        <v>15</v>
      </c>
      <c r="E643" s="39" t="s">
        <v>15</v>
      </c>
      <c r="F643" s="39" t="s">
        <v>15</v>
      </c>
      <c r="G643" s="89" t="s">
        <v>15</v>
      </c>
      <c r="H643" s="89" t="s">
        <v>15</v>
      </c>
      <c r="I643" s="89" t="s">
        <v>15</v>
      </c>
      <c r="J643" s="39" t="s">
        <v>15</v>
      </c>
      <c r="K643" s="39" t="s">
        <v>15</v>
      </c>
      <c r="L643" s="39" t="s">
        <v>15</v>
      </c>
      <c r="M643" s="158"/>
      <c r="N643" s="158"/>
      <c r="O643" s="39" t="s">
        <v>15</v>
      </c>
      <c r="P643" s="40" t="s">
        <v>15</v>
      </c>
      <c r="Q643" s="40" t="s">
        <v>15</v>
      </c>
      <c r="R643" s="39" t="s">
        <v>16</v>
      </c>
      <c r="S643" s="39">
        <v>19.0</v>
      </c>
      <c r="T643" s="40" t="s">
        <v>1992</v>
      </c>
      <c r="U643" s="39" t="s">
        <v>2489</v>
      </c>
      <c r="V643" s="35"/>
      <c r="W643" s="35"/>
      <c r="X643" s="35"/>
    </row>
    <row r="644">
      <c r="A644" s="10">
        <v>640.0</v>
      </c>
      <c r="B644" s="41">
        <v>7921113.0</v>
      </c>
      <c r="C644" s="39" t="s">
        <v>15</v>
      </c>
      <c r="D644" s="39" t="s">
        <v>2007</v>
      </c>
      <c r="E644" s="39" t="s">
        <v>15</v>
      </c>
      <c r="F644" s="39" t="s">
        <v>15</v>
      </c>
      <c r="G644" s="89" t="s">
        <v>15</v>
      </c>
      <c r="H644" s="89" t="s">
        <v>15</v>
      </c>
      <c r="I644" s="89" t="s">
        <v>16</v>
      </c>
      <c r="J644" s="39" t="s">
        <v>15</v>
      </c>
      <c r="K644" s="39" t="s">
        <v>15</v>
      </c>
      <c r="L644" s="39" t="s">
        <v>16</v>
      </c>
      <c r="M644" s="39">
        <v>11.0</v>
      </c>
      <c r="N644" s="39" t="s">
        <v>2012</v>
      </c>
      <c r="O644" s="39" t="s">
        <v>16</v>
      </c>
      <c r="P644" s="40" t="s">
        <v>16</v>
      </c>
      <c r="Q644" s="40" t="s">
        <v>16</v>
      </c>
      <c r="R644" s="39" t="s">
        <v>16</v>
      </c>
      <c r="S644" s="39">
        <v>64.0</v>
      </c>
      <c r="T644" s="40" t="s">
        <v>1995</v>
      </c>
      <c r="U644" s="39" t="s">
        <v>2490</v>
      </c>
      <c r="V644" s="35"/>
      <c r="W644" s="35"/>
      <c r="X644" s="35"/>
    </row>
    <row r="645">
      <c r="A645" s="10">
        <v>641.0</v>
      </c>
      <c r="B645" s="41">
        <v>7921405.0</v>
      </c>
      <c r="C645" s="39" t="s">
        <v>15</v>
      </c>
      <c r="D645" s="39" t="s">
        <v>15</v>
      </c>
      <c r="E645" s="39" t="s">
        <v>15</v>
      </c>
      <c r="F645" s="39" t="s">
        <v>15</v>
      </c>
      <c r="G645" s="89" t="s">
        <v>15</v>
      </c>
      <c r="H645" s="89" t="s">
        <v>15</v>
      </c>
      <c r="I645" s="89" t="s">
        <v>15</v>
      </c>
      <c r="J645" s="39" t="s">
        <v>15</v>
      </c>
      <c r="K645" s="39" t="s">
        <v>15</v>
      </c>
      <c r="L645" s="39" t="s">
        <v>15</v>
      </c>
      <c r="M645" s="158"/>
      <c r="N645" s="158"/>
      <c r="O645" s="39" t="s">
        <v>15</v>
      </c>
      <c r="P645" s="40" t="s">
        <v>16</v>
      </c>
      <c r="Q645" s="40" t="s">
        <v>16</v>
      </c>
      <c r="R645" s="39" t="s">
        <v>16</v>
      </c>
      <c r="S645" s="39">
        <v>47.0</v>
      </c>
      <c r="T645" s="40" t="s">
        <v>1992</v>
      </c>
      <c r="U645" s="39" t="s">
        <v>2491</v>
      </c>
      <c r="V645" s="35"/>
      <c r="W645" s="35"/>
      <c r="X645" s="35"/>
    </row>
    <row r="646">
      <c r="A646" s="36">
        <v>642.0</v>
      </c>
      <c r="B646" s="42">
        <v>7803525.0</v>
      </c>
      <c r="C646" s="40" t="s">
        <v>15</v>
      </c>
      <c r="D646" s="40" t="s">
        <v>2013</v>
      </c>
      <c r="E646" s="40" t="s">
        <v>15</v>
      </c>
      <c r="F646" s="40" t="s">
        <v>15</v>
      </c>
      <c r="G646" s="111" t="s">
        <v>15</v>
      </c>
      <c r="H646" s="111" t="s">
        <v>15</v>
      </c>
      <c r="I646" s="111" t="s">
        <v>15</v>
      </c>
      <c r="J646" s="40" t="s">
        <v>15</v>
      </c>
      <c r="K646" s="40" t="s">
        <v>16</v>
      </c>
      <c r="L646" s="40" t="s">
        <v>16</v>
      </c>
      <c r="M646" s="40">
        <v>10.0</v>
      </c>
      <c r="N646" s="40" t="s">
        <v>2254</v>
      </c>
      <c r="O646" s="40" t="s">
        <v>15</v>
      </c>
      <c r="P646" s="40" t="s">
        <v>16</v>
      </c>
      <c r="Q646" s="40" t="s">
        <v>16</v>
      </c>
      <c r="R646" s="40" t="s">
        <v>16</v>
      </c>
      <c r="S646" s="40">
        <v>15.0</v>
      </c>
      <c r="T646" s="40" t="s">
        <v>1997</v>
      </c>
      <c r="U646" s="40" t="s">
        <v>2492</v>
      </c>
      <c r="V646" s="71"/>
      <c r="W646" s="71"/>
      <c r="X646" s="71"/>
    </row>
    <row r="647">
      <c r="A647" s="36">
        <v>643.0</v>
      </c>
      <c r="B647" s="42">
        <v>7805067.0</v>
      </c>
      <c r="C647" s="40" t="s">
        <v>15</v>
      </c>
      <c r="D647" s="40" t="s">
        <v>15</v>
      </c>
      <c r="E647" s="40" t="s">
        <v>15</v>
      </c>
      <c r="F647" s="40" t="s">
        <v>15</v>
      </c>
      <c r="G647" s="111" t="s">
        <v>15</v>
      </c>
      <c r="H647" s="111" t="s">
        <v>15</v>
      </c>
      <c r="I647" s="111" t="s">
        <v>15</v>
      </c>
      <c r="J647" s="40" t="s">
        <v>15</v>
      </c>
      <c r="K647" s="40" t="s">
        <v>15</v>
      </c>
      <c r="L647" s="40" t="s">
        <v>15</v>
      </c>
      <c r="M647" s="167"/>
      <c r="N647" s="167"/>
      <c r="O647" s="40" t="s">
        <v>15</v>
      </c>
      <c r="P647" s="40" t="s">
        <v>15</v>
      </c>
      <c r="Q647" s="40" t="s">
        <v>15</v>
      </c>
      <c r="R647" s="40" t="s">
        <v>16</v>
      </c>
      <c r="S647" s="40">
        <v>8.0</v>
      </c>
      <c r="T647" s="40" t="s">
        <v>1992</v>
      </c>
      <c r="U647" s="40" t="s">
        <v>2122</v>
      </c>
      <c r="V647" s="71"/>
      <c r="W647" s="71"/>
      <c r="X647" s="71"/>
    </row>
    <row r="648">
      <c r="A648" s="36">
        <v>644.0</v>
      </c>
      <c r="B648" s="42">
        <v>7937919.0</v>
      </c>
      <c r="C648" s="40" t="s">
        <v>15</v>
      </c>
      <c r="D648" s="40" t="s">
        <v>15</v>
      </c>
      <c r="E648" s="40" t="s">
        <v>15</v>
      </c>
      <c r="F648" s="40" t="s">
        <v>15</v>
      </c>
      <c r="G648" s="111" t="s">
        <v>15</v>
      </c>
      <c r="H648" s="111" t="s">
        <v>15</v>
      </c>
      <c r="I648" s="111" t="s">
        <v>16</v>
      </c>
      <c r="J648" s="40" t="s">
        <v>16</v>
      </c>
      <c r="K648" s="40" t="s">
        <v>16</v>
      </c>
      <c r="L648" s="40" t="s">
        <v>16</v>
      </c>
      <c r="M648" s="40">
        <v>10.0</v>
      </c>
      <c r="N648" s="40" t="s">
        <v>2254</v>
      </c>
      <c r="O648" s="40" t="s">
        <v>15</v>
      </c>
      <c r="P648" s="40" t="s">
        <v>15</v>
      </c>
      <c r="Q648" s="40" t="s">
        <v>15</v>
      </c>
      <c r="R648" s="40" t="s">
        <v>16</v>
      </c>
      <c r="S648" s="40">
        <v>9.0</v>
      </c>
      <c r="T648" s="40" t="s">
        <v>1995</v>
      </c>
      <c r="U648" s="40" t="s">
        <v>2493</v>
      </c>
      <c r="V648" s="71"/>
      <c r="W648" s="71"/>
      <c r="X648" s="71"/>
    </row>
    <row r="649">
      <c r="A649" s="36">
        <v>645.0</v>
      </c>
      <c r="B649" s="42">
        <v>7936901.0</v>
      </c>
      <c r="C649" s="40" t="s">
        <v>15</v>
      </c>
      <c r="D649" s="40" t="s">
        <v>2013</v>
      </c>
      <c r="E649" s="40" t="s">
        <v>15</v>
      </c>
      <c r="F649" s="40" t="s">
        <v>15</v>
      </c>
      <c r="G649" s="111" t="s">
        <v>16</v>
      </c>
      <c r="H649" s="111" t="s">
        <v>15</v>
      </c>
      <c r="I649" s="111" t="s">
        <v>16</v>
      </c>
      <c r="J649" s="40" t="s">
        <v>15</v>
      </c>
      <c r="K649" s="40" t="s">
        <v>16</v>
      </c>
      <c r="L649" s="40" t="s">
        <v>16</v>
      </c>
      <c r="M649" s="40">
        <v>16.0</v>
      </c>
      <c r="N649" s="40" t="s">
        <v>2494</v>
      </c>
      <c r="O649" s="40" t="s">
        <v>15</v>
      </c>
      <c r="P649" s="40" t="s">
        <v>16</v>
      </c>
      <c r="Q649" s="40" t="s">
        <v>16</v>
      </c>
      <c r="R649" s="40" t="s">
        <v>16</v>
      </c>
      <c r="S649" s="40">
        <v>29.0</v>
      </c>
      <c r="T649" s="40" t="s">
        <v>1993</v>
      </c>
      <c r="U649" s="40" t="s">
        <v>2495</v>
      </c>
      <c r="V649" s="71"/>
      <c r="W649" s="71"/>
      <c r="X649" s="71"/>
    </row>
    <row r="650">
      <c r="A650" s="36">
        <v>646.0</v>
      </c>
      <c r="B650" s="42">
        <v>7939086.0</v>
      </c>
      <c r="C650" s="40" t="s">
        <v>15</v>
      </c>
      <c r="D650" s="40" t="s">
        <v>15</v>
      </c>
      <c r="E650" s="40" t="s">
        <v>15</v>
      </c>
      <c r="F650" s="40" t="s">
        <v>15</v>
      </c>
      <c r="G650" s="111" t="s">
        <v>15</v>
      </c>
      <c r="H650" s="111" t="s">
        <v>15</v>
      </c>
      <c r="I650" s="111" t="s">
        <v>15</v>
      </c>
      <c r="J650" s="40" t="s">
        <v>15</v>
      </c>
      <c r="K650" s="40" t="s">
        <v>15</v>
      </c>
      <c r="L650" s="40" t="s">
        <v>16</v>
      </c>
      <c r="M650" s="40">
        <v>10.0</v>
      </c>
      <c r="N650" s="40" t="s">
        <v>2496</v>
      </c>
      <c r="O650" s="40" t="s">
        <v>15</v>
      </c>
      <c r="P650" s="40" t="s">
        <v>16</v>
      </c>
      <c r="Q650" s="40" t="s">
        <v>16</v>
      </c>
      <c r="R650" s="40" t="s">
        <v>16</v>
      </c>
      <c r="S650" s="40">
        <v>23.0</v>
      </c>
      <c r="T650" s="40" t="s">
        <v>1993</v>
      </c>
      <c r="U650" s="40" t="s">
        <v>2497</v>
      </c>
      <c r="V650" s="71"/>
      <c r="W650" s="71"/>
      <c r="X650" s="71"/>
    </row>
    <row r="651">
      <c r="A651" s="36">
        <v>647.0</v>
      </c>
      <c r="B651" s="36">
        <v>7940107.0</v>
      </c>
      <c r="C651" s="40" t="s">
        <v>15</v>
      </c>
      <c r="D651" s="40" t="s">
        <v>15</v>
      </c>
      <c r="E651" s="40" t="s">
        <v>15</v>
      </c>
      <c r="F651" s="40" t="s">
        <v>15</v>
      </c>
      <c r="G651" s="111" t="s">
        <v>15</v>
      </c>
      <c r="H651" s="111" t="s">
        <v>15</v>
      </c>
      <c r="I651" s="111" t="s">
        <v>15</v>
      </c>
      <c r="J651" s="40" t="s">
        <v>15</v>
      </c>
      <c r="K651" s="40" t="s">
        <v>16</v>
      </c>
      <c r="L651" s="40" t="s">
        <v>16</v>
      </c>
      <c r="M651" s="40">
        <v>10.0</v>
      </c>
      <c r="N651" s="40" t="s">
        <v>2250</v>
      </c>
      <c r="O651" s="40" t="s">
        <v>15</v>
      </c>
      <c r="P651" s="40" t="s">
        <v>16</v>
      </c>
      <c r="Q651" s="40" t="s">
        <v>16</v>
      </c>
      <c r="R651" s="40" t="s">
        <v>16</v>
      </c>
      <c r="S651" s="40">
        <v>8.0</v>
      </c>
      <c r="T651" s="40" t="s">
        <v>1997</v>
      </c>
      <c r="U651" s="40" t="s">
        <v>2498</v>
      </c>
      <c r="V651" s="71"/>
      <c r="W651" s="71"/>
      <c r="X651" s="71"/>
    </row>
    <row r="652">
      <c r="A652" s="36">
        <v>648.0</v>
      </c>
      <c r="B652" s="42">
        <v>7921305.0</v>
      </c>
      <c r="C652" s="40" t="s">
        <v>15</v>
      </c>
      <c r="D652" s="40" t="s">
        <v>15</v>
      </c>
      <c r="E652" s="40" t="s">
        <v>15</v>
      </c>
      <c r="F652" s="40" t="s">
        <v>15</v>
      </c>
      <c r="G652" s="111" t="s">
        <v>15</v>
      </c>
      <c r="H652" s="111" t="s">
        <v>15</v>
      </c>
      <c r="I652" s="111" t="s">
        <v>15</v>
      </c>
      <c r="J652" s="40" t="s">
        <v>15</v>
      </c>
      <c r="K652" s="40" t="s">
        <v>15</v>
      </c>
      <c r="L652" s="40" t="s">
        <v>15</v>
      </c>
      <c r="M652" s="167"/>
      <c r="N652" s="167"/>
      <c r="O652" s="40" t="s">
        <v>15</v>
      </c>
      <c r="P652" s="40" t="s">
        <v>15</v>
      </c>
      <c r="Q652" s="40" t="s">
        <v>15</v>
      </c>
      <c r="R652" s="40" t="s">
        <v>15</v>
      </c>
      <c r="S652" s="167"/>
      <c r="T652" s="40" t="s">
        <v>1997</v>
      </c>
      <c r="U652" s="167"/>
      <c r="V652" s="168"/>
      <c r="W652" s="168"/>
      <c r="X652" s="168"/>
    </row>
    <row r="653">
      <c r="A653" s="36">
        <v>649.0</v>
      </c>
      <c r="B653" s="42">
        <v>7921304.0</v>
      </c>
      <c r="C653" s="40" t="s">
        <v>15</v>
      </c>
      <c r="D653" s="40" t="s">
        <v>15</v>
      </c>
      <c r="E653" s="40" t="s">
        <v>15</v>
      </c>
      <c r="F653" s="40" t="s">
        <v>15</v>
      </c>
      <c r="G653" s="111" t="s">
        <v>15</v>
      </c>
      <c r="H653" s="111" t="s">
        <v>15</v>
      </c>
      <c r="I653" s="111" t="s">
        <v>15</v>
      </c>
      <c r="J653" s="40" t="s">
        <v>15</v>
      </c>
      <c r="K653" s="40" t="s">
        <v>15</v>
      </c>
      <c r="L653" s="40" t="s">
        <v>15</v>
      </c>
      <c r="M653" s="167"/>
      <c r="N653" s="167"/>
      <c r="O653" s="40" t="s">
        <v>15</v>
      </c>
      <c r="P653" s="40" t="s">
        <v>15</v>
      </c>
      <c r="Q653" s="40" t="s">
        <v>15</v>
      </c>
      <c r="R653" s="40" t="s">
        <v>15</v>
      </c>
      <c r="S653" s="167"/>
      <c r="T653" s="40" t="s">
        <v>1997</v>
      </c>
      <c r="U653" s="167"/>
      <c r="V653" s="168"/>
      <c r="W653" s="168"/>
      <c r="X653" s="168"/>
    </row>
    <row r="654">
      <c r="A654" s="36">
        <v>650.0</v>
      </c>
      <c r="B654" s="42">
        <v>7923976.0</v>
      </c>
      <c r="C654" s="40" t="s">
        <v>15</v>
      </c>
      <c r="D654" s="40" t="s">
        <v>15</v>
      </c>
      <c r="E654" s="40" t="s">
        <v>15</v>
      </c>
      <c r="F654" s="40" t="s">
        <v>15</v>
      </c>
      <c r="G654" s="111" t="s">
        <v>15</v>
      </c>
      <c r="H654" s="111" t="s">
        <v>15</v>
      </c>
      <c r="I654" s="111" t="s">
        <v>15</v>
      </c>
      <c r="J654" s="40" t="s">
        <v>15</v>
      </c>
      <c r="K654" s="40" t="s">
        <v>16</v>
      </c>
      <c r="L654" s="40" t="s">
        <v>16</v>
      </c>
      <c r="M654" s="40">
        <v>6.0</v>
      </c>
      <c r="N654" s="40" t="s">
        <v>2254</v>
      </c>
      <c r="O654" s="40" t="s">
        <v>15</v>
      </c>
      <c r="P654" s="40" t="s">
        <v>16</v>
      </c>
      <c r="Q654" s="40" t="s">
        <v>16</v>
      </c>
      <c r="R654" s="40" t="s">
        <v>16</v>
      </c>
      <c r="S654" s="40">
        <v>19.0</v>
      </c>
      <c r="T654" s="40" t="s">
        <v>1992</v>
      </c>
      <c r="U654" s="40" t="s">
        <v>2181</v>
      </c>
      <c r="V654" s="71"/>
      <c r="W654" s="71"/>
      <c r="X654" s="71"/>
    </row>
    <row r="655">
      <c r="A655" s="36">
        <v>651.0</v>
      </c>
      <c r="B655" s="42">
        <v>7923966.0</v>
      </c>
      <c r="C655" s="40" t="s">
        <v>15</v>
      </c>
      <c r="D655" s="40" t="s">
        <v>2053</v>
      </c>
      <c r="E655" s="40" t="s">
        <v>16</v>
      </c>
      <c r="F655" s="40" t="s">
        <v>15</v>
      </c>
      <c r="G655" s="111" t="s">
        <v>15</v>
      </c>
      <c r="H655" s="111" t="s">
        <v>16</v>
      </c>
      <c r="I655" s="111" t="s">
        <v>16</v>
      </c>
      <c r="J655" s="40" t="s">
        <v>15</v>
      </c>
      <c r="K655" s="40" t="s">
        <v>16</v>
      </c>
      <c r="L655" s="40" t="s">
        <v>16</v>
      </c>
      <c r="M655" s="40">
        <v>2.0</v>
      </c>
      <c r="N655" s="40" t="s">
        <v>2499</v>
      </c>
      <c r="O655" s="40" t="s">
        <v>15</v>
      </c>
      <c r="P655" s="40" t="s">
        <v>16</v>
      </c>
      <c r="Q655" s="40" t="s">
        <v>16</v>
      </c>
      <c r="R655" s="40" t="s">
        <v>16</v>
      </c>
      <c r="S655" s="40">
        <v>58.0</v>
      </c>
      <c r="T655" s="40"/>
      <c r="U655" s="40" t="s">
        <v>2500</v>
      </c>
      <c r="V655" s="71"/>
      <c r="W655" s="71"/>
      <c r="X655" s="71"/>
    </row>
    <row r="656">
      <c r="A656" s="36">
        <v>652.0</v>
      </c>
      <c r="B656" s="42">
        <v>7923993.0</v>
      </c>
      <c r="C656" s="40" t="s">
        <v>15</v>
      </c>
      <c r="D656" s="40" t="s">
        <v>2013</v>
      </c>
      <c r="E656" s="40" t="s">
        <v>15</v>
      </c>
      <c r="F656" s="40" t="s">
        <v>15</v>
      </c>
      <c r="G656" s="111" t="s">
        <v>15</v>
      </c>
      <c r="H656" s="111" t="s">
        <v>16</v>
      </c>
      <c r="I656" s="111" t="s">
        <v>15</v>
      </c>
      <c r="J656" s="40" t="s">
        <v>16</v>
      </c>
      <c r="K656" s="40" t="s">
        <v>16</v>
      </c>
      <c r="L656" s="40" t="s">
        <v>16</v>
      </c>
      <c r="M656" s="40">
        <v>10.0</v>
      </c>
      <c r="N656" s="40" t="s">
        <v>2501</v>
      </c>
      <c r="O656" s="40" t="s">
        <v>15</v>
      </c>
      <c r="P656" s="40" t="s">
        <v>16</v>
      </c>
      <c r="Q656" s="40" t="s">
        <v>16</v>
      </c>
      <c r="R656" s="40" t="s">
        <v>16</v>
      </c>
      <c r="S656" s="40">
        <v>35.0</v>
      </c>
      <c r="T656" s="40" t="s">
        <v>1992</v>
      </c>
      <c r="U656" s="40" t="s">
        <v>2502</v>
      </c>
      <c r="V656" s="71"/>
      <c r="W656" s="71"/>
      <c r="X656" s="71"/>
    </row>
    <row r="657">
      <c r="A657" s="36">
        <v>653.0</v>
      </c>
      <c r="B657" s="54">
        <v>7924123.0</v>
      </c>
      <c r="C657" s="40" t="s">
        <v>15</v>
      </c>
      <c r="D657" s="40" t="s">
        <v>15</v>
      </c>
      <c r="E657" s="40" t="s">
        <v>15</v>
      </c>
      <c r="F657" s="40" t="s">
        <v>15</v>
      </c>
      <c r="G657" s="111" t="s">
        <v>15</v>
      </c>
      <c r="H657" s="111" t="s">
        <v>15</v>
      </c>
      <c r="I657" s="111" t="s">
        <v>15</v>
      </c>
      <c r="J657" s="40" t="s">
        <v>15</v>
      </c>
      <c r="K657" s="40" t="s">
        <v>15</v>
      </c>
      <c r="L657" s="40" t="s">
        <v>15</v>
      </c>
      <c r="M657" s="167"/>
      <c r="N657" s="167"/>
      <c r="O657" s="40" t="s">
        <v>15</v>
      </c>
      <c r="P657" s="40" t="s">
        <v>16</v>
      </c>
      <c r="Q657" s="40" t="s">
        <v>16</v>
      </c>
      <c r="R657" s="40" t="s">
        <v>16</v>
      </c>
      <c r="S657" s="40">
        <v>17.0</v>
      </c>
      <c r="T657" s="40" t="s">
        <v>1992</v>
      </c>
      <c r="U657" s="40" t="s">
        <v>2503</v>
      </c>
      <c r="V657" s="71"/>
      <c r="W657" s="71"/>
      <c r="X657" s="71"/>
    </row>
    <row r="658">
      <c r="A658" s="36">
        <v>654.0</v>
      </c>
      <c r="B658" s="42">
        <v>7925600.0</v>
      </c>
      <c r="C658" s="40" t="s">
        <v>15</v>
      </c>
      <c r="D658" s="40" t="s">
        <v>15</v>
      </c>
      <c r="E658" s="40" t="s">
        <v>15</v>
      </c>
      <c r="F658" s="40" t="s">
        <v>15</v>
      </c>
      <c r="G658" s="111" t="s">
        <v>15</v>
      </c>
      <c r="H658" s="111" t="s">
        <v>15</v>
      </c>
      <c r="I658" s="111" t="s">
        <v>15</v>
      </c>
      <c r="J658" s="40" t="s">
        <v>15</v>
      </c>
      <c r="K658" s="40" t="s">
        <v>16</v>
      </c>
      <c r="L658" s="40" t="s">
        <v>16</v>
      </c>
      <c r="M658" s="40">
        <v>1.0</v>
      </c>
      <c r="N658" s="40" t="s">
        <v>2250</v>
      </c>
      <c r="O658" s="40" t="s">
        <v>15</v>
      </c>
      <c r="P658" s="40" t="s">
        <v>16</v>
      </c>
      <c r="Q658" s="40" t="s">
        <v>16</v>
      </c>
      <c r="R658" s="40" t="s">
        <v>16</v>
      </c>
      <c r="S658" s="40">
        <v>1.0</v>
      </c>
      <c r="T658" s="40"/>
      <c r="U658" s="40" t="s">
        <v>2504</v>
      </c>
      <c r="V658" s="71"/>
      <c r="W658" s="71"/>
      <c r="X658" s="71"/>
    </row>
    <row r="659">
      <c r="A659" s="36">
        <v>655.0</v>
      </c>
      <c r="B659" s="42">
        <v>7925519.0</v>
      </c>
      <c r="C659" s="40" t="s">
        <v>15</v>
      </c>
      <c r="D659" s="40" t="s">
        <v>2013</v>
      </c>
      <c r="E659" s="40" t="s">
        <v>15</v>
      </c>
      <c r="F659" s="40" t="s">
        <v>16</v>
      </c>
      <c r="G659" s="111" t="s">
        <v>15</v>
      </c>
      <c r="H659" s="111" t="s">
        <v>15</v>
      </c>
      <c r="I659" s="111" t="s">
        <v>16</v>
      </c>
      <c r="J659" s="40" t="s">
        <v>15</v>
      </c>
      <c r="K659" s="40" t="s">
        <v>16</v>
      </c>
      <c r="L659" s="40" t="s">
        <v>16</v>
      </c>
      <c r="M659" s="40">
        <v>14.0</v>
      </c>
      <c r="N659" s="40" t="s">
        <v>2250</v>
      </c>
      <c r="O659" s="40" t="s">
        <v>15</v>
      </c>
      <c r="P659" s="40" t="s">
        <v>16</v>
      </c>
      <c r="Q659" s="40" t="s">
        <v>15</v>
      </c>
      <c r="R659" s="40" t="s">
        <v>16</v>
      </c>
      <c r="S659" s="40">
        <v>22.0</v>
      </c>
      <c r="T659" s="40" t="s">
        <v>1993</v>
      </c>
      <c r="U659" s="40" t="s">
        <v>2505</v>
      </c>
      <c r="V659" s="71"/>
      <c r="W659" s="71"/>
      <c r="X659" s="71"/>
    </row>
    <row r="660">
      <c r="A660" s="36">
        <v>656.0</v>
      </c>
      <c r="B660" s="42">
        <v>7926024.0</v>
      </c>
      <c r="C660" s="40" t="s">
        <v>15</v>
      </c>
      <c r="D660" s="40" t="s">
        <v>2013</v>
      </c>
      <c r="E660" s="40" t="s">
        <v>15</v>
      </c>
      <c r="F660" s="40" t="s">
        <v>15</v>
      </c>
      <c r="G660" s="111" t="s">
        <v>15</v>
      </c>
      <c r="H660" s="111" t="s">
        <v>15</v>
      </c>
      <c r="I660" s="111" t="s">
        <v>16</v>
      </c>
      <c r="J660" s="40" t="s">
        <v>15</v>
      </c>
      <c r="K660" s="40" t="s">
        <v>16</v>
      </c>
      <c r="L660" s="40" t="s">
        <v>16</v>
      </c>
      <c r="M660" s="40">
        <v>11.0</v>
      </c>
      <c r="N660" s="40" t="s">
        <v>2506</v>
      </c>
      <c r="O660" s="40" t="s">
        <v>16</v>
      </c>
      <c r="P660" s="40" t="s">
        <v>16</v>
      </c>
      <c r="Q660" s="40" t="s">
        <v>15</v>
      </c>
      <c r="R660" s="40" t="s">
        <v>16</v>
      </c>
      <c r="S660" s="40">
        <v>5.0</v>
      </c>
      <c r="T660" s="40" t="s">
        <v>1997</v>
      </c>
      <c r="U660" s="40" t="s">
        <v>2507</v>
      </c>
      <c r="V660" s="71"/>
      <c r="W660" s="71"/>
      <c r="X660" s="71"/>
    </row>
    <row r="661">
      <c r="A661" s="36">
        <v>657.0</v>
      </c>
      <c r="B661" s="42">
        <v>7916317.0</v>
      </c>
      <c r="C661" s="40" t="s">
        <v>15</v>
      </c>
      <c r="D661" s="40" t="s">
        <v>15</v>
      </c>
      <c r="E661" s="40" t="s">
        <v>15</v>
      </c>
      <c r="F661" s="40" t="s">
        <v>15</v>
      </c>
      <c r="G661" s="111" t="s">
        <v>16</v>
      </c>
      <c r="H661" s="111" t="s">
        <v>15</v>
      </c>
      <c r="I661" s="111" t="s">
        <v>15</v>
      </c>
      <c r="J661" s="40" t="s">
        <v>15</v>
      </c>
      <c r="K661" s="40" t="s">
        <v>16</v>
      </c>
      <c r="L661" s="40" t="s">
        <v>16</v>
      </c>
      <c r="M661" s="40">
        <v>13.0</v>
      </c>
      <c r="N661" s="40" t="s">
        <v>2289</v>
      </c>
      <c r="O661" s="40" t="s">
        <v>15</v>
      </c>
      <c r="P661" s="40" t="s">
        <v>16</v>
      </c>
      <c r="Q661" s="40" t="s">
        <v>16</v>
      </c>
      <c r="R661" s="40" t="s">
        <v>16</v>
      </c>
      <c r="S661" s="40">
        <v>20.0</v>
      </c>
      <c r="T661" s="40" t="s">
        <v>1993</v>
      </c>
      <c r="U661" s="40" t="s">
        <v>2508</v>
      </c>
      <c r="V661" s="71"/>
      <c r="W661" s="71"/>
      <c r="X661" s="71"/>
    </row>
    <row r="662">
      <c r="A662" s="36">
        <v>658.0</v>
      </c>
      <c r="B662" s="42">
        <v>7926632.0</v>
      </c>
      <c r="C662" s="40" t="s">
        <v>15</v>
      </c>
      <c r="D662" s="40" t="s">
        <v>15</v>
      </c>
      <c r="E662" s="40" t="s">
        <v>15</v>
      </c>
      <c r="F662" s="40" t="s">
        <v>15</v>
      </c>
      <c r="G662" s="111" t="s">
        <v>15</v>
      </c>
      <c r="H662" s="111" t="s">
        <v>15</v>
      </c>
      <c r="I662" s="111" t="s">
        <v>15</v>
      </c>
      <c r="J662" s="40" t="s">
        <v>15</v>
      </c>
      <c r="K662" s="40" t="s">
        <v>15</v>
      </c>
      <c r="L662" s="40" t="s">
        <v>16</v>
      </c>
      <c r="M662" s="40">
        <v>7.0</v>
      </c>
      <c r="N662" s="40" t="s">
        <v>2250</v>
      </c>
      <c r="O662" s="40" t="s">
        <v>15</v>
      </c>
      <c r="P662" s="40" t="s">
        <v>16</v>
      </c>
      <c r="Q662" s="40" t="s">
        <v>15</v>
      </c>
      <c r="R662" s="40" t="s">
        <v>16</v>
      </c>
      <c r="S662" s="40">
        <v>4.0</v>
      </c>
      <c r="T662" s="40" t="s">
        <v>1992</v>
      </c>
      <c r="U662" s="40" t="s">
        <v>2509</v>
      </c>
      <c r="V662" s="71"/>
      <c r="W662" s="71"/>
      <c r="X662" s="71"/>
    </row>
    <row r="663">
      <c r="A663" s="36">
        <v>659.0</v>
      </c>
      <c r="B663" s="54">
        <v>7930383.0</v>
      </c>
      <c r="C663" s="40" t="s">
        <v>15</v>
      </c>
      <c r="D663" s="40" t="s">
        <v>2013</v>
      </c>
      <c r="E663" s="40" t="s">
        <v>15</v>
      </c>
      <c r="F663" s="40" t="s">
        <v>15</v>
      </c>
      <c r="G663" s="111" t="s">
        <v>15</v>
      </c>
      <c r="H663" s="111" t="s">
        <v>15</v>
      </c>
      <c r="I663" s="111" t="s">
        <v>15</v>
      </c>
      <c r="J663" s="40" t="s">
        <v>15</v>
      </c>
      <c r="K663" s="40" t="s">
        <v>16</v>
      </c>
      <c r="L663" s="40" t="s">
        <v>16</v>
      </c>
      <c r="M663" s="40">
        <v>10.0</v>
      </c>
      <c r="N663" s="40" t="s">
        <v>2510</v>
      </c>
      <c r="O663" s="40" t="s">
        <v>15</v>
      </c>
      <c r="P663" s="40" t="s">
        <v>16</v>
      </c>
      <c r="Q663" s="40" t="s">
        <v>16</v>
      </c>
      <c r="R663" s="40" t="s">
        <v>16</v>
      </c>
      <c r="S663" s="40">
        <v>24.0</v>
      </c>
      <c r="T663" s="40" t="s">
        <v>1997</v>
      </c>
      <c r="U663" s="40" t="s">
        <v>2511</v>
      </c>
      <c r="V663" s="71"/>
      <c r="W663" s="71"/>
      <c r="X663" s="71"/>
    </row>
    <row r="664">
      <c r="A664" s="36">
        <v>660.0</v>
      </c>
      <c r="B664" s="42">
        <v>7907487.0</v>
      </c>
      <c r="C664" s="40" t="s">
        <v>15</v>
      </c>
      <c r="D664" s="40" t="s">
        <v>15</v>
      </c>
      <c r="E664" s="40" t="s">
        <v>15</v>
      </c>
      <c r="F664" s="40" t="s">
        <v>15</v>
      </c>
      <c r="G664" s="111" t="s">
        <v>15</v>
      </c>
      <c r="H664" s="111" t="s">
        <v>15</v>
      </c>
      <c r="I664" s="111" t="s">
        <v>15</v>
      </c>
      <c r="J664" s="40" t="s">
        <v>15</v>
      </c>
      <c r="K664" s="40" t="s">
        <v>16</v>
      </c>
      <c r="L664" s="40" t="s">
        <v>16</v>
      </c>
      <c r="M664" s="40">
        <v>10.0</v>
      </c>
      <c r="N664" s="40" t="s">
        <v>2250</v>
      </c>
      <c r="O664" s="40" t="s">
        <v>15</v>
      </c>
      <c r="P664" s="40" t="s">
        <v>16</v>
      </c>
      <c r="Q664" s="40" t="s">
        <v>16</v>
      </c>
      <c r="R664" s="40" t="s">
        <v>16</v>
      </c>
      <c r="S664" s="40">
        <v>28.0</v>
      </c>
      <c r="T664" s="40" t="s">
        <v>1992</v>
      </c>
      <c r="U664" s="40" t="s">
        <v>2512</v>
      </c>
      <c r="V664" s="71"/>
      <c r="W664" s="71"/>
      <c r="X664" s="71"/>
    </row>
    <row r="665">
      <c r="A665" s="36">
        <v>661.0</v>
      </c>
      <c r="B665" s="42">
        <v>7909902.0</v>
      </c>
      <c r="C665" s="40" t="s">
        <v>15</v>
      </c>
      <c r="D665" s="40" t="s">
        <v>2013</v>
      </c>
      <c r="E665" s="40" t="s">
        <v>15</v>
      </c>
      <c r="F665" s="40" t="s">
        <v>15</v>
      </c>
      <c r="G665" s="111" t="s">
        <v>15</v>
      </c>
      <c r="H665" s="111" t="s">
        <v>15</v>
      </c>
      <c r="I665" s="111" t="s">
        <v>15</v>
      </c>
      <c r="J665" s="40" t="s">
        <v>15</v>
      </c>
      <c r="K665" s="40" t="s">
        <v>16</v>
      </c>
      <c r="L665" s="40" t="s">
        <v>16</v>
      </c>
      <c r="M665" s="40">
        <v>25.0</v>
      </c>
      <c r="N665" s="40" t="s">
        <v>2009</v>
      </c>
      <c r="O665" s="40" t="s">
        <v>15</v>
      </c>
      <c r="P665" s="40" t="s">
        <v>16</v>
      </c>
      <c r="Q665" s="40" t="s">
        <v>16</v>
      </c>
      <c r="R665" s="40" t="s">
        <v>16</v>
      </c>
      <c r="S665" s="40">
        <v>17.0</v>
      </c>
      <c r="T665" s="40" t="s">
        <v>1993</v>
      </c>
      <c r="U665" s="40" t="s">
        <v>2513</v>
      </c>
      <c r="V665" s="71"/>
      <c r="W665" s="71"/>
      <c r="X665" s="71"/>
    </row>
    <row r="666">
      <c r="A666" s="36">
        <v>662.0</v>
      </c>
      <c r="B666" s="42">
        <v>7912012.0</v>
      </c>
      <c r="C666" s="40" t="s">
        <v>15</v>
      </c>
      <c r="D666" s="40" t="s">
        <v>2053</v>
      </c>
      <c r="E666" s="40" t="s">
        <v>15</v>
      </c>
      <c r="F666" s="40" t="s">
        <v>15</v>
      </c>
      <c r="G666" s="111" t="s">
        <v>15</v>
      </c>
      <c r="H666" s="111" t="s">
        <v>15</v>
      </c>
      <c r="I666" s="111" t="s">
        <v>15</v>
      </c>
      <c r="J666" s="40" t="s">
        <v>16</v>
      </c>
      <c r="K666" s="40" t="s">
        <v>16</v>
      </c>
      <c r="L666" s="40" t="s">
        <v>16</v>
      </c>
      <c r="M666" s="40">
        <v>10.0</v>
      </c>
      <c r="N666" s="40" t="s">
        <v>2254</v>
      </c>
      <c r="O666" s="40" t="s">
        <v>15</v>
      </c>
      <c r="P666" s="40" t="s">
        <v>16</v>
      </c>
      <c r="Q666" s="40" t="s">
        <v>16</v>
      </c>
      <c r="R666" s="40" t="s">
        <v>16</v>
      </c>
      <c r="S666" s="40">
        <v>19.0</v>
      </c>
      <c r="T666" s="40" t="s">
        <v>1997</v>
      </c>
      <c r="U666" s="40" t="s">
        <v>2514</v>
      </c>
      <c r="V666" s="71"/>
      <c r="W666" s="71"/>
      <c r="X666" s="71"/>
    </row>
    <row r="667">
      <c r="A667" s="10">
        <v>663.0</v>
      </c>
      <c r="B667" s="10">
        <v>7758013.0</v>
      </c>
      <c r="C667" s="39" t="s">
        <v>15</v>
      </c>
      <c r="D667" s="39" t="s">
        <v>15</v>
      </c>
      <c r="E667" s="39" t="s">
        <v>16</v>
      </c>
      <c r="F667" s="39" t="s">
        <v>15</v>
      </c>
      <c r="G667" s="89" t="s">
        <v>16</v>
      </c>
      <c r="H667" s="89" t="s">
        <v>15</v>
      </c>
      <c r="I667" s="89" t="s">
        <v>16</v>
      </c>
      <c r="J667" s="39" t="s">
        <v>15</v>
      </c>
      <c r="K667" s="39" t="s">
        <v>16</v>
      </c>
      <c r="L667" s="39" t="s">
        <v>16</v>
      </c>
      <c r="M667" s="39">
        <v>5.0</v>
      </c>
      <c r="N667" s="39" t="s">
        <v>2515</v>
      </c>
      <c r="O667" s="39" t="s">
        <v>15</v>
      </c>
      <c r="P667" s="39" t="s">
        <v>16</v>
      </c>
      <c r="Q667" s="39" t="s">
        <v>16</v>
      </c>
      <c r="R667" s="39" t="s">
        <v>16</v>
      </c>
      <c r="S667" s="39">
        <v>11.0</v>
      </c>
      <c r="T667" s="39"/>
      <c r="U667" s="39" t="s">
        <v>2516</v>
      </c>
      <c r="V667" s="35"/>
      <c r="W667" s="35"/>
      <c r="X667" s="35"/>
    </row>
    <row r="668">
      <c r="A668" s="10">
        <v>664.0</v>
      </c>
      <c r="B668" s="10">
        <v>7758010.0</v>
      </c>
      <c r="C668" s="39" t="s">
        <v>15</v>
      </c>
      <c r="D668" s="39" t="s">
        <v>15</v>
      </c>
      <c r="E668" s="39" t="s">
        <v>15</v>
      </c>
      <c r="F668" s="39" t="s">
        <v>15</v>
      </c>
      <c r="G668" s="89" t="s">
        <v>16</v>
      </c>
      <c r="H668" s="89" t="s">
        <v>15</v>
      </c>
      <c r="I668" s="89" t="s">
        <v>15</v>
      </c>
      <c r="J668" s="39" t="s">
        <v>15</v>
      </c>
      <c r="K668" s="39" t="s">
        <v>15</v>
      </c>
      <c r="L668" s="39" t="s">
        <v>16</v>
      </c>
      <c r="M668" s="39">
        <v>7.0</v>
      </c>
      <c r="N668" s="39" t="s">
        <v>2254</v>
      </c>
      <c r="O668" s="39" t="s">
        <v>15</v>
      </c>
      <c r="P668" s="39" t="s">
        <v>16</v>
      </c>
      <c r="Q668" s="39" t="s">
        <v>16</v>
      </c>
      <c r="R668" s="39" t="s">
        <v>16</v>
      </c>
      <c r="S668" s="39">
        <v>22.0</v>
      </c>
      <c r="T668" s="39" t="s">
        <v>1995</v>
      </c>
      <c r="U668" s="39" t="s">
        <v>2517</v>
      </c>
      <c r="V668" s="35"/>
      <c r="W668" s="35"/>
      <c r="X668" s="35"/>
    </row>
    <row r="669">
      <c r="A669" s="10">
        <v>665.0</v>
      </c>
      <c r="B669" s="41">
        <v>7788581.0</v>
      </c>
      <c r="C669" s="39" t="s">
        <v>15</v>
      </c>
      <c r="D669" s="39" t="s">
        <v>15</v>
      </c>
      <c r="E669" s="39" t="s">
        <v>16</v>
      </c>
      <c r="F669" s="39" t="s">
        <v>16</v>
      </c>
      <c r="G669" s="89" t="s">
        <v>15</v>
      </c>
      <c r="H669" s="89" t="s">
        <v>15</v>
      </c>
      <c r="I669" s="89" t="s">
        <v>16</v>
      </c>
      <c r="J669" s="39" t="s">
        <v>15</v>
      </c>
      <c r="K669" s="39" t="s">
        <v>16</v>
      </c>
      <c r="L669" s="39" t="s">
        <v>16</v>
      </c>
      <c r="M669" s="39">
        <v>10.0</v>
      </c>
      <c r="N669" s="39" t="s">
        <v>2015</v>
      </c>
      <c r="O669" s="39" t="s">
        <v>15</v>
      </c>
      <c r="P669" s="40" t="s">
        <v>15</v>
      </c>
      <c r="Q669" s="40" t="s">
        <v>16</v>
      </c>
      <c r="R669" s="39" t="s">
        <v>16</v>
      </c>
      <c r="S669" s="39">
        <v>18.0</v>
      </c>
      <c r="T669" s="40" t="s">
        <v>1997</v>
      </c>
      <c r="U669" s="39" t="s">
        <v>2518</v>
      </c>
      <c r="V669" s="35"/>
      <c r="W669" s="35"/>
      <c r="X669" s="35"/>
    </row>
    <row r="670">
      <c r="A670" s="10">
        <v>666.0</v>
      </c>
      <c r="B670" s="41">
        <v>7788148.0</v>
      </c>
      <c r="C670" s="39" t="s">
        <v>16</v>
      </c>
      <c r="D670" s="39" t="s">
        <v>2053</v>
      </c>
      <c r="E670" s="39" t="s">
        <v>16</v>
      </c>
      <c r="F670" s="39" t="s">
        <v>16</v>
      </c>
      <c r="G670" s="89" t="s">
        <v>15</v>
      </c>
      <c r="H670" s="89" t="s">
        <v>15</v>
      </c>
      <c r="I670" s="89" t="s">
        <v>16</v>
      </c>
      <c r="J670" s="39" t="s">
        <v>16</v>
      </c>
      <c r="K670" s="39" t="s">
        <v>16</v>
      </c>
      <c r="L670" s="39" t="s">
        <v>16</v>
      </c>
      <c r="M670" s="39">
        <v>19.0</v>
      </c>
      <c r="N670" s="39" t="s">
        <v>2519</v>
      </c>
      <c r="O670" s="39" t="s">
        <v>15</v>
      </c>
      <c r="P670" s="40" t="s">
        <v>16</v>
      </c>
      <c r="Q670" s="40" t="s">
        <v>16</v>
      </c>
      <c r="R670" s="39" t="s">
        <v>16</v>
      </c>
      <c r="S670" s="39">
        <v>9.0</v>
      </c>
      <c r="T670" s="40" t="s">
        <v>1993</v>
      </c>
      <c r="U670" s="39" t="s">
        <v>2520</v>
      </c>
      <c r="V670" s="35"/>
      <c r="W670" s="35"/>
      <c r="X670" s="35"/>
    </row>
    <row r="671">
      <c r="A671" s="10">
        <v>667.0</v>
      </c>
      <c r="B671" s="41">
        <v>7787585.0</v>
      </c>
      <c r="C671" s="39" t="s">
        <v>15</v>
      </c>
      <c r="D671" s="39" t="s">
        <v>15</v>
      </c>
      <c r="E671" s="39" t="s">
        <v>15</v>
      </c>
      <c r="F671" s="39" t="s">
        <v>15</v>
      </c>
      <c r="G671" s="89" t="s">
        <v>15</v>
      </c>
      <c r="H671" s="89" t="s">
        <v>15</v>
      </c>
      <c r="I671" s="89" t="s">
        <v>15</v>
      </c>
      <c r="J671" s="39" t="s">
        <v>15</v>
      </c>
      <c r="K671" s="39" t="s">
        <v>15</v>
      </c>
      <c r="L671" s="39" t="s">
        <v>15</v>
      </c>
      <c r="M671" s="158"/>
      <c r="N671" s="158"/>
      <c r="O671" s="39" t="s">
        <v>15</v>
      </c>
      <c r="P671" s="40" t="s">
        <v>15</v>
      </c>
      <c r="Q671" s="40" t="s">
        <v>15</v>
      </c>
      <c r="R671" s="39" t="s">
        <v>16</v>
      </c>
      <c r="S671" s="39">
        <v>10.0</v>
      </c>
      <c r="T671" s="40" t="s">
        <v>1993</v>
      </c>
      <c r="U671" s="39" t="s">
        <v>2521</v>
      </c>
      <c r="V671" s="35"/>
      <c r="W671" s="35"/>
      <c r="X671" s="35"/>
    </row>
    <row r="672">
      <c r="A672" s="10">
        <v>668.0</v>
      </c>
      <c r="B672" s="41">
        <v>7787872.0</v>
      </c>
      <c r="C672" s="39" t="s">
        <v>15</v>
      </c>
      <c r="D672" s="39" t="s">
        <v>15</v>
      </c>
      <c r="E672" s="39" t="s">
        <v>15</v>
      </c>
      <c r="F672" s="39" t="s">
        <v>15</v>
      </c>
      <c r="G672" s="89" t="s">
        <v>15</v>
      </c>
      <c r="H672" s="89" t="s">
        <v>15</v>
      </c>
      <c r="I672" s="89" t="s">
        <v>15</v>
      </c>
      <c r="J672" s="39" t="s">
        <v>15</v>
      </c>
      <c r="K672" s="39" t="s">
        <v>15</v>
      </c>
      <c r="L672" s="39" t="s">
        <v>15</v>
      </c>
      <c r="M672" s="158"/>
      <c r="N672" s="158"/>
      <c r="O672" s="39" t="s">
        <v>15</v>
      </c>
      <c r="P672" s="40" t="s">
        <v>15</v>
      </c>
      <c r="Q672" s="40" t="s">
        <v>15</v>
      </c>
      <c r="R672" s="39" t="s">
        <v>16</v>
      </c>
      <c r="S672" s="39">
        <v>3.0</v>
      </c>
      <c r="T672" s="40" t="s">
        <v>1993</v>
      </c>
      <c r="U672" s="39" t="s">
        <v>2522</v>
      </c>
      <c r="V672" s="35"/>
      <c r="W672" s="35"/>
      <c r="X672" s="35"/>
    </row>
    <row r="673">
      <c r="A673" s="10">
        <v>669.0</v>
      </c>
      <c r="B673" s="41">
        <v>7787057.0</v>
      </c>
      <c r="C673" s="39" t="s">
        <v>15</v>
      </c>
      <c r="D673" s="39" t="s">
        <v>15</v>
      </c>
      <c r="E673" s="39" t="s">
        <v>15</v>
      </c>
      <c r="F673" s="39" t="s">
        <v>15</v>
      </c>
      <c r="G673" s="89" t="s">
        <v>15</v>
      </c>
      <c r="H673" s="89" t="s">
        <v>15</v>
      </c>
      <c r="I673" s="89" t="s">
        <v>15</v>
      </c>
      <c r="J673" s="39" t="s">
        <v>15</v>
      </c>
      <c r="K673" s="39" t="s">
        <v>15</v>
      </c>
      <c r="L673" s="39" t="s">
        <v>15</v>
      </c>
      <c r="M673" s="158"/>
      <c r="N673" s="158"/>
      <c r="O673" s="39" t="s">
        <v>15</v>
      </c>
      <c r="P673" s="40" t="s">
        <v>15</v>
      </c>
      <c r="Q673" s="40" t="s">
        <v>15</v>
      </c>
      <c r="R673" s="39" t="s">
        <v>16</v>
      </c>
      <c r="S673" s="39">
        <v>6.0</v>
      </c>
      <c r="T673" s="40" t="s">
        <v>1993</v>
      </c>
      <c r="U673" s="39" t="s">
        <v>2523</v>
      </c>
      <c r="V673" s="35"/>
      <c r="W673" s="35"/>
      <c r="X673" s="35"/>
    </row>
    <row r="674">
      <c r="A674" s="10">
        <v>670.0</v>
      </c>
      <c r="B674" s="41">
        <v>7786339.0</v>
      </c>
      <c r="C674" s="39" t="s">
        <v>15</v>
      </c>
      <c r="D674" s="39" t="s">
        <v>15</v>
      </c>
      <c r="E674" s="39" t="s">
        <v>15</v>
      </c>
      <c r="F674" s="39" t="s">
        <v>15</v>
      </c>
      <c r="G674" s="89" t="s">
        <v>15</v>
      </c>
      <c r="H674" s="89" t="s">
        <v>15</v>
      </c>
      <c r="I674" s="89" t="s">
        <v>16</v>
      </c>
      <c r="J674" s="39" t="s">
        <v>15</v>
      </c>
      <c r="K674" s="39" t="s">
        <v>16</v>
      </c>
      <c r="L674" s="39" t="s">
        <v>16</v>
      </c>
      <c r="M674" s="39">
        <v>7.0</v>
      </c>
      <c r="N674" s="39" t="s">
        <v>2358</v>
      </c>
      <c r="O674" s="39" t="s">
        <v>15</v>
      </c>
      <c r="P674" s="40" t="s">
        <v>16</v>
      </c>
      <c r="Q674" s="40" t="s">
        <v>15</v>
      </c>
      <c r="R674" s="39" t="s">
        <v>16</v>
      </c>
      <c r="S674" s="39">
        <v>24.0</v>
      </c>
      <c r="T674" s="40" t="s">
        <v>1993</v>
      </c>
      <c r="U674" s="39" t="s">
        <v>2524</v>
      </c>
      <c r="V674" s="35"/>
      <c r="W674" s="35"/>
      <c r="X674" s="35"/>
    </row>
    <row r="675">
      <c r="A675" s="10">
        <v>671.0</v>
      </c>
      <c r="B675" s="41">
        <v>7786342.0</v>
      </c>
      <c r="C675" s="39" t="s">
        <v>15</v>
      </c>
      <c r="D675" s="39" t="s">
        <v>15</v>
      </c>
      <c r="E675" s="39" t="s">
        <v>15</v>
      </c>
      <c r="F675" s="39" t="s">
        <v>15</v>
      </c>
      <c r="G675" s="89" t="s">
        <v>15</v>
      </c>
      <c r="H675" s="89" t="s">
        <v>15</v>
      </c>
      <c r="I675" s="89" t="s">
        <v>16</v>
      </c>
      <c r="J675" s="39" t="s">
        <v>15</v>
      </c>
      <c r="K675" s="39" t="s">
        <v>16</v>
      </c>
      <c r="L675" s="39" t="s">
        <v>16</v>
      </c>
      <c r="M675" s="39">
        <v>7.0</v>
      </c>
      <c r="N675" s="39" t="s">
        <v>2358</v>
      </c>
      <c r="O675" s="39" t="s">
        <v>15</v>
      </c>
      <c r="P675" s="40" t="s">
        <v>16</v>
      </c>
      <c r="Q675" s="40" t="s">
        <v>15</v>
      </c>
      <c r="R675" s="39" t="s">
        <v>16</v>
      </c>
      <c r="S675" s="39">
        <v>24.0</v>
      </c>
      <c r="T675" s="40" t="s">
        <v>1993</v>
      </c>
      <c r="U675" s="39" t="s">
        <v>2525</v>
      </c>
      <c r="V675" s="35"/>
      <c r="W675" s="35"/>
      <c r="X675" s="35"/>
    </row>
    <row r="676">
      <c r="A676" s="36">
        <v>672.0</v>
      </c>
      <c r="B676" s="42">
        <v>7756812.0</v>
      </c>
      <c r="C676" s="39" t="s">
        <v>15</v>
      </c>
      <c r="D676" s="39" t="s">
        <v>15</v>
      </c>
      <c r="E676" s="39" t="s">
        <v>15</v>
      </c>
      <c r="F676" s="39" t="s">
        <v>15</v>
      </c>
      <c r="G676" s="89" t="s">
        <v>15</v>
      </c>
      <c r="H676" s="89" t="s">
        <v>15</v>
      </c>
      <c r="I676" s="89" t="s">
        <v>16</v>
      </c>
      <c r="J676" s="39" t="s">
        <v>15</v>
      </c>
      <c r="K676" s="39" t="s">
        <v>15</v>
      </c>
      <c r="L676" s="39" t="s">
        <v>16</v>
      </c>
      <c r="M676" s="39">
        <v>8.0</v>
      </c>
      <c r="N676" s="39" t="s">
        <v>2358</v>
      </c>
      <c r="O676" s="39" t="s">
        <v>15</v>
      </c>
      <c r="P676" s="40" t="s">
        <v>16</v>
      </c>
      <c r="Q676" s="40" t="s">
        <v>16</v>
      </c>
      <c r="R676" s="39" t="s">
        <v>16</v>
      </c>
      <c r="S676" s="39">
        <v>21.0</v>
      </c>
      <c r="T676" s="40" t="s">
        <v>1995</v>
      </c>
      <c r="U676" s="39" t="s">
        <v>2364</v>
      </c>
      <c r="V676" s="35"/>
      <c r="W676" s="35"/>
      <c r="X676" s="35"/>
    </row>
    <row r="677">
      <c r="A677" s="10">
        <v>673.0</v>
      </c>
      <c r="B677" s="41">
        <v>7742798.0</v>
      </c>
      <c r="C677" s="39" t="s">
        <v>15</v>
      </c>
      <c r="D677" s="39" t="s">
        <v>15</v>
      </c>
      <c r="E677" s="39" t="s">
        <v>15</v>
      </c>
      <c r="F677" s="39" t="s">
        <v>15</v>
      </c>
      <c r="G677" s="89" t="s">
        <v>15</v>
      </c>
      <c r="H677" s="89" t="s">
        <v>15</v>
      </c>
      <c r="I677" s="89" t="s">
        <v>16</v>
      </c>
      <c r="J677" s="39" t="s">
        <v>16</v>
      </c>
      <c r="K677" s="39" t="s">
        <v>16</v>
      </c>
      <c r="L677" s="39" t="s">
        <v>16</v>
      </c>
      <c r="M677" s="39">
        <v>26.0</v>
      </c>
      <c r="N677" s="39" t="s">
        <v>2526</v>
      </c>
      <c r="O677" s="39" t="s">
        <v>15</v>
      </c>
      <c r="P677" s="40" t="s">
        <v>16</v>
      </c>
      <c r="Q677" s="40" t="s">
        <v>16</v>
      </c>
      <c r="R677" s="39" t="s">
        <v>16</v>
      </c>
      <c r="S677" s="39">
        <v>29.0</v>
      </c>
      <c r="T677" s="40" t="s">
        <v>1992</v>
      </c>
      <c r="U677" s="39" t="s">
        <v>2527</v>
      </c>
      <c r="V677" s="35"/>
      <c r="W677" s="35"/>
      <c r="X677" s="35"/>
    </row>
    <row r="678">
      <c r="A678" s="10">
        <v>674.0</v>
      </c>
      <c r="B678" s="41">
        <v>7727877.0</v>
      </c>
      <c r="C678" s="39" t="s">
        <v>15</v>
      </c>
      <c r="D678" s="39" t="s">
        <v>2013</v>
      </c>
      <c r="E678" s="39" t="s">
        <v>15</v>
      </c>
      <c r="F678" s="39" t="s">
        <v>15</v>
      </c>
      <c r="G678" s="89" t="s">
        <v>15</v>
      </c>
      <c r="H678" s="89" t="s">
        <v>15</v>
      </c>
      <c r="I678" s="89" t="s">
        <v>16</v>
      </c>
      <c r="J678" s="39" t="s">
        <v>16</v>
      </c>
      <c r="K678" s="39" t="s">
        <v>16</v>
      </c>
      <c r="L678" s="39" t="s">
        <v>16</v>
      </c>
      <c r="M678" s="39">
        <v>77.0</v>
      </c>
      <c r="N678" s="39" t="s">
        <v>2528</v>
      </c>
      <c r="O678" s="39" t="s">
        <v>15</v>
      </c>
      <c r="P678" s="40" t="s">
        <v>16</v>
      </c>
      <c r="Q678" s="40" t="s">
        <v>16</v>
      </c>
      <c r="R678" s="39" t="s">
        <v>16</v>
      </c>
      <c r="S678" s="39">
        <v>69.0</v>
      </c>
      <c r="T678" s="40" t="s">
        <v>1995</v>
      </c>
      <c r="U678" s="39" t="s">
        <v>2529</v>
      </c>
      <c r="V678" s="35"/>
      <c r="W678" s="35"/>
      <c r="X678" s="35"/>
    </row>
    <row r="679">
      <c r="A679" s="23">
        <v>2020.0</v>
      </c>
      <c r="B679" s="5"/>
      <c r="C679" s="5"/>
      <c r="D679" s="5"/>
      <c r="E679" s="5"/>
      <c r="F679" s="5"/>
      <c r="G679" s="5"/>
      <c r="H679" s="5"/>
      <c r="I679" s="5"/>
      <c r="J679" s="5"/>
      <c r="K679" s="5"/>
      <c r="L679" s="6"/>
      <c r="M679" s="23">
        <v>2020.0</v>
      </c>
      <c r="N679" s="5"/>
      <c r="O679" s="5"/>
      <c r="P679" s="5"/>
      <c r="Q679" s="5"/>
      <c r="R679" s="5"/>
      <c r="S679" s="5"/>
      <c r="T679" s="5"/>
      <c r="U679" s="6"/>
      <c r="V679" s="138"/>
      <c r="W679" s="138"/>
      <c r="X679" s="138"/>
    </row>
    <row r="680">
      <c r="A680" s="10">
        <v>675.0</v>
      </c>
      <c r="B680" s="30">
        <v>7582586.0</v>
      </c>
      <c r="C680" s="39" t="s">
        <v>15</v>
      </c>
      <c r="D680" s="39" t="s">
        <v>15</v>
      </c>
      <c r="E680" s="39" t="s">
        <v>15</v>
      </c>
      <c r="F680" s="39" t="s">
        <v>15</v>
      </c>
      <c r="G680" s="89" t="s">
        <v>15</v>
      </c>
      <c r="H680" s="89" t="s">
        <v>15</v>
      </c>
      <c r="I680" s="89" t="s">
        <v>15</v>
      </c>
      <c r="J680" s="39" t="s">
        <v>15</v>
      </c>
      <c r="K680" s="39" t="s">
        <v>16</v>
      </c>
      <c r="L680" s="39" t="s">
        <v>16</v>
      </c>
      <c r="M680" s="39">
        <v>32.0</v>
      </c>
      <c r="N680" s="39" t="s">
        <v>2530</v>
      </c>
      <c r="O680" s="39" t="s">
        <v>16</v>
      </c>
      <c r="P680" s="40" t="s">
        <v>16</v>
      </c>
      <c r="Q680" s="40" t="s">
        <v>16</v>
      </c>
      <c r="R680" s="39" t="s">
        <v>16</v>
      </c>
      <c r="S680" s="39">
        <v>2.0</v>
      </c>
      <c r="T680" s="40" t="s">
        <v>1992</v>
      </c>
      <c r="U680" s="158"/>
      <c r="V680" s="159"/>
      <c r="W680" s="159"/>
      <c r="X680" s="159"/>
    </row>
    <row r="681">
      <c r="A681" s="10">
        <v>676.0</v>
      </c>
      <c r="B681" s="10">
        <v>7583295.0</v>
      </c>
      <c r="C681" s="39" t="s">
        <v>15</v>
      </c>
      <c r="D681" s="39" t="s">
        <v>15</v>
      </c>
      <c r="E681" s="39" t="s">
        <v>15</v>
      </c>
      <c r="F681" s="39" t="s">
        <v>15</v>
      </c>
      <c r="G681" s="89" t="s">
        <v>15</v>
      </c>
      <c r="H681" s="89" t="s">
        <v>15</v>
      </c>
      <c r="I681" s="89" t="s">
        <v>15</v>
      </c>
      <c r="J681" s="39" t="s">
        <v>15</v>
      </c>
      <c r="K681" s="39" t="s">
        <v>15</v>
      </c>
      <c r="L681" s="39" t="s">
        <v>15</v>
      </c>
      <c r="M681" s="158"/>
      <c r="N681" s="158"/>
      <c r="O681" s="39" t="s">
        <v>15</v>
      </c>
      <c r="P681" s="40" t="s">
        <v>16</v>
      </c>
      <c r="Q681" s="40" t="s">
        <v>16</v>
      </c>
      <c r="R681" s="39" t="s">
        <v>15</v>
      </c>
      <c r="S681" s="158"/>
      <c r="T681" s="40" t="s">
        <v>1992</v>
      </c>
      <c r="U681" s="39" t="s">
        <v>2531</v>
      </c>
      <c r="V681" s="35"/>
      <c r="W681" s="35"/>
      <c r="X681" s="35"/>
    </row>
    <row r="682">
      <c r="A682" s="10">
        <v>677.0</v>
      </c>
      <c r="B682" s="10">
        <v>7583298.0</v>
      </c>
      <c r="C682" s="39" t="s">
        <v>15</v>
      </c>
      <c r="D682" s="39" t="s">
        <v>15</v>
      </c>
      <c r="E682" s="39" t="s">
        <v>15</v>
      </c>
      <c r="F682" s="39" t="s">
        <v>15</v>
      </c>
      <c r="G682" s="89" t="s">
        <v>15</v>
      </c>
      <c r="H682" s="89" t="s">
        <v>15</v>
      </c>
      <c r="I682" s="89" t="s">
        <v>15</v>
      </c>
      <c r="J682" s="39" t="s">
        <v>15</v>
      </c>
      <c r="K682" s="39" t="s">
        <v>15</v>
      </c>
      <c r="L682" s="39" t="s">
        <v>15</v>
      </c>
      <c r="M682" s="158"/>
      <c r="N682" s="158"/>
      <c r="O682" s="39" t="s">
        <v>15</v>
      </c>
      <c r="P682" s="40" t="s">
        <v>16</v>
      </c>
      <c r="Q682" s="40" t="s">
        <v>16</v>
      </c>
      <c r="R682" s="39" t="s">
        <v>16</v>
      </c>
      <c r="S682" s="39">
        <v>7.0</v>
      </c>
      <c r="T682" s="40" t="s">
        <v>1992</v>
      </c>
      <c r="U682" s="39" t="s">
        <v>2532</v>
      </c>
      <c r="V682" s="35"/>
      <c r="W682" s="35"/>
      <c r="X682" s="35"/>
    </row>
    <row r="683">
      <c r="A683" s="10">
        <v>678.0</v>
      </c>
      <c r="B683" s="10">
        <v>7586432.0</v>
      </c>
      <c r="C683" s="39" t="s">
        <v>15</v>
      </c>
      <c r="D683" s="39" t="s">
        <v>15</v>
      </c>
      <c r="E683" s="39" t="s">
        <v>15</v>
      </c>
      <c r="F683" s="39" t="s">
        <v>15</v>
      </c>
      <c r="G683" s="89" t="s">
        <v>15</v>
      </c>
      <c r="H683" s="89" t="s">
        <v>15</v>
      </c>
      <c r="I683" s="89" t="s">
        <v>15</v>
      </c>
      <c r="J683" s="39" t="s">
        <v>15</v>
      </c>
      <c r="K683" s="39" t="s">
        <v>16</v>
      </c>
      <c r="L683" s="39" t="s">
        <v>16</v>
      </c>
      <c r="M683" s="39">
        <v>28.0</v>
      </c>
      <c r="N683" s="39" t="s">
        <v>2533</v>
      </c>
      <c r="O683" s="39" t="s">
        <v>15</v>
      </c>
      <c r="P683" s="40" t="s">
        <v>16</v>
      </c>
      <c r="Q683" s="40" t="s">
        <v>16</v>
      </c>
      <c r="R683" s="39" t="s">
        <v>16</v>
      </c>
      <c r="S683" s="39">
        <v>4.0</v>
      </c>
      <c r="T683" s="40" t="s">
        <v>1992</v>
      </c>
      <c r="U683" s="158"/>
      <c r="V683" s="159"/>
      <c r="W683" s="159"/>
      <c r="X683" s="159"/>
    </row>
    <row r="684">
      <c r="A684" s="10">
        <v>679.0</v>
      </c>
      <c r="B684" s="10">
        <v>7587227.0</v>
      </c>
      <c r="C684" s="39" t="s">
        <v>16</v>
      </c>
      <c r="D684" s="39" t="s">
        <v>15</v>
      </c>
      <c r="E684" s="39" t="s">
        <v>15</v>
      </c>
      <c r="F684" s="39" t="s">
        <v>15</v>
      </c>
      <c r="G684" s="89" t="s">
        <v>15</v>
      </c>
      <c r="H684" s="89" t="s">
        <v>15</v>
      </c>
      <c r="I684" s="89" t="s">
        <v>15</v>
      </c>
      <c r="J684" s="39" t="s">
        <v>15</v>
      </c>
      <c r="K684" s="39" t="s">
        <v>16</v>
      </c>
      <c r="L684" s="39" t="s">
        <v>16</v>
      </c>
      <c r="M684" s="39">
        <v>8.0</v>
      </c>
      <c r="N684" s="39" t="s">
        <v>2534</v>
      </c>
      <c r="O684" s="39" t="s">
        <v>15</v>
      </c>
      <c r="P684" s="40" t="s">
        <v>16</v>
      </c>
      <c r="Q684" s="40" t="s">
        <v>16</v>
      </c>
      <c r="R684" s="39" t="s">
        <v>15</v>
      </c>
      <c r="S684" s="158"/>
      <c r="T684" s="40"/>
      <c r="U684" s="39" t="s">
        <v>2535</v>
      </c>
      <c r="V684" s="35"/>
      <c r="W684" s="35"/>
      <c r="X684" s="35"/>
    </row>
    <row r="685">
      <c r="A685" s="10">
        <v>680.0</v>
      </c>
      <c r="B685" s="10">
        <v>7587486.0</v>
      </c>
      <c r="C685" s="39" t="s">
        <v>15</v>
      </c>
      <c r="D685" s="39" t="s">
        <v>15</v>
      </c>
      <c r="E685" s="39" t="s">
        <v>15</v>
      </c>
      <c r="F685" s="39" t="s">
        <v>15</v>
      </c>
      <c r="G685" s="89" t="s">
        <v>15</v>
      </c>
      <c r="H685" s="89" t="s">
        <v>15</v>
      </c>
      <c r="I685" s="89" t="s">
        <v>15</v>
      </c>
      <c r="J685" s="39" t="s">
        <v>15</v>
      </c>
      <c r="K685" s="39" t="s">
        <v>16</v>
      </c>
      <c r="L685" s="39" t="s">
        <v>16</v>
      </c>
      <c r="M685" s="39">
        <v>16.0</v>
      </c>
      <c r="N685" s="39" t="s">
        <v>2534</v>
      </c>
      <c r="O685" s="39" t="s">
        <v>15</v>
      </c>
      <c r="P685" s="40" t="s">
        <v>16</v>
      </c>
      <c r="Q685" s="40" t="s">
        <v>16</v>
      </c>
      <c r="R685" s="39" t="s">
        <v>16</v>
      </c>
      <c r="S685" s="39" t="s">
        <v>86</v>
      </c>
      <c r="T685" s="40" t="s">
        <v>1992</v>
      </c>
      <c r="U685" s="39" t="s">
        <v>2536</v>
      </c>
      <c r="V685" s="35"/>
      <c r="W685" s="35"/>
      <c r="X685" s="35"/>
    </row>
    <row r="686">
      <c r="A686" s="10">
        <v>681.0</v>
      </c>
      <c r="B686" s="10">
        <v>7587367.0</v>
      </c>
      <c r="C686" s="39" t="s">
        <v>15</v>
      </c>
      <c r="D686" s="39" t="s">
        <v>15</v>
      </c>
      <c r="E686" s="39" t="s">
        <v>15</v>
      </c>
      <c r="F686" s="39" t="s">
        <v>15</v>
      </c>
      <c r="G686" s="89" t="s">
        <v>15</v>
      </c>
      <c r="H686" s="89" t="s">
        <v>15</v>
      </c>
      <c r="I686" s="89" t="s">
        <v>15</v>
      </c>
      <c r="J686" s="39" t="s">
        <v>15</v>
      </c>
      <c r="K686" s="39" t="s">
        <v>15</v>
      </c>
      <c r="L686" s="39" t="s">
        <v>15</v>
      </c>
      <c r="M686" s="158"/>
      <c r="N686" s="158"/>
      <c r="O686" s="39" t="s">
        <v>15</v>
      </c>
      <c r="P686" s="40" t="s">
        <v>15</v>
      </c>
      <c r="Q686" s="40" t="s">
        <v>15</v>
      </c>
      <c r="R686" s="39" t="s">
        <v>15</v>
      </c>
      <c r="S686" s="158"/>
      <c r="T686" s="40" t="s">
        <v>1992</v>
      </c>
      <c r="U686" s="158"/>
      <c r="V686" s="159"/>
      <c r="W686" s="159"/>
      <c r="X686" s="159"/>
    </row>
    <row r="687">
      <c r="A687" s="10">
        <v>682.0</v>
      </c>
      <c r="B687" s="10">
        <v>7593162.0</v>
      </c>
      <c r="C687" s="39" t="s">
        <v>16</v>
      </c>
      <c r="D687" s="39" t="s">
        <v>2049</v>
      </c>
      <c r="E687" s="39" t="s">
        <v>16</v>
      </c>
      <c r="F687" s="39" t="s">
        <v>15</v>
      </c>
      <c r="G687" s="89" t="s">
        <v>15</v>
      </c>
      <c r="H687" s="89" t="s">
        <v>16</v>
      </c>
      <c r="I687" s="89" t="s">
        <v>16</v>
      </c>
      <c r="J687" s="39" t="s">
        <v>15</v>
      </c>
      <c r="K687" s="39" t="s">
        <v>16</v>
      </c>
      <c r="L687" s="39" t="s">
        <v>16</v>
      </c>
      <c r="M687" s="39">
        <v>80.0</v>
      </c>
      <c r="N687" s="39" t="s">
        <v>2537</v>
      </c>
      <c r="O687" s="39" t="s">
        <v>15</v>
      </c>
      <c r="P687" s="40" t="s">
        <v>16</v>
      </c>
      <c r="Q687" s="40" t="s">
        <v>16</v>
      </c>
      <c r="R687" s="39" t="s">
        <v>16</v>
      </c>
      <c r="S687" s="39">
        <v>16.0</v>
      </c>
      <c r="T687" s="40"/>
      <c r="U687" s="39" t="s">
        <v>2538</v>
      </c>
      <c r="V687" s="35"/>
      <c r="W687" s="35"/>
      <c r="X687" s="35"/>
    </row>
    <row r="688">
      <c r="A688" s="10">
        <v>683.0</v>
      </c>
      <c r="B688" s="10">
        <v>7593226.0</v>
      </c>
      <c r="C688" s="39" t="s">
        <v>15</v>
      </c>
      <c r="D688" s="39" t="s">
        <v>15</v>
      </c>
      <c r="E688" s="39" t="s">
        <v>15</v>
      </c>
      <c r="F688" s="39" t="s">
        <v>15</v>
      </c>
      <c r="G688" s="89" t="s">
        <v>15</v>
      </c>
      <c r="H688" s="89" t="s">
        <v>15</v>
      </c>
      <c r="I688" s="89" t="s">
        <v>15</v>
      </c>
      <c r="J688" s="39" t="s">
        <v>15</v>
      </c>
      <c r="K688" s="39" t="s">
        <v>16</v>
      </c>
      <c r="L688" s="39" t="s">
        <v>16</v>
      </c>
      <c r="M688" s="39">
        <v>24.0</v>
      </c>
      <c r="N688" s="39" t="s">
        <v>2539</v>
      </c>
      <c r="O688" s="39" t="s">
        <v>15</v>
      </c>
      <c r="P688" s="40" t="s">
        <v>16</v>
      </c>
      <c r="Q688" s="40" t="s">
        <v>16</v>
      </c>
      <c r="R688" s="39" t="s">
        <v>16</v>
      </c>
      <c r="S688" s="39" t="s">
        <v>86</v>
      </c>
      <c r="T688" s="40" t="s">
        <v>1992</v>
      </c>
      <c r="U688" s="39" t="s">
        <v>2540</v>
      </c>
      <c r="V688" s="35"/>
      <c r="W688" s="35"/>
      <c r="X688" s="35"/>
    </row>
    <row r="689">
      <c r="A689" s="10">
        <v>684.0</v>
      </c>
      <c r="B689" s="10">
        <v>7595981.0</v>
      </c>
      <c r="C689" s="39" t="s">
        <v>15</v>
      </c>
      <c r="D689" s="39" t="s">
        <v>15</v>
      </c>
      <c r="E689" s="39" t="s">
        <v>15</v>
      </c>
      <c r="F689" s="39" t="s">
        <v>15</v>
      </c>
      <c r="G689" s="89" t="s">
        <v>15</v>
      </c>
      <c r="H689" s="89" t="s">
        <v>15</v>
      </c>
      <c r="I689" s="89" t="s">
        <v>15</v>
      </c>
      <c r="J689" s="39" t="s">
        <v>15</v>
      </c>
      <c r="K689" s="39" t="s">
        <v>15</v>
      </c>
      <c r="L689" s="39" t="s">
        <v>15</v>
      </c>
      <c r="M689" s="39"/>
      <c r="N689" s="39"/>
      <c r="O689" s="39" t="s">
        <v>15</v>
      </c>
      <c r="P689" s="40" t="s">
        <v>16</v>
      </c>
      <c r="Q689" s="40" t="s">
        <v>16</v>
      </c>
      <c r="R689" s="39" t="s">
        <v>16</v>
      </c>
      <c r="S689" s="39" t="s">
        <v>86</v>
      </c>
      <c r="T689" s="40" t="s">
        <v>1992</v>
      </c>
      <c r="U689" s="39"/>
      <c r="V689" s="35"/>
      <c r="W689" s="35"/>
      <c r="X689" s="35"/>
    </row>
    <row r="690">
      <c r="A690" s="10">
        <v>685.0</v>
      </c>
      <c r="B690" s="10">
        <v>7597412.0</v>
      </c>
      <c r="C690" s="39" t="s">
        <v>15</v>
      </c>
      <c r="D690" s="39" t="s">
        <v>15</v>
      </c>
      <c r="E690" s="39" t="s">
        <v>15</v>
      </c>
      <c r="F690" s="39" t="s">
        <v>15</v>
      </c>
      <c r="G690" s="89" t="s">
        <v>15</v>
      </c>
      <c r="H690" s="89" t="s">
        <v>15</v>
      </c>
      <c r="I690" s="89" t="s">
        <v>15</v>
      </c>
      <c r="J690" s="39" t="s">
        <v>15</v>
      </c>
      <c r="K690" s="39" t="s">
        <v>15</v>
      </c>
      <c r="L690" s="39" t="s">
        <v>15</v>
      </c>
      <c r="M690" s="158"/>
      <c r="N690" s="158"/>
      <c r="O690" s="39" t="s">
        <v>15</v>
      </c>
      <c r="P690" s="40" t="s">
        <v>15</v>
      </c>
      <c r="Q690" s="40" t="s">
        <v>15</v>
      </c>
      <c r="R690" s="39" t="s">
        <v>16</v>
      </c>
      <c r="S690" s="39">
        <v>3.0</v>
      </c>
      <c r="T690" s="40" t="s">
        <v>1992</v>
      </c>
      <c r="U690" s="158"/>
      <c r="V690" s="159"/>
      <c r="W690" s="159"/>
      <c r="X690" s="159"/>
    </row>
    <row r="691">
      <c r="A691" s="10">
        <v>686.0</v>
      </c>
      <c r="B691" s="10">
        <v>7592459.0</v>
      </c>
      <c r="C691" s="39" t="s">
        <v>15</v>
      </c>
      <c r="D691" s="39" t="s">
        <v>15</v>
      </c>
      <c r="E691" s="39" t="s">
        <v>15</v>
      </c>
      <c r="F691" s="39" t="s">
        <v>15</v>
      </c>
      <c r="G691" s="89" t="s">
        <v>15</v>
      </c>
      <c r="H691" s="89" t="s">
        <v>15</v>
      </c>
      <c r="I691" s="89" t="s">
        <v>15</v>
      </c>
      <c r="J691" s="39" t="s">
        <v>15</v>
      </c>
      <c r="K691" s="39" t="s">
        <v>16</v>
      </c>
      <c r="L691" s="39" t="s">
        <v>16</v>
      </c>
      <c r="M691" s="39">
        <v>27.0</v>
      </c>
      <c r="N691" s="39" t="s">
        <v>2045</v>
      </c>
      <c r="O691" s="39" t="s">
        <v>15</v>
      </c>
      <c r="P691" s="40" t="s">
        <v>16</v>
      </c>
      <c r="Q691" s="40" t="s">
        <v>15</v>
      </c>
      <c r="R691" s="39" t="s">
        <v>16</v>
      </c>
      <c r="S691" s="39">
        <v>1.0</v>
      </c>
      <c r="T691" s="40" t="s">
        <v>1992</v>
      </c>
      <c r="U691" s="158"/>
      <c r="V691" s="159"/>
      <c r="W691" s="159"/>
      <c r="X691" s="159"/>
    </row>
    <row r="692">
      <c r="A692" s="13">
        <v>687.0</v>
      </c>
      <c r="B692" s="13">
        <v>7599138.0</v>
      </c>
      <c r="C692" s="39" t="s">
        <v>15</v>
      </c>
      <c r="D692" s="39" t="s">
        <v>15</v>
      </c>
      <c r="E692" s="39" t="s">
        <v>15</v>
      </c>
      <c r="F692" s="39" t="s">
        <v>15</v>
      </c>
      <c r="G692" s="89" t="s">
        <v>15</v>
      </c>
      <c r="H692" s="89" t="s">
        <v>15</v>
      </c>
      <c r="I692" s="89" t="s">
        <v>16</v>
      </c>
      <c r="J692" s="39" t="s">
        <v>15</v>
      </c>
      <c r="K692" s="39" t="s">
        <v>16</v>
      </c>
      <c r="L692" s="39" t="s">
        <v>16</v>
      </c>
      <c r="M692" s="39">
        <v>7.0</v>
      </c>
      <c r="N692" s="39" t="s">
        <v>2045</v>
      </c>
      <c r="O692" s="39" t="s">
        <v>15</v>
      </c>
      <c r="P692" s="39" t="s">
        <v>16</v>
      </c>
      <c r="Q692" s="39" t="s">
        <v>15</v>
      </c>
      <c r="R692" s="39" t="s">
        <v>16</v>
      </c>
      <c r="S692" s="39">
        <v>15.0</v>
      </c>
      <c r="T692" s="39" t="s">
        <v>1992</v>
      </c>
      <c r="U692" s="39" t="s">
        <v>2541</v>
      </c>
      <c r="V692" s="35"/>
      <c r="W692" s="35"/>
      <c r="X692" s="35"/>
    </row>
    <row r="693">
      <c r="A693" s="57">
        <v>688.0</v>
      </c>
      <c r="B693" s="58">
        <v>7599838.0</v>
      </c>
      <c r="C693" s="39" t="s">
        <v>15</v>
      </c>
      <c r="D693" s="39" t="s">
        <v>15</v>
      </c>
      <c r="E693" s="39" t="s">
        <v>16</v>
      </c>
      <c r="F693" s="39" t="s">
        <v>15</v>
      </c>
      <c r="G693" s="89" t="s">
        <v>16</v>
      </c>
      <c r="H693" s="89" t="s">
        <v>15</v>
      </c>
      <c r="I693" s="89" t="s">
        <v>16</v>
      </c>
      <c r="J693" s="39" t="s">
        <v>15</v>
      </c>
      <c r="K693" s="39" t="s">
        <v>15</v>
      </c>
      <c r="L693" s="39" t="s">
        <v>15</v>
      </c>
      <c r="M693" s="39"/>
      <c r="N693" s="39"/>
      <c r="O693" s="39" t="s">
        <v>15</v>
      </c>
      <c r="P693" s="39" t="s">
        <v>16</v>
      </c>
      <c r="Q693" s="39" t="s">
        <v>16</v>
      </c>
      <c r="R693" s="39" t="s">
        <v>15</v>
      </c>
      <c r="S693" s="158"/>
      <c r="T693" s="39" t="s">
        <v>1992</v>
      </c>
      <c r="U693" s="39" t="s">
        <v>2542</v>
      </c>
      <c r="V693" s="35"/>
      <c r="W693" s="35"/>
      <c r="X693" s="35"/>
    </row>
    <row r="694">
      <c r="A694" s="10">
        <v>689.0</v>
      </c>
      <c r="B694" s="10">
        <v>7601933.0</v>
      </c>
      <c r="C694" s="39" t="s">
        <v>15</v>
      </c>
      <c r="D694" s="39" t="s">
        <v>15</v>
      </c>
      <c r="E694" s="39" t="s">
        <v>15</v>
      </c>
      <c r="F694" s="39" t="s">
        <v>15</v>
      </c>
      <c r="G694" s="89" t="s">
        <v>15</v>
      </c>
      <c r="H694" s="89" t="s">
        <v>15</v>
      </c>
      <c r="I694" s="89" t="s">
        <v>15</v>
      </c>
      <c r="J694" s="39" t="s">
        <v>16</v>
      </c>
      <c r="K694" s="39" t="s">
        <v>16</v>
      </c>
      <c r="L694" s="39" t="s">
        <v>16</v>
      </c>
      <c r="M694" s="39">
        <v>7.0</v>
      </c>
      <c r="N694" s="39" t="s">
        <v>2045</v>
      </c>
      <c r="O694" s="39" t="s">
        <v>15</v>
      </c>
      <c r="P694" s="39" t="s">
        <v>16</v>
      </c>
      <c r="Q694" s="39" t="s">
        <v>16</v>
      </c>
      <c r="R694" s="39" t="s">
        <v>16</v>
      </c>
      <c r="S694" s="39">
        <v>24.0</v>
      </c>
      <c r="T694" s="39" t="s">
        <v>1992</v>
      </c>
      <c r="U694" s="39" t="s">
        <v>2543</v>
      </c>
      <c r="V694" s="35"/>
      <c r="W694" s="35"/>
      <c r="X694" s="35"/>
    </row>
    <row r="695">
      <c r="A695" s="57">
        <v>690.0</v>
      </c>
      <c r="B695" s="10">
        <v>7602563.0</v>
      </c>
      <c r="C695" s="39" t="s">
        <v>15</v>
      </c>
      <c r="D695" s="39" t="s">
        <v>15</v>
      </c>
      <c r="E695" s="39" t="s">
        <v>15</v>
      </c>
      <c r="F695" s="39" t="s">
        <v>15</v>
      </c>
      <c r="G695" s="89" t="s">
        <v>15</v>
      </c>
      <c r="H695" s="89" t="s">
        <v>15</v>
      </c>
      <c r="I695" s="89" t="s">
        <v>16</v>
      </c>
      <c r="J695" s="39" t="s">
        <v>15</v>
      </c>
      <c r="K695" s="39" t="s">
        <v>16</v>
      </c>
      <c r="L695" s="39" t="s">
        <v>16</v>
      </c>
      <c r="M695" s="39">
        <v>10.0</v>
      </c>
      <c r="N695" s="39" t="s">
        <v>2045</v>
      </c>
      <c r="O695" s="39" t="s">
        <v>15</v>
      </c>
      <c r="P695" s="39" t="s">
        <v>16</v>
      </c>
      <c r="Q695" s="39" t="s">
        <v>16</v>
      </c>
      <c r="R695" s="39" t="s">
        <v>16</v>
      </c>
      <c r="S695" s="39">
        <v>20.0</v>
      </c>
      <c r="T695" s="39" t="s">
        <v>1995</v>
      </c>
      <c r="U695" s="39" t="s">
        <v>2544</v>
      </c>
      <c r="V695" s="35"/>
      <c r="W695" s="35"/>
      <c r="X695" s="35"/>
    </row>
    <row r="696">
      <c r="A696" s="13">
        <v>691.0</v>
      </c>
      <c r="B696" s="13">
        <v>7602781.0</v>
      </c>
      <c r="C696" s="39" t="s">
        <v>15</v>
      </c>
      <c r="D696" s="39" t="s">
        <v>15</v>
      </c>
      <c r="E696" s="39" t="s">
        <v>15</v>
      </c>
      <c r="F696" s="39" t="s">
        <v>15</v>
      </c>
      <c r="G696" s="89" t="s">
        <v>15</v>
      </c>
      <c r="H696" s="89" t="s">
        <v>15</v>
      </c>
      <c r="I696" s="89" t="s">
        <v>15</v>
      </c>
      <c r="J696" s="39" t="s">
        <v>15</v>
      </c>
      <c r="K696" s="39" t="s">
        <v>15</v>
      </c>
      <c r="L696" s="39" t="s">
        <v>15</v>
      </c>
      <c r="M696" s="158"/>
      <c r="N696" s="158"/>
      <c r="O696" s="39" t="s">
        <v>15</v>
      </c>
      <c r="P696" s="39" t="s">
        <v>15</v>
      </c>
      <c r="Q696" s="39" t="s">
        <v>16</v>
      </c>
      <c r="R696" s="39" t="s">
        <v>16</v>
      </c>
      <c r="S696" s="39">
        <v>8.0</v>
      </c>
      <c r="T696" s="39" t="s">
        <v>1995</v>
      </c>
      <c r="U696" s="158"/>
      <c r="V696" s="159"/>
      <c r="W696" s="159"/>
      <c r="X696" s="159"/>
    </row>
    <row r="697">
      <c r="A697" s="10">
        <v>692.0</v>
      </c>
      <c r="B697" s="10">
        <v>7604212.0</v>
      </c>
      <c r="C697" s="39" t="s">
        <v>15</v>
      </c>
      <c r="D697" s="39" t="s">
        <v>15</v>
      </c>
      <c r="E697" s="39" t="s">
        <v>15</v>
      </c>
      <c r="F697" s="39" t="s">
        <v>15</v>
      </c>
      <c r="G697" s="89" t="s">
        <v>15</v>
      </c>
      <c r="H697" s="89" t="s">
        <v>15</v>
      </c>
      <c r="I697" s="89" t="s">
        <v>15</v>
      </c>
      <c r="J697" s="39" t="s">
        <v>15</v>
      </c>
      <c r="K697" s="39" t="s">
        <v>15</v>
      </c>
      <c r="L697" s="39" t="s">
        <v>15</v>
      </c>
      <c r="M697" s="158"/>
      <c r="N697" s="158"/>
      <c r="O697" s="39" t="s">
        <v>15</v>
      </c>
      <c r="P697" s="39" t="s">
        <v>15</v>
      </c>
      <c r="Q697" s="39" t="s">
        <v>15</v>
      </c>
      <c r="R697" s="39" t="s">
        <v>16</v>
      </c>
      <c r="S697" s="39">
        <v>10.0</v>
      </c>
      <c r="T697" s="39" t="s">
        <v>1992</v>
      </c>
      <c r="U697" s="39" t="s">
        <v>2545</v>
      </c>
      <c r="V697" s="35"/>
      <c r="W697" s="35"/>
      <c r="X697" s="35"/>
    </row>
    <row r="698">
      <c r="A698" s="7">
        <v>693.0</v>
      </c>
      <c r="B698" s="10">
        <v>7606018.0</v>
      </c>
      <c r="C698" s="39" t="s">
        <v>15</v>
      </c>
      <c r="D698" s="39" t="s">
        <v>15</v>
      </c>
      <c r="E698" s="39" t="s">
        <v>15</v>
      </c>
      <c r="F698" s="39" t="s">
        <v>15</v>
      </c>
      <c r="G698" s="89" t="s">
        <v>15</v>
      </c>
      <c r="H698" s="89" t="s">
        <v>15</v>
      </c>
      <c r="I698" s="89" t="s">
        <v>15</v>
      </c>
      <c r="J698" s="39" t="s">
        <v>15</v>
      </c>
      <c r="K698" s="39" t="s">
        <v>15</v>
      </c>
      <c r="L698" s="39" t="s">
        <v>15</v>
      </c>
      <c r="M698" s="158"/>
      <c r="N698" s="158"/>
      <c r="O698" s="39" t="s">
        <v>15</v>
      </c>
      <c r="P698" s="40" t="s">
        <v>15</v>
      </c>
      <c r="Q698" s="40" t="s">
        <v>15</v>
      </c>
      <c r="R698" s="39" t="s">
        <v>15</v>
      </c>
      <c r="S698" s="158"/>
      <c r="T698" s="40" t="s">
        <v>1997</v>
      </c>
      <c r="U698" s="39" t="s">
        <v>2392</v>
      </c>
      <c r="V698" s="35"/>
      <c r="W698" s="35"/>
      <c r="X698" s="35"/>
    </row>
    <row r="699">
      <c r="A699" s="10">
        <v>694.0</v>
      </c>
      <c r="B699" s="10">
        <v>7607926.0</v>
      </c>
      <c r="C699" s="39" t="s">
        <v>15</v>
      </c>
      <c r="D699" s="39" t="s">
        <v>15</v>
      </c>
      <c r="E699" s="39" t="s">
        <v>15</v>
      </c>
      <c r="F699" s="39" t="s">
        <v>15</v>
      </c>
      <c r="G699" s="89" t="s">
        <v>15</v>
      </c>
      <c r="H699" s="89" t="s">
        <v>15</v>
      </c>
      <c r="I699" s="89" t="s">
        <v>15</v>
      </c>
      <c r="J699" s="39" t="s">
        <v>15</v>
      </c>
      <c r="K699" s="39" t="s">
        <v>15</v>
      </c>
      <c r="L699" s="39" t="s">
        <v>15</v>
      </c>
      <c r="M699" s="158"/>
      <c r="N699" s="158"/>
      <c r="O699" s="39" t="s">
        <v>15</v>
      </c>
      <c r="P699" s="40" t="s">
        <v>15</v>
      </c>
      <c r="Q699" s="40" t="s">
        <v>16</v>
      </c>
      <c r="R699" s="39" t="s">
        <v>16</v>
      </c>
      <c r="S699" s="39">
        <v>20.0</v>
      </c>
      <c r="T699" s="40" t="s">
        <v>1992</v>
      </c>
      <c r="U699" s="39" t="s">
        <v>2479</v>
      </c>
      <c r="V699" s="35"/>
      <c r="W699" s="35"/>
      <c r="X699" s="35"/>
    </row>
    <row r="700">
      <c r="A700" s="10">
        <v>695.0</v>
      </c>
      <c r="B700" s="10">
        <v>7607927.0</v>
      </c>
      <c r="C700" s="39" t="s">
        <v>15</v>
      </c>
      <c r="D700" s="39" t="s">
        <v>15</v>
      </c>
      <c r="E700" s="39" t="s">
        <v>15</v>
      </c>
      <c r="F700" s="39" t="s">
        <v>15</v>
      </c>
      <c r="G700" s="89" t="s">
        <v>15</v>
      </c>
      <c r="H700" s="89" t="s">
        <v>15</v>
      </c>
      <c r="I700" s="89" t="s">
        <v>15</v>
      </c>
      <c r="J700" s="39" t="s">
        <v>15</v>
      </c>
      <c r="K700" s="39" t="s">
        <v>15</v>
      </c>
      <c r="L700" s="39" t="s">
        <v>15</v>
      </c>
      <c r="M700" s="158"/>
      <c r="N700" s="158"/>
      <c r="O700" s="39" t="s">
        <v>15</v>
      </c>
      <c r="P700" s="40" t="s">
        <v>15</v>
      </c>
      <c r="Q700" s="40" t="s">
        <v>16</v>
      </c>
      <c r="R700" s="39" t="s">
        <v>16</v>
      </c>
      <c r="S700" s="39">
        <v>20.0</v>
      </c>
      <c r="T700" s="40" t="s">
        <v>1992</v>
      </c>
      <c r="U700" s="39" t="s">
        <v>2546</v>
      </c>
      <c r="V700" s="35"/>
      <c r="W700" s="35"/>
      <c r="X700" s="35"/>
    </row>
    <row r="701">
      <c r="A701" s="57">
        <v>696.0</v>
      </c>
      <c r="B701" s="10">
        <v>7608568.0</v>
      </c>
      <c r="C701" s="39" t="s">
        <v>16</v>
      </c>
      <c r="D701" s="39" t="s">
        <v>2007</v>
      </c>
      <c r="E701" s="39" t="s">
        <v>16</v>
      </c>
      <c r="F701" s="39" t="s">
        <v>15</v>
      </c>
      <c r="G701" s="89" t="s">
        <v>15</v>
      </c>
      <c r="H701" s="89" t="s">
        <v>15</v>
      </c>
      <c r="I701" s="89" t="s">
        <v>15</v>
      </c>
      <c r="J701" s="39" t="s">
        <v>15</v>
      </c>
      <c r="K701" s="39" t="s">
        <v>16</v>
      </c>
      <c r="L701" s="39" t="s">
        <v>16</v>
      </c>
      <c r="M701" s="39">
        <v>30.0</v>
      </c>
      <c r="N701" s="39" t="s">
        <v>2547</v>
      </c>
      <c r="O701" s="39" t="s">
        <v>15</v>
      </c>
      <c r="P701" s="40" t="s">
        <v>15</v>
      </c>
      <c r="Q701" s="40" t="s">
        <v>16</v>
      </c>
      <c r="R701" s="39" t="s">
        <v>16</v>
      </c>
      <c r="S701" s="39">
        <v>42.0</v>
      </c>
      <c r="T701" s="40" t="s">
        <v>1993</v>
      </c>
      <c r="U701" s="158"/>
      <c r="V701" s="159"/>
      <c r="W701" s="159"/>
      <c r="X701" s="159"/>
    </row>
    <row r="702">
      <c r="A702" s="13">
        <v>697.0</v>
      </c>
      <c r="B702" s="10">
        <v>7610751.0</v>
      </c>
      <c r="C702" s="39" t="s">
        <v>15</v>
      </c>
      <c r="D702" s="39" t="s">
        <v>15</v>
      </c>
      <c r="E702" s="39" t="s">
        <v>15</v>
      </c>
      <c r="F702" s="39" t="s">
        <v>15</v>
      </c>
      <c r="G702" s="89" t="s">
        <v>15</v>
      </c>
      <c r="H702" s="89" t="s">
        <v>15</v>
      </c>
      <c r="I702" s="89" t="s">
        <v>15</v>
      </c>
      <c r="J702" s="39" t="s">
        <v>15</v>
      </c>
      <c r="K702" s="39" t="s">
        <v>15</v>
      </c>
      <c r="L702" s="39" t="s">
        <v>15</v>
      </c>
      <c r="M702" s="158"/>
      <c r="N702" s="158"/>
      <c r="O702" s="39" t="s">
        <v>15</v>
      </c>
      <c r="P702" s="40" t="s">
        <v>15</v>
      </c>
      <c r="Q702" s="40" t="s">
        <v>15</v>
      </c>
      <c r="R702" s="39" t="s">
        <v>16</v>
      </c>
      <c r="S702" s="39">
        <v>3.0</v>
      </c>
      <c r="T702" s="40" t="s">
        <v>1995</v>
      </c>
      <c r="U702" s="158"/>
      <c r="V702" s="159"/>
      <c r="W702" s="159"/>
      <c r="X702" s="159"/>
    </row>
    <row r="703">
      <c r="A703" s="10">
        <v>698.0</v>
      </c>
      <c r="B703" s="10">
        <v>7611525.0</v>
      </c>
      <c r="C703" s="39" t="s">
        <v>15</v>
      </c>
      <c r="D703" s="39" t="s">
        <v>15</v>
      </c>
      <c r="E703" s="39" t="s">
        <v>15</v>
      </c>
      <c r="F703" s="39" t="s">
        <v>15</v>
      </c>
      <c r="G703" s="89" t="s">
        <v>15</v>
      </c>
      <c r="H703" s="89" t="s">
        <v>15</v>
      </c>
      <c r="I703" s="89" t="s">
        <v>15</v>
      </c>
      <c r="J703" s="39" t="s">
        <v>15</v>
      </c>
      <c r="K703" s="39" t="s">
        <v>15</v>
      </c>
      <c r="L703" s="39" t="s">
        <v>15</v>
      </c>
      <c r="M703" s="158"/>
      <c r="N703" s="158"/>
      <c r="O703" s="39" t="s">
        <v>15</v>
      </c>
      <c r="P703" s="39" t="s">
        <v>15</v>
      </c>
      <c r="Q703" s="39" t="s">
        <v>16</v>
      </c>
      <c r="R703" s="39" t="s">
        <v>16</v>
      </c>
      <c r="S703" s="39">
        <v>2.0</v>
      </c>
      <c r="T703" s="39" t="s">
        <v>1992</v>
      </c>
      <c r="U703" s="39" t="s">
        <v>2548</v>
      </c>
      <c r="V703" s="35"/>
      <c r="W703" s="35"/>
      <c r="X703" s="35"/>
    </row>
    <row r="704">
      <c r="A704" s="10">
        <v>699.0</v>
      </c>
      <c r="B704" s="10">
        <v>7611943.0</v>
      </c>
      <c r="C704" s="39" t="s">
        <v>15</v>
      </c>
      <c r="D704" s="39" t="s">
        <v>15</v>
      </c>
      <c r="E704" s="39" t="s">
        <v>15</v>
      </c>
      <c r="F704" s="39" t="s">
        <v>15</v>
      </c>
      <c r="G704" s="89" t="s">
        <v>15</v>
      </c>
      <c r="H704" s="89" t="s">
        <v>15</v>
      </c>
      <c r="I704" s="89" t="s">
        <v>16</v>
      </c>
      <c r="J704" s="39" t="s">
        <v>15</v>
      </c>
      <c r="K704" s="39" t="s">
        <v>15</v>
      </c>
      <c r="L704" s="39" t="s">
        <v>15</v>
      </c>
      <c r="M704" s="158"/>
      <c r="N704" s="158"/>
      <c r="O704" s="39" t="s">
        <v>15</v>
      </c>
      <c r="P704" s="39" t="s">
        <v>15</v>
      </c>
      <c r="Q704" s="39" t="s">
        <v>15</v>
      </c>
      <c r="R704" s="39" t="s">
        <v>16</v>
      </c>
      <c r="S704" s="39">
        <v>5.0</v>
      </c>
      <c r="T704" s="39" t="s">
        <v>1992</v>
      </c>
      <c r="U704" s="39" t="s">
        <v>2479</v>
      </c>
      <c r="V704" s="35"/>
      <c r="W704" s="35"/>
      <c r="X704" s="35"/>
    </row>
    <row r="705">
      <c r="A705" s="10">
        <v>700.0</v>
      </c>
      <c r="B705" s="10">
        <v>7613807.0</v>
      </c>
      <c r="C705" s="39" t="s">
        <v>15</v>
      </c>
      <c r="D705" s="39" t="s">
        <v>2013</v>
      </c>
      <c r="E705" s="39" t="s">
        <v>15</v>
      </c>
      <c r="F705" s="39" t="s">
        <v>15</v>
      </c>
      <c r="G705" s="89" t="s">
        <v>15</v>
      </c>
      <c r="H705" s="89" t="s">
        <v>15</v>
      </c>
      <c r="I705" s="89" t="s">
        <v>16</v>
      </c>
      <c r="J705" s="39" t="s">
        <v>15</v>
      </c>
      <c r="K705" s="39" t="s">
        <v>16</v>
      </c>
      <c r="L705" s="39" t="s">
        <v>16</v>
      </c>
      <c r="M705" s="39">
        <v>14.0</v>
      </c>
      <c r="N705" s="39" t="s">
        <v>2547</v>
      </c>
      <c r="O705" s="39" t="s">
        <v>15</v>
      </c>
      <c r="P705" s="39" t="s">
        <v>15</v>
      </c>
      <c r="Q705" s="39" t="s">
        <v>16</v>
      </c>
      <c r="R705" s="39" t="s">
        <v>16</v>
      </c>
      <c r="S705" s="39">
        <v>14.0</v>
      </c>
      <c r="T705" s="39" t="s">
        <v>1992</v>
      </c>
      <c r="U705" s="39" t="s">
        <v>2549</v>
      </c>
      <c r="V705" s="35"/>
      <c r="W705" s="35"/>
      <c r="X705" s="35"/>
    </row>
    <row r="706">
      <c r="A706" s="10">
        <v>701.0</v>
      </c>
      <c r="B706" s="10">
        <v>7613874.0</v>
      </c>
      <c r="C706" s="39" t="s">
        <v>15</v>
      </c>
      <c r="D706" s="39" t="s">
        <v>15</v>
      </c>
      <c r="E706" s="39" t="s">
        <v>15</v>
      </c>
      <c r="F706" s="39" t="s">
        <v>15</v>
      </c>
      <c r="G706" s="89" t="s">
        <v>15</v>
      </c>
      <c r="H706" s="89" t="s">
        <v>15</v>
      </c>
      <c r="I706" s="89" t="s">
        <v>16</v>
      </c>
      <c r="J706" s="39" t="s">
        <v>15</v>
      </c>
      <c r="K706" s="39" t="s">
        <v>15</v>
      </c>
      <c r="L706" s="39" t="s">
        <v>15</v>
      </c>
      <c r="M706" s="158"/>
      <c r="N706" s="158"/>
      <c r="O706" s="39" t="s">
        <v>15</v>
      </c>
      <c r="P706" s="39" t="s">
        <v>16</v>
      </c>
      <c r="Q706" s="39" t="s">
        <v>16</v>
      </c>
      <c r="R706" s="39" t="s">
        <v>16</v>
      </c>
      <c r="S706" s="39">
        <v>10.0</v>
      </c>
      <c r="T706" s="39" t="s">
        <v>1992</v>
      </c>
      <c r="U706" s="39" t="s">
        <v>2479</v>
      </c>
      <c r="V706" s="35"/>
      <c r="W706" s="35"/>
      <c r="X706" s="35"/>
    </row>
    <row r="707">
      <c r="A707" s="10">
        <v>702.0</v>
      </c>
      <c r="B707" s="10">
        <v>7613875.0</v>
      </c>
      <c r="C707" s="39" t="s">
        <v>16</v>
      </c>
      <c r="D707" s="39" t="s">
        <v>2053</v>
      </c>
      <c r="E707" s="39" t="s">
        <v>15</v>
      </c>
      <c r="F707" s="39" t="s">
        <v>15</v>
      </c>
      <c r="G707" s="89" t="s">
        <v>15</v>
      </c>
      <c r="H707" s="89" t="s">
        <v>15</v>
      </c>
      <c r="I707" s="89" t="s">
        <v>15</v>
      </c>
      <c r="J707" s="39" t="s">
        <v>15</v>
      </c>
      <c r="K707" s="39" t="s">
        <v>16</v>
      </c>
      <c r="L707" s="39" t="s">
        <v>16</v>
      </c>
      <c r="M707" s="39">
        <v>10.0</v>
      </c>
      <c r="N707" s="39" t="s">
        <v>2045</v>
      </c>
      <c r="O707" s="39" t="s">
        <v>15</v>
      </c>
      <c r="P707" s="39" t="s">
        <v>16</v>
      </c>
      <c r="Q707" s="39" t="s">
        <v>16</v>
      </c>
      <c r="R707" s="39" t="s">
        <v>16</v>
      </c>
      <c r="S707" s="39">
        <v>5.0</v>
      </c>
      <c r="T707" s="39"/>
      <c r="U707" s="39" t="s">
        <v>2550</v>
      </c>
      <c r="V707" s="35"/>
      <c r="W707" s="35"/>
      <c r="X707" s="35"/>
    </row>
    <row r="708">
      <c r="A708" s="10">
        <v>703.0</v>
      </c>
      <c r="B708" s="10">
        <v>7614435.0</v>
      </c>
      <c r="C708" s="39" t="s">
        <v>15</v>
      </c>
      <c r="D708" s="39" t="s">
        <v>15</v>
      </c>
      <c r="E708" s="39" t="s">
        <v>15</v>
      </c>
      <c r="F708" s="39" t="s">
        <v>15</v>
      </c>
      <c r="G708" s="89" t="s">
        <v>15</v>
      </c>
      <c r="H708" s="89" t="s">
        <v>15</v>
      </c>
      <c r="I708" s="89" t="s">
        <v>15</v>
      </c>
      <c r="J708" s="39" t="s">
        <v>15</v>
      </c>
      <c r="K708" s="39" t="s">
        <v>16</v>
      </c>
      <c r="L708" s="39" t="s">
        <v>16</v>
      </c>
      <c r="M708" s="39">
        <v>16.0</v>
      </c>
      <c r="N708" s="39" t="s">
        <v>2009</v>
      </c>
      <c r="O708" s="39" t="s">
        <v>15</v>
      </c>
      <c r="P708" s="39" t="s">
        <v>15</v>
      </c>
      <c r="Q708" s="39" t="s">
        <v>16</v>
      </c>
      <c r="R708" s="39" t="s">
        <v>16</v>
      </c>
      <c r="S708" s="39">
        <v>20.0</v>
      </c>
      <c r="T708" s="39" t="s">
        <v>1995</v>
      </c>
      <c r="U708" s="39" t="s">
        <v>2551</v>
      </c>
      <c r="V708" s="35"/>
      <c r="W708" s="35"/>
      <c r="X708" s="35"/>
    </row>
    <row r="709">
      <c r="A709" s="10">
        <v>704.0</v>
      </c>
      <c r="B709" s="30">
        <v>7615988.0</v>
      </c>
      <c r="C709" s="39" t="s">
        <v>15</v>
      </c>
      <c r="D709" s="39" t="s">
        <v>2007</v>
      </c>
      <c r="E709" s="39" t="s">
        <v>15</v>
      </c>
      <c r="F709" s="39" t="s">
        <v>15</v>
      </c>
      <c r="G709" s="89" t="s">
        <v>15</v>
      </c>
      <c r="H709" s="89" t="s">
        <v>15</v>
      </c>
      <c r="I709" s="89" t="s">
        <v>15</v>
      </c>
      <c r="J709" s="39" t="s">
        <v>15</v>
      </c>
      <c r="K709" s="39" t="s">
        <v>16</v>
      </c>
      <c r="L709" s="39" t="s">
        <v>16</v>
      </c>
      <c r="M709" s="39">
        <v>20.0</v>
      </c>
      <c r="N709" s="39" t="s">
        <v>2017</v>
      </c>
      <c r="O709" s="39" t="s">
        <v>15</v>
      </c>
      <c r="P709" s="40" t="s">
        <v>15</v>
      </c>
      <c r="Q709" s="40" t="s">
        <v>16</v>
      </c>
      <c r="R709" s="39" t="s">
        <v>16</v>
      </c>
      <c r="S709" s="39">
        <v>8.0</v>
      </c>
      <c r="T709" s="40" t="s">
        <v>1995</v>
      </c>
      <c r="U709" s="39" t="s">
        <v>2552</v>
      </c>
      <c r="V709" s="35"/>
      <c r="W709" s="35"/>
      <c r="X709" s="35"/>
    </row>
    <row r="710">
      <c r="A710" s="10">
        <v>705.0</v>
      </c>
      <c r="B710" s="30">
        <v>7616685.0</v>
      </c>
      <c r="C710" s="39" t="s">
        <v>15</v>
      </c>
      <c r="D710" s="39" t="s">
        <v>15</v>
      </c>
      <c r="E710" s="39" t="s">
        <v>15</v>
      </c>
      <c r="F710" s="39" t="s">
        <v>15</v>
      </c>
      <c r="G710" s="89" t="s">
        <v>15</v>
      </c>
      <c r="H710" s="89" t="s">
        <v>15</v>
      </c>
      <c r="I710" s="89" t="s">
        <v>15</v>
      </c>
      <c r="J710" s="39" t="s">
        <v>15</v>
      </c>
      <c r="K710" s="39" t="s">
        <v>15</v>
      </c>
      <c r="L710" s="39" t="s">
        <v>15</v>
      </c>
      <c r="M710" s="158"/>
      <c r="N710" s="158"/>
      <c r="O710" s="39" t="s">
        <v>15</v>
      </c>
      <c r="P710" s="40" t="s">
        <v>16</v>
      </c>
      <c r="Q710" s="40" t="s">
        <v>16</v>
      </c>
      <c r="R710" s="39" t="s">
        <v>16</v>
      </c>
      <c r="S710" s="39">
        <v>21.0</v>
      </c>
      <c r="T710" s="40" t="s">
        <v>1992</v>
      </c>
      <c r="U710" s="39" t="s">
        <v>2553</v>
      </c>
      <c r="V710" s="35"/>
      <c r="W710" s="35"/>
      <c r="X710" s="35"/>
    </row>
    <row r="711">
      <c r="A711" s="10">
        <v>706.0</v>
      </c>
      <c r="B711" s="30">
        <v>7617732.0</v>
      </c>
      <c r="C711" s="39" t="s">
        <v>15</v>
      </c>
      <c r="D711" s="39" t="s">
        <v>15</v>
      </c>
      <c r="E711" s="39" t="s">
        <v>15</v>
      </c>
      <c r="F711" s="39" t="s">
        <v>15</v>
      </c>
      <c r="G711" s="89" t="s">
        <v>15</v>
      </c>
      <c r="H711" s="89" t="s">
        <v>15</v>
      </c>
      <c r="I711" s="89" t="s">
        <v>15</v>
      </c>
      <c r="J711" s="39" t="s">
        <v>15</v>
      </c>
      <c r="K711" s="39" t="s">
        <v>15</v>
      </c>
      <c r="L711" s="39" t="s">
        <v>15</v>
      </c>
      <c r="M711" s="158"/>
      <c r="N711" s="158"/>
      <c r="O711" s="39" t="s">
        <v>15</v>
      </c>
      <c r="P711" s="40" t="s">
        <v>15</v>
      </c>
      <c r="Q711" s="40" t="s">
        <v>15</v>
      </c>
      <c r="R711" s="39" t="s">
        <v>16</v>
      </c>
      <c r="S711" s="39">
        <v>6.0</v>
      </c>
      <c r="T711" s="40" t="s">
        <v>1992</v>
      </c>
      <c r="U711" s="39" t="s">
        <v>2554</v>
      </c>
      <c r="V711" s="35"/>
      <c r="W711" s="35"/>
      <c r="X711" s="35"/>
    </row>
    <row r="712">
      <c r="A712" s="10">
        <v>707.0</v>
      </c>
      <c r="B712" s="30">
        <v>7611137.0</v>
      </c>
      <c r="C712" s="39" t="s">
        <v>15</v>
      </c>
      <c r="D712" s="39" t="s">
        <v>15</v>
      </c>
      <c r="E712" s="39" t="s">
        <v>15</v>
      </c>
      <c r="F712" s="39" t="s">
        <v>15</v>
      </c>
      <c r="G712" s="89" t="s">
        <v>15</v>
      </c>
      <c r="H712" s="89" t="s">
        <v>15</v>
      </c>
      <c r="I712" s="89" t="s">
        <v>15</v>
      </c>
      <c r="J712" s="39" t="s">
        <v>15</v>
      </c>
      <c r="K712" s="39" t="s">
        <v>15</v>
      </c>
      <c r="L712" s="39" t="s">
        <v>15</v>
      </c>
      <c r="M712" s="158"/>
      <c r="N712" s="158"/>
      <c r="O712" s="39" t="s">
        <v>15</v>
      </c>
      <c r="P712" s="40" t="s">
        <v>16</v>
      </c>
      <c r="Q712" s="40" t="s">
        <v>16</v>
      </c>
      <c r="R712" s="39" t="s">
        <v>16</v>
      </c>
      <c r="S712" s="39">
        <v>18.0</v>
      </c>
      <c r="T712" s="40" t="s">
        <v>1992</v>
      </c>
      <c r="U712" s="39" t="s">
        <v>2555</v>
      </c>
      <c r="V712" s="35"/>
      <c r="W712" s="35"/>
      <c r="X712" s="35"/>
    </row>
    <row r="713">
      <c r="A713" s="10">
        <v>708.0</v>
      </c>
      <c r="B713" s="30">
        <v>7611136.0</v>
      </c>
      <c r="C713" s="39" t="s">
        <v>15</v>
      </c>
      <c r="D713" s="39" t="s">
        <v>15</v>
      </c>
      <c r="E713" s="39" t="s">
        <v>15</v>
      </c>
      <c r="F713" s="39" t="s">
        <v>15</v>
      </c>
      <c r="G713" s="89" t="s">
        <v>15</v>
      </c>
      <c r="H713" s="89" t="s">
        <v>15</v>
      </c>
      <c r="I713" s="89" t="s">
        <v>15</v>
      </c>
      <c r="J713" s="39" t="s">
        <v>15</v>
      </c>
      <c r="K713" s="39" t="s">
        <v>16</v>
      </c>
      <c r="L713" s="39" t="s">
        <v>16</v>
      </c>
      <c r="M713" s="39">
        <v>21.0</v>
      </c>
      <c r="N713" s="39" t="s">
        <v>2556</v>
      </c>
      <c r="O713" s="39" t="s">
        <v>15</v>
      </c>
      <c r="P713" s="40" t="s">
        <v>16</v>
      </c>
      <c r="Q713" s="40" t="s">
        <v>16</v>
      </c>
      <c r="R713" s="39" t="s">
        <v>16</v>
      </c>
      <c r="S713" s="39">
        <v>33.0</v>
      </c>
      <c r="T713" s="40" t="s">
        <v>1992</v>
      </c>
      <c r="U713" s="39" t="s">
        <v>2557</v>
      </c>
      <c r="V713" s="35"/>
      <c r="W713" s="35"/>
      <c r="X713" s="35"/>
    </row>
    <row r="714">
      <c r="A714" s="10">
        <v>709.0</v>
      </c>
      <c r="B714" s="30">
        <v>7615123.0</v>
      </c>
      <c r="C714" s="39" t="s">
        <v>15</v>
      </c>
      <c r="D714" s="39" t="s">
        <v>15</v>
      </c>
      <c r="E714" s="39" t="s">
        <v>15</v>
      </c>
      <c r="F714" s="39" t="s">
        <v>15</v>
      </c>
      <c r="G714" s="89" t="s">
        <v>15</v>
      </c>
      <c r="H714" s="89" t="s">
        <v>15</v>
      </c>
      <c r="I714" s="89" t="s">
        <v>15</v>
      </c>
      <c r="J714" s="39" t="s">
        <v>15</v>
      </c>
      <c r="K714" s="39" t="s">
        <v>15</v>
      </c>
      <c r="L714" s="39" t="s">
        <v>15</v>
      </c>
      <c r="M714" s="158"/>
      <c r="N714" s="158"/>
      <c r="O714" s="39" t="s">
        <v>15</v>
      </c>
      <c r="P714" s="40" t="s">
        <v>15</v>
      </c>
      <c r="Q714" s="40" t="s">
        <v>16</v>
      </c>
      <c r="R714" s="39" t="s">
        <v>16</v>
      </c>
      <c r="S714" s="39">
        <v>7.0</v>
      </c>
      <c r="T714" s="40" t="s">
        <v>1992</v>
      </c>
      <c r="U714" s="39" t="s">
        <v>2558</v>
      </c>
      <c r="V714" s="35"/>
      <c r="W714" s="35"/>
      <c r="X714" s="35"/>
    </row>
    <row r="715">
      <c r="A715" s="10">
        <v>710.0</v>
      </c>
      <c r="B715" s="30">
        <v>7619486.0</v>
      </c>
      <c r="C715" s="39" t="s">
        <v>15</v>
      </c>
      <c r="D715" s="39" t="s">
        <v>15</v>
      </c>
      <c r="E715" s="39" t="s">
        <v>15</v>
      </c>
      <c r="F715" s="39" t="s">
        <v>15</v>
      </c>
      <c r="G715" s="89" t="s">
        <v>15</v>
      </c>
      <c r="H715" s="89" t="s">
        <v>15</v>
      </c>
      <c r="I715" s="89" t="s">
        <v>16</v>
      </c>
      <c r="J715" s="39" t="s">
        <v>15</v>
      </c>
      <c r="K715" s="39" t="s">
        <v>15</v>
      </c>
      <c r="L715" s="39" t="s">
        <v>16</v>
      </c>
      <c r="M715" s="39">
        <v>8.0</v>
      </c>
      <c r="N715" s="39" t="s">
        <v>2559</v>
      </c>
      <c r="O715" s="39" t="s">
        <v>15</v>
      </c>
      <c r="P715" s="40" t="s">
        <v>15</v>
      </c>
      <c r="Q715" s="40" t="s">
        <v>16</v>
      </c>
      <c r="R715" s="39" t="s">
        <v>16</v>
      </c>
      <c r="S715" s="39">
        <v>19.0</v>
      </c>
      <c r="T715" s="40" t="s">
        <v>1992</v>
      </c>
      <c r="U715" s="39" t="s">
        <v>2181</v>
      </c>
      <c r="V715" s="35"/>
      <c r="W715" s="35"/>
      <c r="X715" s="35"/>
    </row>
    <row r="716">
      <c r="A716" s="10">
        <v>711.0</v>
      </c>
      <c r="B716" s="30">
        <v>7621639.0</v>
      </c>
      <c r="C716" s="39" t="s">
        <v>15</v>
      </c>
      <c r="D716" s="39" t="s">
        <v>15</v>
      </c>
      <c r="E716" s="39" t="s">
        <v>15</v>
      </c>
      <c r="F716" s="39" t="s">
        <v>15</v>
      </c>
      <c r="G716" s="89" t="s">
        <v>15</v>
      </c>
      <c r="H716" s="89" t="s">
        <v>15</v>
      </c>
      <c r="I716" s="89" t="s">
        <v>16</v>
      </c>
      <c r="J716" s="39" t="s">
        <v>15</v>
      </c>
      <c r="K716" s="39" t="s">
        <v>15</v>
      </c>
      <c r="L716" s="39" t="s">
        <v>16</v>
      </c>
      <c r="M716" s="39">
        <v>11.0</v>
      </c>
      <c r="N716" s="39" t="s">
        <v>2559</v>
      </c>
      <c r="O716" s="39" t="s">
        <v>15</v>
      </c>
      <c r="P716" s="40" t="s">
        <v>16</v>
      </c>
      <c r="Q716" s="40" t="s">
        <v>15</v>
      </c>
      <c r="R716" s="39" t="s">
        <v>16</v>
      </c>
      <c r="S716" s="39">
        <v>60.0</v>
      </c>
      <c r="T716" s="40" t="s">
        <v>1992</v>
      </c>
      <c r="U716" s="39" t="s">
        <v>2560</v>
      </c>
      <c r="V716" s="35"/>
      <c r="W716" s="35"/>
      <c r="X716" s="35"/>
    </row>
    <row r="717">
      <c r="A717" s="10">
        <v>712.0</v>
      </c>
      <c r="B717" s="30">
        <v>7621327.0</v>
      </c>
      <c r="C717" s="39" t="s">
        <v>15</v>
      </c>
      <c r="D717" s="39" t="s">
        <v>15</v>
      </c>
      <c r="E717" s="39" t="s">
        <v>15</v>
      </c>
      <c r="F717" s="39" t="s">
        <v>15</v>
      </c>
      <c r="G717" s="89" t="s">
        <v>15</v>
      </c>
      <c r="H717" s="89" t="s">
        <v>15</v>
      </c>
      <c r="I717" s="89" t="s">
        <v>15</v>
      </c>
      <c r="J717" s="39" t="s">
        <v>15</v>
      </c>
      <c r="K717" s="39" t="s">
        <v>15</v>
      </c>
      <c r="L717" s="39" t="s">
        <v>15</v>
      </c>
      <c r="M717" s="158"/>
      <c r="N717" s="158"/>
      <c r="O717" s="39" t="s">
        <v>15</v>
      </c>
      <c r="P717" s="40" t="s">
        <v>15</v>
      </c>
      <c r="Q717" s="40" t="s">
        <v>15</v>
      </c>
      <c r="R717" s="39" t="s">
        <v>15</v>
      </c>
      <c r="S717" s="158"/>
      <c r="T717" s="40" t="s">
        <v>1992</v>
      </c>
      <c r="U717" s="39" t="s">
        <v>2561</v>
      </c>
      <c r="V717" s="35"/>
      <c r="W717" s="35"/>
      <c r="X717" s="35"/>
    </row>
    <row r="718">
      <c r="A718" s="10">
        <v>713.0</v>
      </c>
      <c r="B718" s="30">
        <v>7622622.0</v>
      </c>
      <c r="C718" s="39" t="s">
        <v>15</v>
      </c>
      <c r="D718" s="39" t="s">
        <v>15</v>
      </c>
      <c r="E718" s="39" t="s">
        <v>15</v>
      </c>
      <c r="F718" s="39" t="s">
        <v>15</v>
      </c>
      <c r="G718" s="89" t="s">
        <v>15</v>
      </c>
      <c r="H718" s="89" t="s">
        <v>15</v>
      </c>
      <c r="I718" s="89" t="s">
        <v>15</v>
      </c>
      <c r="J718" s="39" t="s">
        <v>15</v>
      </c>
      <c r="K718" s="39" t="s">
        <v>16</v>
      </c>
      <c r="L718" s="39" t="s">
        <v>16</v>
      </c>
      <c r="M718" s="39">
        <v>24.0</v>
      </c>
      <c r="N718" s="39" t="s">
        <v>2562</v>
      </c>
      <c r="O718" s="39" t="s">
        <v>15</v>
      </c>
      <c r="P718" s="40" t="s">
        <v>16</v>
      </c>
      <c r="Q718" s="40" t="s">
        <v>16</v>
      </c>
      <c r="R718" s="39" t="s">
        <v>15</v>
      </c>
      <c r="S718" s="158"/>
      <c r="T718" s="40" t="s">
        <v>1997</v>
      </c>
      <c r="U718" s="39" t="s">
        <v>2563</v>
      </c>
      <c r="V718" s="35"/>
      <c r="W718" s="35"/>
      <c r="X718" s="35"/>
    </row>
    <row r="719">
      <c r="A719" s="10">
        <v>714.0</v>
      </c>
      <c r="B719" s="30">
        <v>7623965.0</v>
      </c>
      <c r="C719" s="39" t="s">
        <v>15</v>
      </c>
      <c r="D719" s="39" t="s">
        <v>15</v>
      </c>
      <c r="E719" s="39" t="s">
        <v>15</v>
      </c>
      <c r="F719" s="39" t="s">
        <v>15</v>
      </c>
      <c r="G719" s="89" t="s">
        <v>15</v>
      </c>
      <c r="H719" s="89" t="s">
        <v>15</v>
      </c>
      <c r="I719" s="89" t="s">
        <v>15</v>
      </c>
      <c r="J719" s="39" t="s">
        <v>15</v>
      </c>
      <c r="K719" s="39" t="s">
        <v>16</v>
      </c>
      <c r="L719" s="39" t="s">
        <v>16</v>
      </c>
      <c r="M719" s="39">
        <v>18.0</v>
      </c>
      <c r="N719" s="39" t="s">
        <v>2017</v>
      </c>
      <c r="O719" s="39" t="s">
        <v>15</v>
      </c>
      <c r="P719" s="40" t="s">
        <v>16</v>
      </c>
      <c r="Q719" s="40" t="s">
        <v>16</v>
      </c>
      <c r="R719" s="39" t="s">
        <v>15</v>
      </c>
      <c r="S719" s="158"/>
      <c r="T719" s="40" t="s">
        <v>1995</v>
      </c>
      <c r="U719" s="39" t="s">
        <v>2564</v>
      </c>
      <c r="V719" s="35"/>
      <c r="W719" s="35"/>
      <c r="X719" s="35"/>
    </row>
    <row r="720">
      <c r="A720" s="10">
        <v>715.0</v>
      </c>
      <c r="B720" s="30">
        <v>7625577.0</v>
      </c>
      <c r="C720" s="39" t="s">
        <v>15</v>
      </c>
      <c r="D720" s="39" t="s">
        <v>15</v>
      </c>
      <c r="E720" s="39" t="s">
        <v>15</v>
      </c>
      <c r="F720" s="39" t="s">
        <v>15</v>
      </c>
      <c r="G720" s="89" t="s">
        <v>15</v>
      </c>
      <c r="H720" s="89" t="s">
        <v>15</v>
      </c>
      <c r="I720" s="89" t="s">
        <v>15</v>
      </c>
      <c r="J720" s="39" t="s">
        <v>15</v>
      </c>
      <c r="K720" s="39" t="s">
        <v>15</v>
      </c>
      <c r="L720" s="39" t="s">
        <v>15</v>
      </c>
      <c r="M720" s="158"/>
      <c r="N720" s="158"/>
      <c r="O720" s="39" t="s">
        <v>15</v>
      </c>
      <c r="P720" s="40" t="s">
        <v>15</v>
      </c>
      <c r="Q720" s="40" t="s">
        <v>15</v>
      </c>
      <c r="R720" s="39" t="s">
        <v>16</v>
      </c>
      <c r="S720" s="39">
        <v>2.0</v>
      </c>
      <c r="T720" s="40" t="s">
        <v>1992</v>
      </c>
      <c r="U720" s="158"/>
      <c r="V720" s="159"/>
      <c r="W720" s="159"/>
      <c r="X720" s="159"/>
    </row>
    <row r="721">
      <c r="A721" s="10">
        <v>716.0</v>
      </c>
      <c r="B721" s="30">
        <v>7623839.0</v>
      </c>
      <c r="C721" s="39" t="s">
        <v>15</v>
      </c>
      <c r="D721" s="39" t="s">
        <v>15</v>
      </c>
      <c r="E721" s="39" t="s">
        <v>15</v>
      </c>
      <c r="F721" s="39" t="s">
        <v>15</v>
      </c>
      <c r="G721" s="89" t="s">
        <v>15</v>
      </c>
      <c r="H721" s="89" t="s">
        <v>15</v>
      </c>
      <c r="I721" s="89" t="s">
        <v>16</v>
      </c>
      <c r="J721" s="39" t="s">
        <v>15</v>
      </c>
      <c r="K721" s="39" t="s">
        <v>15</v>
      </c>
      <c r="L721" s="39" t="s">
        <v>16</v>
      </c>
      <c r="M721" s="39">
        <v>9.0</v>
      </c>
      <c r="N721" s="39" t="s">
        <v>2559</v>
      </c>
      <c r="O721" s="39" t="s">
        <v>15</v>
      </c>
      <c r="P721" s="40" t="s">
        <v>16</v>
      </c>
      <c r="Q721" s="40" t="s">
        <v>15</v>
      </c>
      <c r="R721" s="39" t="s">
        <v>16</v>
      </c>
      <c r="S721" s="39">
        <v>19.0</v>
      </c>
      <c r="T721" s="40" t="s">
        <v>1992</v>
      </c>
      <c r="U721" s="39" t="s">
        <v>2565</v>
      </c>
      <c r="V721" s="35"/>
      <c r="W721" s="35"/>
      <c r="X721" s="35"/>
    </row>
    <row r="722">
      <c r="A722" s="10">
        <v>717.0</v>
      </c>
      <c r="B722" s="30">
        <v>7626408.0</v>
      </c>
      <c r="C722" s="39" t="s">
        <v>15</v>
      </c>
      <c r="D722" s="39" t="s">
        <v>15</v>
      </c>
      <c r="E722" s="39" t="s">
        <v>15</v>
      </c>
      <c r="F722" s="39" t="s">
        <v>15</v>
      </c>
      <c r="G722" s="89" t="s">
        <v>15</v>
      </c>
      <c r="H722" s="89" t="s">
        <v>15</v>
      </c>
      <c r="I722" s="89" t="s">
        <v>16</v>
      </c>
      <c r="J722" s="39" t="s">
        <v>15</v>
      </c>
      <c r="K722" s="39" t="s">
        <v>15</v>
      </c>
      <c r="L722" s="39" t="s">
        <v>16</v>
      </c>
      <c r="M722" s="39">
        <v>12.0</v>
      </c>
      <c r="N722" s="39" t="s">
        <v>2559</v>
      </c>
      <c r="O722" s="39" t="s">
        <v>15</v>
      </c>
      <c r="P722" s="40" t="s">
        <v>16</v>
      </c>
      <c r="Q722" s="40" t="s">
        <v>16</v>
      </c>
      <c r="R722" s="39" t="s">
        <v>16</v>
      </c>
      <c r="S722" s="39">
        <v>37.0</v>
      </c>
      <c r="T722" s="40" t="s">
        <v>1992</v>
      </c>
      <c r="U722" s="39" t="s">
        <v>2566</v>
      </c>
      <c r="V722" s="35"/>
      <c r="W722" s="35"/>
      <c r="X722" s="35"/>
    </row>
    <row r="723">
      <c r="A723" s="10">
        <v>718.0</v>
      </c>
      <c r="B723" s="30">
        <v>7626589.0</v>
      </c>
      <c r="C723" s="39" t="s">
        <v>15</v>
      </c>
      <c r="D723" s="39" t="s">
        <v>15</v>
      </c>
      <c r="E723" s="39" t="s">
        <v>15</v>
      </c>
      <c r="F723" s="39" t="s">
        <v>15</v>
      </c>
      <c r="G723" s="89" t="s">
        <v>15</v>
      </c>
      <c r="H723" s="89" t="s">
        <v>15</v>
      </c>
      <c r="I723" s="89" t="s">
        <v>15</v>
      </c>
      <c r="J723" s="39" t="s">
        <v>15</v>
      </c>
      <c r="K723" s="39" t="s">
        <v>15</v>
      </c>
      <c r="L723" s="39" t="s">
        <v>15</v>
      </c>
      <c r="M723" s="158"/>
      <c r="N723" s="158"/>
      <c r="O723" s="39" t="s">
        <v>15</v>
      </c>
      <c r="P723" s="40" t="s">
        <v>16</v>
      </c>
      <c r="Q723" s="40" t="s">
        <v>15</v>
      </c>
      <c r="R723" s="39" t="s">
        <v>16</v>
      </c>
      <c r="S723" s="39">
        <v>1.0</v>
      </c>
      <c r="T723" s="40"/>
      <c r="U723" s="39" t="s">
        <v>2567</v>
      </c>
      <c r="V723" s="35"/>
      <c r="W723" s="35"/>
      <c r="X723" s="35"/>
    </row>
    <row r="724" ht="16.5" customHeight="1">
      <c r="A724" s="36">
        <v>719.0</v>
      </c>
      <c r="B724" s="59">
        <v>7627037.0</v>
      </c>
      <c r="C724" s="40" t="s">
        <v>15</v>
      </c>
      <c r="D724" s="40" t="s">
        <v>15</v>
      </c>
      <c r="E724" s="40" t="s">
        <v>15</v>
      </c>
      <c r="F724" s="40" t="s">
        <v>15</v>
      </c>
      <c r="G724" s="111" t="s">
        <v>15</v>
      </c>
      <c r="H724" s="111" t="s">
        <v>15</v>
      </c>
      <c r="I724" s="111" t="s">
        <v>15</v>
      </c>
      <c r="J724" s="40" t="s">
        <v>15</v>
      </c>
      <c r="K724" s="40" t="s">
        <v>16</v>
      </c>
      <c r="L724" s="40" t="s">
        <v>16</v>
      </c>
      <c r="M724" s="40">
        <v>14.0</v>
      </c>
      <c r="N724" s="40" t="s">
        <v>2259</v>
      </c>
      <c r="O724" s="40" t="s">
        <v>16</v>
      </c>
      <c r="P724" s="40" t="s">
        <v>16</v>
      </c>
      <c r="Q724" s="40" t="s">
        <v>16</v>
      </c>
      <c r="R724" s="40" t="s">
        <v>16</v>
      </c>
      <c r="S724" s="40">
        <v>21.0</v>
      </c>
      <c r="T724" s="40" t="s">
        <v>1995</v>
      </c>
      <c r="U724" s="40" t="s">
        <v>2568</v>
      </c>
      <c r="V724" s="71"/>
      <c r="W724" s="71"/>
      <c r="X724" s="71"/>
    </row>
    <row r="725">
      <c r="A725" s="36">
        <v>720.0</v>
      </c>
      <c r="B725" s="59">
        <v>7627033.0</v>
      </c>
      <c r="C725" s="40" t="s">
        <v>15</v>
      </c>
      <c r="D725" s="40" t="s">
        <v>15</v>
      </c>
      <c r="E725" s="40" t="s">
        <v>15</v>
      </c>
      <c r="F725" s="40" t="s">
        <v>15</v>
      </c>
      <c r="G725" s="111" t="s">
        <v>15</v>
      </c>
      <c r="H725" s="111" t="s">
        <v>15</v>
      </c>
      <c r="I725" s="111" t="s">
        <v>15</v>
      </c>
      <c r="J725" s="40" t="s">
        <v>15</v>
      </c>
      <c r="K725" s="40" t="s">
        <v>16</v>
      </c>
      <c r="L725" s="40" t="s">
        <v>16</v>
      </c>
      <c r="M725" s="40">
        <v>3.0</v>
      </c>
      <c r="N725" s="40" t="s">
        <v>2250</v>
      </c>
      <c r="O725" s="40" t="s">
        <v>15</v>
      </c>
      <c r="P725" s="40" t="s">
        <v>16</v>
      </c>
      <c r="Q725" s="40" t="s">
        <v>16</v>
      </c>
      <c r="R725" s="40" t="s">
        <v>16</v>
      </c>
      <c r="S725" s="40">
        <v>4.0</v>
      </c>
      <c r="T725" s="40" t="s">
        <v>1997</v>
      </c>
      <c r="U725" s="40" t="s">
        <v>2122</v>
      </c>
      <c r="V725" s="71"/>
      <c r="W725" s="71"/>
      <c r="X725" s="71"/>
    </row>
    <row r="726">
      <c r="A726" s="36">
        <v>721.0</v>
      </c>
      <c r="B726" s="59">
        <v>7627693.0</v>
      </c>
      <c r="C726" s="40" t="s">
        <v>15</v>
      </c>
      <c r="D726" s="40" t="s">
        <v>15</v>
      </c>
      <c r="E726" s="40" t="s">
        <v>15</v>
      </c>
      <c r="F726" s="40" t="s">
        <v>15</v>
      </c>
      <c r="G726" s="111" t="s">
        <v>15</v>
      </c>
      <c r="H726" s="111" t="s">
        <v>15</v>
      </c>
      <c r="I726" s="111" t="s">
        <v>15</v>
      </c>
      <c r="J726" s="40" t="s">
        <v>15</v>
      </c>
      <c r="K726" s="40" t="s">
        <v>15</v>
      </c>
      <c r="L726" s="40" t="s">
        <v>15</v>
      </c>
      <c r="M726" s="167"/>
      <c r="N726" s="167"/>
      <c r="O726" s="40" t="s">
        <v>15</v>
      </c>
      <c r="P726" s="40" t="s">
        <v>15</v>
      </c>
      <c r="Q726" s="40" t="s">
        <v>15</v>
      </c>
      <c r="R726" s="40" t="s">
        <v>16</v>
      </c>
      <c r="S726" s="40">
        <v>2.0</v>
      </c>
      <c r="T726" s="40" t="s">
        <v>1997</v>
      </c>
      <c r="U726" s="40" t="s">
        <v>2569</v>
      </c>
      <c r="V726" s="71"/>
      <c r="W726" s="71"/>
      <c r="X726" s="71"/>
    </row>
    <row r="727">
      <c r="A727" s="36">
        <v>722.0</v>
      </c>
      <c r="B727" s="59">
        <v>7628082.0</v>
      </c>
      <c r="C727" s="40" t="s">
        <v>15</v>
      </c>
      <c r="D727" s="40" t="s">
        <v>15</v>
      </c>
      <c r="E727" s="40" t="s">
        <v>15</v>
      </c>
      <c r="F727" s="40" t="s">
        <v>15</v>
      </c>
      <c r="G727" s="111" t="s">
        <v>15</v>
      </c>
      <c r="H727" s="111" t="s">
        <v>15</v>
      </c>
      <c r="I727" s="111" t="s">
        <v>16</v>
      </c>
      <c r="J727" s="40" t="s">
        <v>15</v>
      </c>
      <c r="K727" s="40" t="s">
        <v>16</v>
      </c>
      <c r="L727" s="40" t="s">
        <v>16</v>
      </c>
      <c r="M727" s="40">
        <v>7.0</v>
      </c>
      <c r="N727" s="40" t="s">
        <v>2250</v>
      </c>
      <c r="O727" s="40" t="s">
        <v>15</v>
      </c>
      <c r="P727" s="40" t="s">
        <v>16</v>
      </c>
      <c r="Q727" s="40" t="s">
        <v>16</v>
      </c>
      <c r="R727" s="40" t="s">
        <v>16</v>
      </c>
      <c r="S727" s="40">
        <v>7.0</v>
      </c>
      <c r="T727" s="40" t="s">
        <v>1992</v>
      </c>
      <c r="U727" s="40" t="s">
        <v>2570</v>
      </c>
      <c r="V727" s="71"/>
      <c r="W727" s="71"/>
      <c r="X727" s="71"/>
    </row>
    <row r="728">
      <c r="A728" s="36">
        <v>23.0</v>
      </c>
      <c r="B728" s="59">
        <v>7628767.0</v>
      </c>
      <c r="C728" s="40" t="s">
        <v>16</v>
      </c>
      <c r="D728" s="40" t="s">
        <v>2053</v>
      </c>
      <c r="E728" s="40" t="s">
        <v>15</v>
      </c>
      <c r="F728" s="40" t="s">
        <v>16</v>
      </c>
      <c r="G728" s="111" t="s">
        <v>15</v>
      </c>
      <c r="H728" s="111" t="s">
        <v>15</v>
      </c>
      <c r="I728" s="111" t="s">
        <v>15</v>
      </c>
      <c r="J728" s="40" t="s">
        <v>15</v>
      </c>
      <c r="K728" s="40" t="s">
        <v>16</v>
      </c>
      <c r="L728" s="40" t="s">
        <v>16</v>
      </c>
      <c r="M728" s="40">
        <v>5.0</v>
      </c>
      <c r="N728" s="40" t="s">
        <v>2222</v>
      </c>
      <c r="O728" s="40" t="s">
        <v>15</v>
      </c>
      <c r="P728" s="40" t="s">
        <v>16</v>
      </c>
      <c r="Q728" s="40" t="s">
        <v>16</v>
      </c>
      <c r="R728" s="40" t="s">
        <v>16</v>
      </c>
      <c r="S728" s="40">
        <v>6.0</v>
      </c>
      <c r="T728" s="40"/>
      <c r="U728" s="40" t="s">
        <v>2571</v>
      </c>
      <c r="V728" s="71"/>
      <c r="W728" s="71"/>
      <c r="X728" s="71"/>
    </row>
    <row r="729">
      <c r="A729" s="36">
        <v>724.0</v>
      </c>
      <c r="B729" s="59">
        <v>7630324.0</v>
      </c>
      <c r="C729" s="40" t="s">
        <v>15</v>
      </c>
      <c r="D729" s="40" t="s">
        <v>15</v>
      </c>
      <c r="E729" s="40" t="s">
        <v>15</v>
      </c>
      <c r="F729" s="40" t="s">
        <v>15</v>
      </c>
      <c r="G729" s="111" t="s">
        <v>15</v>
      </c>
      <c r="H729" s="111" t="s">
        <v>15</v>
      </c>
      <c r="I729" s="111" t="s">
        <v>16</v>
      </c>
      <c r="J729" s="40" t="s">
        <v>15</v>
      </c>
      <c r="K729" s="40" t="s">
        <v>16</v>
      </c>
      <c r="L729" s="40" t="s">
        <v>16</v>
      </c>
      <c r="M729" s="40">
        <v>4.0</v>
      </c>
      <c r="N729" s="40" t="s">
        <v>2250</v>
      </c>
      <c r="O729" s="40" t="s">
        <v>15</v>
      </c>
      <c r="P729" s="40" t="s">
        <v>16</v>
      </c>
      <c r="Q729" s="40" t="s">
        <v>15</v>
      </c>
      <c r="R729" s="40" t="s">
        <v>16</v>
      </c>
      <c r="S729" s="40">
        <v>7.0</v>
      </c>
      <c r="T729" s="40" t="s">
        <v>1997</v>
      </c>
      <c r="U729" s="40" t="s">
        <v>2572</v>
      </c>
      <c r="V729" s="71"/>
      <c r="W729" s="71"/>
      <c r="X729" s="71"/>
    </row>
    <row r="730">
      <c r="A730" s="36">
        <v>725.0</v>
      </c>
      <c r="B730" s="59">
        <v>7630823.0</v>
      </c>
      <c r="C730" s="40" t="s">
        <v>15</v>
      </c>
      <c r="D730" s="40" t="s">
        <v>15</v>
      </c>
      <c r="E730" s="40" t="s">
        <v>15</v>
      </c>
      <c r="F730" s="40" t="s">
        <v>15</v>
      </c>
      <c r="G730" s="111" t="s">
        <v>15</v>
      </c>
      <c r="H730" s="111" t="s">
        <v>15</v>
      </c>
      <c r="I730" s="111" t="s">
        <v>16</v>
      </c>
      <c r="J730" s="40" t="s">
        <v>15</v>
      </c>
      <c r="K730" s="40" t="s">
        <v>16</v>
      </c>
      <c r="L730" s="40" t="s">
        <v>16</v>
      </c>
      <c r="M730" s="40">
        <v>8.0</v>
      </c>
      <c r="N730" s="40" t="s">
        <v>2250</v>
      </c>
      <c r="O730" s="40" t="s">
        <v>15</v>
      </c>
      <c r="P730" s="40" t="s">
        <v>16</v>
      </c>
      <c r="Q730" s="40" t="s">
        <v>16</v>
      </c>
      <c r="R730" s="40" t="s">
        <v>16</v>
      </c>
      <c r="S730" s="40">
        <v>23.0</v>
      </c>
      <c r="T730" s="40" t="s">
        <v>1992</v>
      </c>
      <c r="U730" s="40" t="s">
        <v>2573</v>
      </c>
      <c r="V730" s="71"/>
      <c r="W730" s="71"/>
      <c r="X730" s="71"/>
    </row>
    <row r="731">
      <c r="A731" s="36">
        <v>736.0</v>
      </c>
      <c r="B731" s="59">
        <v>7630822.0</v>
      </c>
      <c r="C731" s="40" t="s">
        <v>15</v>
      </c>
      <c r="D731" s="40" t="s">
        <v>15</v>
      </c>
      <c r="E731" s="40" t="s">
        <v>15</v>
      </c>
      <c r="F731" s="40" t="s">
        <v>15</v>
      </c>
      <c r="G731" s="111" t="s">
        <v>15</v>
      </c>
      <c r="H731" s="111" t="s">
        <v>15</v>
      </c>
      <c r="I731" s="111" t="s">
        <v>15</v>
      </c>
      <c r="J731" s="40" t="s">
        <v>15</v>
      </c>
      <c r="K731" s="40" t="s">
        <v>16</v>
      </c>
      <c r="L731" s="40" t="s">
        <v>16</v>
      </c>
      <c r="M731" s="40">
        <v>7.0</v>
      </c>
      <c r="N731" s="40" t="s">
        <v>2250</v>
      </c>
      <c r="O731" s="40" t="s">
        <v>15</v>
      </c>
      <c r="P731" s="40" t="s">
        <v>16</v>
      </c>
      <c r="Q731" s="40" t="s">
        <v>16</v>
      </c>
      <c r="R731" s="40" t="s">
        <v>16</v>
      </c>
      <c r="S731" s="40">
        <v>20.0</v>
      </c>
      <c r="T731" s="40" t="s">
        <v>1992</v>
      </c>
      <c r="U731" s="40" t="s">
        <v>2574</v>
      </c>
      <c r="V731" s="71"/>
      <c r="W731" s="71"/>
      <c r="X731" s="71"/>
    </row>
    <row r="732">
      <c r="A732" s="36">
        <v>727.0</v>
      </c>
      <c r="B732" s="59">
        <v>7631892.0</v>
      </c>
      <c r="C732" s="40" t="s">
        <v>15</v>
      </c>
      <c r="D732" s="40" t="s">
        <v>15</v>
      </c>
      <c r="E732" s="40" t="s">
        <v>15</v>
      </c>
      <c r="F732" s="40" t="s">
        <v>15</v>
      </c>
      <c r="G732" s="111" t="s">
        <v>15</v>
      </c>
      <c r="H732" s="111" t="s">
        <v>15</v>
      </c>
      <c r="I732" s="111" t="s">
        <v>15</v>
      </c>
      <c r="J732" s="40" t="s">
        <v>16</v>
      </c>
      <c r="K732" s="40" t="s">
        <v>16</v>
      </c>
      <c r="L732" s="40" t="s">
        <v>16</v>
      </c>
      <c r="M732" s="40">
        <v>3.0</v>
      </c>
      <c r="N732" s="40" t="s">
        <v>2499</v>
      </c>
      <c r="O732" s="40" t="s">
        <v>15</v>
      </c>
      <c r="P732" s="40" t="s">
        <v>16</v>
      </c>
      <c r="Q732" s="40" t="s">
        <v>16</v>
      </c>
      <c r="R732" s="40" t="s">
        <v>16</v>
      </c>
      <c r="S732" s="40">
        <v>51.0</v>
      </c>
      <c r="T732" s="40" t="s">
        <v>1993</v>
      </c>
      <c r="U732" s="40" t="s">
        <v>2575</v>
      </c>
      <c r="V732" s="71"/>
      <c r="W732" s="71"/>
      <c r="X732" s="71"/>
    </row>
    <row r="733">
      <c r="A733" s="36">
        <v>728.0</v>
      </c>
      <c r="B733" s="59">
        <v>7631974.0</v>
      </c>
      <c r="C733" s="40" t="s">
        <v>15</v>
      </c>
      <c r="D733" s="40" t="s">
        <v>15</v>
      </c>
      <c r="E733" s="40" t="s">
        <v>15</v>
      </c>
      <c r="F733" s="40" t="s">
        <v>16</v>
      </c>
      <c r="G733" s="111" t="s">
        <v>15</v>
      </c>
      <c r="H733" s="111" t="s">
        <v>15</v>
      </c>
      <c r="I733" s="111" t="s">
        <v>15</v>
      </c>
      <c r="J733" s="40" t="s">
        <v>15</v>
      </c>
      <c r="K733" s="40" t="s">
        <v>16</v>
      </c>
      <c r="L733" s="40" t="s">
        <v>16</v>
      </c>
      <c r="M733" s="40">
        <v>10.0</v>
      </c>
      <c r="N733" s="40" t="s">
        <v>2254</v>
      </c>
      <c r="O733" s="40" t="s">
        <v>15</v>
      </c>
      <c r="P733" s="40" t="s">
        <v>16</v>
      </c>
      <c r="Q733" s="40" t="s">
        <v>16</v>
      </c>
      <c r="R733" s="40" t="s">
        <v>16</v>
      </c>
      <c r="S733" s="40">
        <v>14.0</v>
      </c>
      <c r="T733" s="40" t="s">
        <v>1993</v>
      </c>
      <c r="U733" s="40" t="s">
        <v>2576</v>
      </c>
      <c r="V733" s="71"/>
      <c r="W733" s="71"/>
      <c r="X733" s="71"/>
    </row>
    <row r="734">
      <c r="A734" s="36">
        <v>729.0</v>
      </c>
      <c r="B734" s="59">
        <v>7632246.0</v>
      </c>
      <c r="C734" s="40" t="s">
        <v>15</v>
      </c>
      <c r="D734" s="40" t="s">
        <v>15</v>
      </c>
      <c r="E734" s="40" t="s">
        <v>15</v>
      </c>
      <c r="F734" s="40" t="s">
        <v>16</v>
      </c>
      <c r="G734" s="111" t="s">
        <v>15</v>
      </c>
      <c r="H734" s="111" t="s">
        <v>15</v>
      </c>
      <c r="I734" s="111" t="s">
        <v>16</v>
      </c>
      <c r="J734" s="40" t="s">
        <v>15</v>
      </c>
      <c r="K734" s="40" t="s">
        <v>15</v>
      </c>
      <c r="L734" s="40" t="s">
        <v>16</v>
      </c>
      <c r="M734" s="40">
        <v>10.0</v>
      </c>
      <c r="N734" s="40" t="s">
        <v>2577</v>
      </c>
      <c r="O734" s="40" t="s">
        <v>15</v>
      </c>
      <c r="P734" s="40" t="s">
        <v>15</v>
      </c>
      <c r="Q734" s="40" t="s">
        <v>15</v>
      </c>
      <c r="R734" s="40" t="s">
        <v>16</v>
      </c>
      <c r="S734" s="40">
        <v>2.0</v>
      </c>
      <c r="T734" s="40" t="s">
        <v>1997</v>
      </c>
      <c r="U734" s="40" t="s">
        <v>2578</v>
      </c>
      <c r="V734" s="71"/>
      <c r="W734" s="71"/>
      <c r="X734" s="71"/>
    </row>
    <row r="735">
      <c r="A735" s="36">
        <v>730.0</v>
      </c>
      <c r="B735" s="59">
        <v>7611167.0</v>
      </c>
      <c r="C735" s="40" t="s">
        <v>15</v>
      </c>
      <c r="D735" s="40" t="s">
        <v>2013</v>
      </c>
      <c r="E735" s="40" t="s">
        <v>15</v>
      </c>
      <c r="F735" s="40" t="s">
        <v>15</v>
      </c>
      <c r="G735" s="111" t="s">
        <v>15</v>
      </c>
      <c r="H735" s="111" t="s">
        <v>15</v>
      </c>
      <c r="I735" s="111" t="s">
        <v>15</v>
      </c>
      <c r="J735" s="40" t="s">
        <v>15</v>
      </c>
      <c r="K735" s="40" t="s">
        <v>16</v>
      </c>
      <c r="L735" s="40" t="s">
        <v>16</v>
      </c>
      <c r="M735" s="40">
        <v>2.0</v>
      </c>
      <c r="N735" s="40" t="s">
        <v>2250</v>
      </c>
      <c r="O735" s="40" t="s">
        <v>15</v>
      </c>
      <c r="P735" s="40" t="s">
        <v>16</v>
      </c>
      <c r="Q735" s="40" t="s">
        <v>16</v>
      </c>
      <c r="R735" s="40" t="s">
        <v>16</v>
      </c>
      <c r="S735" s="40">
        <v>65.0</v>
      </c>
      <c r="T735" s="40" t="s">
        <v>1997</v>
      </c>
      <c r="U735" s="40" t="s">
        <v>2579</v>
      </c>
      <c r="V735" s="71"/>
      <c r="W735" s="71"/>
      <c r="X735" s="71"/>
    </row>
    <row r="736">
      <c r="A736" s="36">
        <v>731.0</v>
      </c>
      <c r="B736" s="59">
        <v>7632293.0</v>
      </c>
      <c r="C736" s="40" t="s">
        <v>15</v>
      </c>
      <c r="D736" s="40" t="s">
        <v>15</v>
      </c>
      <c r="E736" s="40" t="s">
        <v>15</v>
      </c>
      <c r="F736" s="40" t="s">
        <v>15</v>
      </c>
      <c r="G736" s="111" t="s">
        <v>15</v>
      </c>
      <c r="H736" s="111" t="s">
        <v>15</v>
      </c>
      <c r="I736" s="111" t="s">
        <v>16</v>
      </c>
      <c r="J736" s="40" t="s">
        <v>15</v>
      </c>
      <c r="K736" s="40" t="s">
        <v>16</v>
      </c>
      <c r="L736" s="40" t="s">
        <v>16</v>
      </c>
      <c r="M736" s="40">
        <v>11.0</v>
      </c>
      <c r="N736" s="40" t="s">
        <v>2254</v>
      </c>
      <c r="O736" s="40" t="s">
        <v>15</v>
      </c>
      <c r="P736" s="40" t="s">
        <v>16</v>
      </c>
      <c r="Q736" s="40" t="s">
        <v>16</v>
      </c>
      <c r="R736" s="40" t="s">
        <v>16</v>
      </c>
      <c r="S736" s="40">
        <v>13.0</v>
      </c>
      <c r="T736" s="40" t="s">
        <v>1993</v>
      </c>
      <c r="U736" s="40" t="s">
        <v>2580</v>
      </c>
      <c r="V736" s="71"/>
      <c r="W736" s="71"/>
      <c r="X736" s="71"/>
    </row>
    <row r="737">
      <c r="A737" s="36">
        <v>732.0</v>
      </c>
      <c r="B737" s="59">
        <v>7633812.0</v>
      </c>
      <c r="C737" s="40" t="s">
        <v>15</v>
      </c>
      <c r="D737" s="40" t="s">
        <v>15</v>
      </c>
      <c r="E737" s="40" t="s">
        <v>15</v>
      </c>
      <c r="F737" s="40" t="s">
        <v>15</v>
      </c>
      <c r="G737" s="111" t="s">
        <v>15</v>
      </c>
      <c r="H737" s="111" t="s">
        <v>15</v>
      </c>
      <c r="I737" s="111" t="s">
        <v>15</v>
      </c>
      <c r="J737" s="40" t="s">
        <v>15</v>
      </c>
      <c r="K737" s="40" t="s">
        <v>15</v>
      </c>
      <c r="L737" s="40" t="s">
        <v>16</v>
      </c>
      <c r="M737" s="40">
        <v>10.0</v>
      </c>
      <c r="N737" s="40" t="s">
        <v>2577</v>
      </c>
      <c r="O737" s="40" t="s">
        <v>16</v>
      </c>
      <c r="P737" s="40" t="s">
        <v>16</v>
      </c>
      <c r="Q737" s="40" t="s">
        <v>16</v>
      </c>
      <c r="R737" s="40" t="s">
        <v>16</v>
      </c>
      <c r="S737" s="40">
        <v>12.0</v>
      </c>
      <c r="T737" s="40" t="s">
        <v>1993</v>
      </c>
      <c r="U737" s="40" t="s">
        <v>2581</v>
      </c>
      <c r="V737" s="71"/>
      <c r="W737" s="71"/>
      <c r="X737" s="71"/>
    </row>
    <row r="738">
      <c r="A738" s="36">
        <v>733.0</v>
      </c>
      <c r="B738" s="59">
        <v>7634806.0</v>
      </c>
      <c r="C738" s="40" t="s">
        <v>15</v>
      </c>
      <c r="D738" s="40" t="s">
        <v>15</v>
      </c>
      <c r="E738" s="40" t="s">
        <v>15</v>
      </c>
      <c r="F738" s="40" t="s">
        <v>15</v>
      </c>
      <c r="G738" s="111" t="s">
        <v>15</v>
      </c>
      <c r="H738" s="111" t="s">
        <v>15</v>
      </c>
      <c r="I738" s="111" t="s">
        <v>16</v>
      </c>
      <c r="J738" s="40" t="s">
        <v>15</v>
      </c>
      <c r="K738" s="40" t="s">
        <v>16</v>
      </c>
      <c r="L738" s="40" t="s">
        <v>16</v>
      </c>
      <c r="M738" s="40">
        <v>11.0</v>
      </c>
      <c r="N738" s="40" t="s">
        <v>2250</v>
      </c>
      <c r="O738" s="40" t="s">
        <v>15</v>
      </c>
      <c r="P738" s="40" t="s">
        <v>16</v>
      </c>
      <c r="Q738" s="40" t="s">
        <v>16</v>
      </c>
      <c r="R738" s="40" t="s">
        <v>16</v>
      </c>
      <c r="S738" s="40">
        <v>33.0</v>
      </c>
      <c r="T738" s="40" t="s">
        <v>1993</v>
      </c>
      <c r="U738" s="40" t="s">
        <v>2582</v>
      </c>
      <c r="V738" s="71"/>
      <c r="W738" s="71"/>
      <c r="X738" s="71"/>
    </row>
    <row r="739">
      <c r="A739" s="36">
        <v>734.0</v>
      </c>
      <c r="B739" s="59">
        <v>7635259.0</v>
      </c>
      <c r="C739" s="40" t="s">
        <v>15</v>
      </c>
      <c r="D739" s="40" t="s">
        <v>15</v>
      </c>
      <c r="E739" s="40" t="s">
        <v>15</v>
      </c>
      <c r="F739" s="40" t="s">
        <v>15</v>
      </c>
      <c r="G739" s="111" t="s">
        <v>15</v>
      </c>
      <c r="H739" s="111" t="s">
        <v>15</v>
      </c>
      <c r="I739" s="111" t="s">
        <v>15</v>
      </c>
      <c r="J739" s="40" t="s">
        <v>15</v>
      </c>
      <c r="K739" s="40" t="s">
        <v>15</v>
      </c>
      <c r="L739" s="40" t="s">
        <v>15</v>
      </c>
      <c r="M739" s="167"/>
      <c r="N739" s="167"/>
      <c r="O739" s="40" t="s">
        <v>15</v>
      </c>
      <c r="P739" s="40" t="s">
        <v>15</v>
      </c>
      <c r="Q739" s="40" t="s">
        <v>16</v>
      </c>
      <c r="R739" s="40" t="s">
        <v>16</v>
      </c>
      <c r="S739" s="40">
        <v>17.0</v>
      </c>
      <c r="T739" s="40" t="s">
        <v>1992</v>
      </c>
      <c r="U739" s="40" t="s">
        <v>2181</v>
      </c>
      <c r="V739" s="71"/>
      <c r="W739" s="71"/>
      <c r="X739" s="71"/>
    </row>
    <row r="740">
      <c r="A740" s="36">
        <v>735.0</v>
      </c>
      <c r="B740" s="59">
        <v>7635980.0</v>
      </c>
      <c r="C740" s="40" t="s">
        <v>15</v>
      </c>
      <c r="D740" s="40" t="s">
        <v>15</v>
      </c>
      <c r="E740" s="40" t="s">
        <v>15</v>
      </c>
      <c r="F740" s="40" t="s">
        <v>15</v>
      </c>
      <c r="G740" s="111" t="s">
        <v>15</v>
      </c>
      <c r="H740" s="111" t="s">
        <v>15</v>
      </c>
      <c r="I740" s="111" t="s">
        <v>15</v>
      </c>
      <c r="J740" s="40" t="s">
        <v>15</v>
      </c>
      <c r="K740" s="40" t="s">
        <v>16</v>
      </c>
      <c r="L740" s="40" t="s">
        <v>16</v>
      </c>
      <c r="M740" s="40">
        <v>7.0</v>
      </c>
      <c r="N740" s="40" t="s">
        <v>2250</v>
      </c>
      <c r="O740" s="40" t="s">
        <v>15</v>
      </c>
      <c r="P740" s="40" t="s">
        <v>16</v>
      </c>
      <c r="Q740" s="40" t="s">
        <v>16</v>
      </c>
      <c r="R740" s="40" t="s">
        <v>16</v>
      </c>
      <c r="S740" s="40">
        <v>49.0</v>
      </c>
      <c r="T740" s="40" t="s">
        <v>1992</v>
      </c>
      <c r="U740" s="40" t="s">
        <v>2583</v>
      </c>
      <c r="V740" s="71"/>
      <c r="W740" s="71"/>
      <c r="X740" s="71"/>
    </row>
    <row r="741">
      <c r="A741" s="36">
        <v>736.0</v>
      </c>
      <c r="B741" s="59">
        <v>7635983.0</v>
      </c>
      <c r="C741" s="40" t="s">
        <v>15</v>
      </c>
      <c r="D741" s="40" t="s">
        <v>2053</v>
      </c>
      <c r="E741" s="40" t="s">
        <v>15</v>
      </c>
      <c r="F741" s="40" t="s">
        <v>15</v>
      </c>
      <c r="G741" s="111" t="s">
        <v>15</v>
      </c>
      <c r="H741" s="111" t="s">
        <v>15</v>
      </c>
      <c r="I741" s="111" t="s">
        <v>15</v>
      </c>
      <c r="J741" s="40" t="s">
        <v>15</v>
      </c>
      <c r="K741" s="40" t="s">
        <v>16</v>
      </c>
      <c r="L741" s="40" t="s">
        <v>16</v>
      </c>
      <c r="M741" s="40">
        <v>13.0</v>
      </c>
      <c r="N741" s="40" t="s">
        <v>2496</v>
      </c>
      <c r="O741" s="40" t="s">
        <v>15</v>
      </c>
      <c r="P741" s="40" t="s">
        <v>16</v>
      </c>
      <c r="Q741" s="40" t="s">
        <v>16</v>
      </c>
      <c r="R741" s="40" t="s">
        <v>16</v>
      </c>
      <c r="S741" s="40">
        <v>54.0</v>
      </c>
      <c r="T741" s="40" t="s">
        <v>1997</v>
      </c>
      <c r="U741" s="40" t="s">
        <v>2584</v>
      </c>
      <c r="V741" s="71"/>
      <c r="W741" s="71"/>
      <c r="X741" s="71"/>
    </row>
    <row r="742">
      <c r="A742" s="36">
        <v>737.0</v>
      </c>
      <c r="B742" s="59">
        <v>7636678.0</v>
      </c>
      <c r="C742" s="39" t="s">
        <v>15</v>
      </c>
      <c r="D742" s="39" t="s">
        <v>15</v>
      </c>
      <c r="E742" s="39" t="s">
        <v>15</v>
      </c>
      <c r="F742" s="39" t="s">
        <v>15</v>
      </c>
      <c r="G742" s="89" t="s">
        <v>15</v>
      </c>
      <c r="H742" s="89" t="s">
        <v>15</v>
      </c>
      <c r="I742" s="89" t="s">
        <v>15</v>
      </c>
      <c r="J742" s="39" t="s">
        <v>15</v>
      </c>
      <c r="K742" s="39" t="s">
        <v>15</v>
      </c>
      <c r="L742" s="39" t="s">
        <v>15</v>
      </c>
      <c r="M742" s="158"/>
      <c r="N742" s="158"/>
      <c r="O742" s="39" t="s">
        <v>15</v>
      </c>
      <c r="P742" s="40" t="s">
        <v>15</v>
      </c>
      <c r="Q742" s="40" t="s">
        <v>15</v>
      </c>
      <c r="R742" s="39" t="s">
        <v>15</v>
      </c>
      <c r="S742" s="158"/>
      <c r="T742" s="40" t="s">
        <v>1993</v>
      </c>
      <c r="U742" s="39" t="s">
        <v>2585</v>
      </c>
      <c r="V742" s="35"/>
      <c r="W742" s="35"/>
      <c r="X742" s="35"/>
    </row>
    <row r="743">
      <c r="A743" s="10">
        <v>738.0</v>
      </c>
      <c r="B743" s="10">
        <v>7638079.0</v>
      </c>
      <c r="C743" s="39" t="s">
        <v>15</v>
      </c>
      <c r="D743" s="39" t="s">
        <v>15</v>
      </c>
      <c r="E743" s="39" t="s">
        <v>15</v>
      </c>
      <c r="F743" s="39" t="s">
        <v>15</v>
      </c>
      <c r="G743" s="89" t="s">
        <v>15</v>
      </c>
      <c r="H743" s="89" t="s">
        <v>15</v>
      </c>
      <c r="I743" s="89" t="s">
        <v>15</v>
      </c>
      <c r="J743" s="39" t="s">
        <v>15</v>
      </c>
      <c r="K743" s="39" t="s">
        <v>16</v>
      </c>
      <c r="L743" s="39" t="s">
        <v>16</v>
      </c>
      <c r="M743" s="39">
        <v>10.0</v>
      </c>
      <c r="N743" s="39" t="s">
        <v>2042</v>
      </c>
      <c r="O743" s="39" t="s">
        <v>15</v>
      </c>
      <c r="P743" s="39" t="s">
        <v>16</v>
      </c>
      <c r="Q743" s="39" t="s">
        <v>16</v>
      </c>
      <c r="R743" s="39" t="s">
        <v>16</v>
      </c>
      <c r="S743" s="39">
        <v>19.0</v>
      </c>
      <c r="T743" s="39" t="s">
        <v>1992</v>
      </c>
      <c r="U743" s="39" t="s">
        <v>2586</v>
      </c>
      <c r="V743" s="35"/>
      <c r="W743" s="35"/>
      <c r="X743" s="35"/>
    </row>
    <row r="744">
      <c r="A744" s="10">
        <v>739.0</v>
      </c>
      <c r="B744" s="10">
        <v>7638005.0</v>
      </c>
      <c r="C744" s="39" t="s">
        <v>15</v>
      </c>
      <c r="D744" s="39" t="s">
        <v>2007</v>
      </c>
      <c r="E744" s="39" t="s">
        <v>15</v>
      </c>
      <c r="F744" s="39" t="s">
        <v>15</v>
      </c>
      <c r="G744" s="89" t="s">
        <v>15</v>
      </c>
      <c r="H744" s="89" t="s">
        <v>15</v>
      </c>
      <c r="I744" s="89" t="s">
        <v>15</v>
      </c>
      <c r="J744" s="39" t="s">
        <v>15</v>
      </c>
      <c r="K744" s="39" t="s">
        <v>16</v>
      </c>
      <c r="L744" s="39" t="s">
        <v>16</v>
      </c>
      <c r="M744" s="39">
        <v>14.0</v>
      </c>
      <c r="N744" s="39" t="s">
        <v>2587</v>
      </c>
      <c r="O744" s="39" t="s">
        <v>15</v>
      </c>
      <c r="P744" s="39" t="s">
        <v>16</v>
      </c>
      <c r="Q744" s="39" t="s">
        <v>16</v>
      </c>
      <c r="R744" s="39" t="s">
        <v>16</v>
      </c>
      <c r="S744" s="39">
        <v>16.0</v>
      </c>
      <c r="T744" s="39" t="s">
        <v>1992</v>
      </c>
      <c r="U744" s="39" t="s">
        <v>2588</v>
      </c>
      <c r="V744" s="35"/>
      <c r="W744" s="35"/>
      <c r="X744" s="35"/>
    </row>
    <row r="745">
      <c r="A745" s="10">
        <v>740.0</v>
      </c>
      <c r="B745" s="10">
        <v>7637399.0</v>
      </c>
      <c r="C745" s="39" t="s">
        <v>15</v>
      </c>
      <c r="D745" s="39" t="s">
        <v>15</v>
      </c>
      <c r="E745" s="39" t="s">
        <v>15</v>
      </c>
      <c r="F745" s="39" t="s">
        <v>15</v>
      </c>
      <c r="G745" s="89" t="s">
        <v>15</v>
      </c>
      <c r="H745" s="89" t="s">
        <v>15</v>
      </c>
      <c r="I745" s="89" t="s">
        <v>16</v>
      </c>
      <c r="J745" s="39" t="s">
        <v>15</v>
      </c>
      <c r="K745" s="39" t="s">
        <v>16</v>
      </c>
      <c r="L745" s="39" t="s">
        <v>16</v>
      </c>
      <c r="M745" s="39">
        <v>7.0</v>
      </c>
      <c r="N745" s="39" t="s">
        <v>2042</v>
      </c>
      <c r="O745" s="39" t="s">
        <v>15</v>
      </c>
      <c r="P745" s="39" t="s">
        <v>16</v>
      </c>
      <c r="Q745" s="39" t="s">
        <v>16</v>
      </c>
      <c r="R745" s="39" t="s">
        <v>16</v>
      </c>
      <c r="S745" s="39">
        <v>8.0</v>
      </c>
      <c r="T745" s="39" t="s">
        <v>1992</v>
      </c>
      <c r="U745" s="39" t="s">
        <v>2589</v>
      </c>
      <c r="V745" s="35"/>
      <c r="W745" s="35"/>
      <c r="X745" s="35"/>
    </row>
    <row r="746">
      <c r="A746" s="10">
        <v>741.0</v>
      </c>
      <c r="B746" s="10">
        <v>7638225.0</v>
      </c>
      <c r="C746" s="39" t="s">
        <v>15</v>
      </c>
      <c r="D746" s="39" t="s">
        <v>15</v>
      </c>
      <c r="E746" s="39" t="s">
        <v>15</v>
      </c>
      <c r="F746" s="39" t="s">
        <v>15</v>
      </c>
      <c r="G746" s="89" t="s">
        <v>15</v>
      </c>
      <c r="H746" s="89" t="s">
        <v>15</v>
      </c>
      <c r="I746" s="89" t="s">
        <v>15</v>
      </c>
      <c r="J746" s="39" t="s">
        <v>15</v>
      </c>
      <c r="K746" s="39" t="s">
        <v>15</v>
      </c>
      <c r="L746" s="39" t="s">
        <v>15</v>
      </c>
      <c r="M746" s="158"/>
      <c r="N746" s="158"/>
      <c r="O746" s="39" t="s">
        <v>15</v>
      </c>
      <c r="P746" s="39" t="s">
        <v>16</v>
      </c>
      <c r="Q746" s="39" t="s">
        <v>16</v>
      </c>
      <c r="R746" s="39" t="s">
        <v>16</v>
      </c>
      <c r="S746" s="39">
        <v>1.0</v>
      </c>
      <c r="T746" s="39"/>
      <c r="U746" s="39" t="s">
        <v>2590</v>
      </c>
      <c r="V746" s="35"/>
      <c r="W746" s="35"/>
      <c r="X746" s="35"/>
    </row>
    <row r="747">
      <c r="A747" s="10">
        <v>742.0</v>
      </c>
      <c r="B747" s="10">
        <v>7638450.0</v>
      </c>
      <c r="C747" s="39" t="s">
        <v>15</v>
      </c>
      <c r="D747" s="39" t="s">
        <v>15</v>
      </c>
      <c r="E747" s="39" t="s">
        <v>16</v>
      </c>
      <c r="F747" s="39" t="s">
        <v>15</v>
      </c>
      <c r="G747" s="89" t="s">
        <v>15</v>
      </c>
      <c r="H747" s="89" t="s">
        <v>15</v>
      </c>
      <c r="I747" s="89" t="s">
        <v>15</v>
      </c>
      <c r="J747" s="39" t="s">
        <v>15</v>
      </c>
      <c r="K747" s="39" t="s">
        <v>16</v>
      </c>
      <c r="L747" s="39" t="s">
        <v>16</v>
      </c>
      <c r="M747" s="39">
        <v>32.0</v>
      </c>
      <c r="N747" s="39" t="s">
        <v>2045</v>
      </c>
      <c r="O747" s="39" t="s">
        <v>15</v>
      </c>
      <c r="P747" s="40" t="s">
        <v>16</v>
      </c>
      <c r="Q747" s="40" t="s">
        <v>16</v>
      </c>
      <c r="R747" s="39" t="s">
        <v>16</v>
      </c>
      <c r="S747" s="39" t="s">
        <v>86</v>
      </c>
      <c r="T747" s="40" t="s">
        <v>1992</v>
      </c>
      <c r="U747" s="39" t="s">
        <v>2591</v>
      </c>
      <c r="V747" s="35"/>
      <c r="W747" s="35"/>
      <c r="X747" s="35"/>
    </row>
    <row r="748">
      <c r="A748" s="10">
        <v>743.0</v>
      </c>
      <c r="B748" s="10">
        <v>7638725.0</v>
      </c>
      <c r="C748" s="39" t="s">
        <v>15</v>
      </c>
      <c r="D748" s="39" t="s">
        <v>15</v>
      </c>
      <c r="E748" s="39" t="s">
        <v>15</v>
      </c>
      <c r="F748" s="39" t="s">
        <v>15</v>
      </c>
      <c r="G748" s="89" t="s">
        <v>15</v>
      </c>
      <c r="H748" s="89" t="s">
        <v>15</v>
      </c>
      <c r="I748" s="89" t="s">
        <v>15</v>
      </c>
      <c r="J748" s="39" t="s">
        <v>15</v>
      </c>
      <c r="K748" s="39" t="s">
        <v>15</v>
      </c>
      <c r="L748" s="39" t="s">
        <v>15</v>
      </c>
      <c r="M748" s="158"/>
      <c r="N748" s="158"/>
      <c r="O748" s="39" t="s">
        <v>15</v>
      </c>
      <c r="P748" s="40" t="s">
        <v>16</v>
      </c>
      <c r="Q748" s="40" t="s">
        <v>16</v>
      </c>
      <c r="R748" s="39" t="s">
        <v>15</v>
      </c>
      <c r="S748" s="158"/>
      <c r="T748" s="40" t="s">
        <v>1992</v>
      </c>
      <c r="U748" s="158"/>
      <c r="V748" s="159"/>
      <c r="W748" s="159"/>
      <c r="X748" s="159"/>
    </row>
    <row r="749">
      <c r="A749" s="10">
        <v>744.0</v>
      </c>
      <c r="B749" s="10">
        <v>7638324.0</v>
      </c>
      <c r="C749" s="39" t="s">
        <v>15</v>
      </c>
      <c r="D749" s="39" t="s">
        <v>15</v>
      </c>
      <c r="E749" s="39" t="s">
        <v>15</v>
      </c>
      <c r="F749" s="39" t="s">
        <v>15</v>
      </c>
      <c r="G749" s="89" t="s">
        <v>15</v>
      </c>
      <c r="H749" s="89" t="s">
        <v>15</v>
      </c>
      <c r="I749" s="89" t="s">
        <v>15</v>
      </c>
      <c r="J749" s="39" t="s">
        <v>15</v>
      </c>
      <c r="K749" s="39" t="s">
        <v>16</v>
      </c>
      <c r="L749" s="39" t="s">
        <v>16</v>
      </c>
      <c r="M749" s="39">
        <v>14.0</v>
      </c>
      <c r="N749" s="39" t="s">
        <v>2045</v>
      </c>
      <c r="O749" s="39" t="s">
        <v>15</v>
      </c>
      <c r="P749" s="40" t="s">
        <v>15</v>
      </c>
      <c r="Q749" s="40" t="s">
        <v>15</v>
      </c>
      <c r="R749" s="39" t="s">
        <v>15</v>
      </c>
      <c r="S749" s="158"/>
      <c r="T749" s="40" t="s">
        <v>1992</v>
      </c>
      <c r="U749" s="158"/>
      <c r="V749" s="159"/>
      <c r="W749" s="159"/>
      <c r="X749" s="159"/>
    </row>
    <row r="750">
      <c r="A750" s="10">
        <v>745.0</v>
      </c>
      <c r="B750" s="10">
        <v>7640412.0</v>
      </c>
      <c r="C750" s="39" t="s">
        <v>15</v>
      </c>
      <c r="D750" s="39" t="s">
        <v>2013</v>
      </c>
      <c r="E750" s="39" t="s">
        <v>15</v>
      </c>
      <c r="F750" s="39" t="s">
        <v>15</v>
      </c>
      <c r="G750" s="89" t="s">
        <v>15</v>
      </c>
      <c r="H750" s="89" t="s">
        <v>15</v>
      </c>
      <c r="I750" s="89" t="s">
        <v>15</v>
      </c>
      <c r="J750" s="39" t="s">
        <v>15</v>
      </c>
      <c r="K750" s="39" t="s">
        <v>16</v>
      </c>
      <c r="L750" s="39" t="s">
        <v>16</v>
      </c>
      <c r="M750" s="39">
        <v>26.0</v>
      </c>
      <c r="N750" s="39" t="s">
        <v>2045</v>
      </c>
      <c r="O750" s="39" t="s">
        <v>15</v>
      </c>
      <c r="P750" s="40" t="s">
        <v>16</v>
      </c>
      <c r="Q750" s="40" t="s">
        <v>16</v>
      </c>
      <c r="R750" s="39" t="s">
        <v>16</v>
      </c>
      <c r="S750" s="39">
        <v>1.0</v>
      </c>
      <c r="T750" s="40" t="s">
        <v>1992</v>
      </c>
      <c r="U750" s="39" t="s">
        <v>2592</v>
      </c>
      <c r="V750" s="35"/>
      <c r="W750" s="35"/>
      <c r="X750" s="35"/>
    </row>
    <row r="751">
      <c r="A751" s="10">
        <v>746.0</v>
      </c>
      <c r="B751" s="10">
        <v>7640416.0</v>
      </c>
      <c r="C751" s="39" t="s">
        <v>15</v>
      </c>
      <c r="D751" s="39" t="s">
        <v>15</v>
      </c>
      <c r="E751" s="39" t="s">
        <v>15</v>
      </c>
      <c r="F751" s="39" t="s">
        <v>15</v>
      </c>
      <c r="G751" s="89" t="s">
        <v>15</v>
      </c>
      <c r="H751" s="89" t="s">
        <v>15</v>
      </c>
      <c r="I751" s="89" t="s">
        <v>15</v>
      </c>
      <c r="J751" s="39" t="s">
        <v>15</v>
      </c>
      <c r="K751" s="39" t="s">
        <v>16</v>
      </c>
      <c r="L751" s="39" t="s">
        <v>15</v>
      </c>
      <c r="M751" s="158"/>
      <c r="N751" s="158"/>
      <c r="O751" s="39" t="s">
        <v>15</v>
      </c>
      <c r="P751" s="40" t="s">
        <v>16</v>
      </c>
      <c r="Q751" s="40" t="s">
        <v>16</v>
      </c>
      <c r="R751" s="39" t="s">
        <v>16</v>
      </c>
      <c r="S751" s="39">
        <v>1.0</v>
      </c>
      <c r="T751" s="40" t="s">
        <v>1992</v>
      </c>
      <c r="U751" s="39" t="s">
        <v>2593</v>
      </c>
      <c r="V751" s="35"/>
      <c r="W751" s="35"/>
      <c r="X751" s="35"/>
    </row>
    <row r="752">
      <c r="A752" s="10">
        <v>747.0</v>
      </c>
      <c r="B752" s="10">
        <v>7613807.0</v>
      </c>
      <c r="C752" s="39" t="s">
        <v>15</v>
      </c>
      <c r="D752" s="39" t="s">
        <v>2013</v>
      </c>
      <c r="E752" s="39" t="s">
        <v>15</v>
      </c>
      <c r="F752" s="39" t="s">
        <v>15</v>
      </c>
      <c r="G752" s="89" t="s">
        <v>15</v>
      </c>
      <c r="H752" s="89" t="s">
        <v>15</v>
      </c>
      <c r="I752" s="89" t="s">
        <v>15</v>
      </c>
      <c r="J752" s="39" t="s">
        <v>15</v>
      </c>
      <c r="K752" s="39" t="s">
        <v>16</v>
      </c>
      <c r="L752" s="39" t="s">
        <v>16</v>
      </c>
      <c r="M752" s="39">
        <v>39.0</v>
      </c>
      <c r="N752" s="39" t="s">
        <v>2594</v>
      </c>
      <c r="O752" s="39" t="s">
        <v>15</v>
      </c>
      <c r="P752" s="40" t="s">
        <v>15</v>
      </c>
      <c r="Q752" s="40" t="s">
        <v>16</v>
      </c>
      <c r="R752" s="39" t="s">
        <v>16</v>
      </c>
      <c r="S752" s="39">
        <v>1.0</v>
      </c>
      <c r="T752" s="40" t="s">
        <v>1992</v>
      </c>
      <c r="U752" s="39" t="s">
        <v>2595</v>
      </c>
      <c r="V752" s="35"/>
      <c r="W752" s="35"/>
      <c r="X752" s="35"/>
    </row>
    <row r="753">
      <c r="A753" s="10">
        <v>748.0</v>
      </c>
      <c r="B753" s="10">
        <v>7641312.0</v>
      </c>
      <c r="C753" s="39" t="s">
        <v>15</v>
      </c>
      <c r="D753" s="39" t="s">
        <v>15</v>
      </c>
      <c r="E753" s="39" t="s">
        <v>15</v>
      </c>
      <c r="F753" s="39" t="s">
        <v>15</v>
      </c>
      <c r="G753" s="89" t="s">
        <v>15</v>
      </c>
      <c r="H753" s="89" t="s">
        <v>15</v>
      </c>
      <c r="I753" s="89" t="s">
        <v>15</v>
      </c>
      <c r="J753" s="39" t="s">
        <v>15</v>
      </c>
      <c r="K753" s="39" t="s">
        <v>15</v>
      </c>
      <c r="L753" s="39" t="s">
        <v>15</v>
      </c>
      <c r="M753" s="158"/>
      <c r="N753" s="158"/>
      <c r="O753" s="39" t="s">
        <v>15</v>
      </c>
      <c r="P753" s="40" t="s">
        <v>15</v>
      </c>
      <c r="Q753" s="40" t="s">
        <v>15</v>
      </c>
      <c r="R753" s="39" t="s">
        <v>16</v>
      </c>
      <c r="S753" s="39">
        <v>16.0</v>
      </c>
      <c r="T753" s="40" t="s">
        <v>1992</v>
      </c>
      <c r="U753" s="39"/>
      <c r="V753" s="35"/>
      <c r="W753" s="35"/>
      <c r="X753" s="35"/>
    </row>
    <row r="754">
      <c r="A754" s="10">
        <v>749.0</v>
      </c>
      <c r="B754" s="10">
        <v>7641608.0</v>
      </c>
      <c r="C754" s="39" t="s">
        <v>15</v>
      </c>
      <c r="D754" s="39" t="s">
        <v>15</v>
      </c>
      <c r="E754" s="39" t="s">
        <v>15</v>
      </c>
      <c r="F754" s="39" t="s">
        <v>15</v>
      </c>
      <c r="G754" s="89" t="s">
        <v>15</v>
      </c>
      <c r="H754" s="89" t="s">
        <v>15</v>
      </c>
      <c r="I754" s="89" t="s">
        <v>15</v>
      </c>
      <c r="J754" s="39" t="s">
        <v>15</v>
      </c>
      <c r="K754" s="39" t="s">
        <v>15</v>
      </c>
      <c r="L754" s="39" t="s">
        <v>15</v>
      </c>
      <c r="M754" s="158"/>
      <c r="N754" s="158"/>
      <c r="O754" s="39" t="s">
        <v>15</v>
      </c>
      <c r="P754" s="40" t="s">
        <v>16</v>
      </c>
      <c r="Q754" s="40" t="s">
        <v>16</v>
      </c>
      <c r="R754" s="39" t="s">
        <v>16</v>
      </c>
      <c r="S754" s="39">
        <v>14.0</v>
      </c>
      <c r="T754" s="40" t="s">
        <v>1992</v>
      </c>
      <c r="U754" s="158"/>
      <c r="V754" s="159"/>
      <c r="W754" s="159"/>
      <c r="X754" s="159"/>
    </row>
    <row r="755">
      <c r="A755" s="10">
        <v>750.0</v>
      </c>
      <c r="B755" s="10">
        <v>7642823.0</v>
      </c>
      <c r="C755" s="39" t="s">
        <v>15</v>
      </c>
      <c r="D755" s="39" t="s">
        <v>15</v>
      </c>
      <c r="E755" s="39" t="s">
        <v>15</v>
      </c>
      <c r="F755" s="39" t="s">
        <v>15</v>
      </c>
      <c r="G755" s="89" t="s">
        <v>15</v>
      </c>
      <c r="H755" s="89" t="s">
        <v>15</v>
      </c>
      <c r="I755" s="89" t="s">
        <v>15</v>
      </c>
      <c r="J755" s="39" t="s">
        <v>15</v>
      </c>
      <c r="K755" s="39" t="s">
        <v>16</v>
      </c>
      <c r="L755" s="39" t="s">
        <v>16</v>
      </c>
      <c r="M755" s="39">
        <v>24.0</v>
      </c>
      <c r="N755" s="39" t="s">
        <v>2045</v>
      </c>
      <c r="O755" s="39" t="s">
        <v>15</v>
      </c>
      <c r="P755" s="40" t="s">
        <v>15</v>
      </c>
      <c r="Q755" s="40" t="s">
        <v>15</v>
      </c>
      <c r="R755" s="39" t="s">
        <v>15</v>
      </c>
      <c r="S755" s="158"/>
      <c r="T755" s="40" t="s">
        <v>1992</v>
      </c>
      <c r="U755" s="158"/>
      <c r="V755" s="159"/>
      <c r="W755" s="159"/>
      <c r="X755" s="159"/>
    </row>
    <row r="756">
      <c r="A756" s="10">
        <v>751.0</v>
      </c>
      <c r="B756" s="10">
        <v>7643803.0</v>
      </c>
      <c r="C756" s="39" t="s">
        <v>15</v>
      </c>
      <c r="D756" s="39" t="s">
        <v>15</v>
      </c>
      <c r="E756" s="39" t="s">
        <v>15</v>
      </c>
      <c r="F756" s="39" t="s">
        <v>15</v>
      </c>
      <c r="G756" s="89" t="s">
        <v>15</v>
      </c>
      <c r="H756" s="89" t="s">
        <v>15</v>
      </c>
      <c r="I756" s="89" t="s">
        <v>15</v>
      </c>
      <c r="J756" s="39" t="s">
        <v>15</v>
      </c>
      <c r="K756" s="39" t="s">
        <v>15</v>
      </c>
      <c r="L756" s="39" t="s">
        <v>15</v>
      </c>
      <c r="M756" s="158"/>
      <c r="N756" s="158"/>
      <c r="O756" s="39" t="s">
        <v>15</v>
      </c>
      <c r="P756" s="40" t="s">
        <v>15</v>
      </c>
      <c r="Q756" s="40" t="s">
        <v>15</v>
      </c>
      <c r="R756" s="39" t="s">
        <v>16</v>
      </c>
      <c r="S756" s="39" t="s">
        <v>86</v>
      </c>
      <c r="T756" s="40" t="s">
        <v>1992</v>
      </c>
      <c r="U756" s="158"/>
      <c r="V756" s="159"/>
      <c r="W756" s="159"/>
      <c r="X756" s="159"/>
    </row>
    <row r="757">
      <c r="A757" s="10">
        <v>752.0</v>
      </c>
      <c r="B757" s="10">
        <v>7645387.0</v>
      </c>
      <c r="C757" s="39" t="s">
        <v>15</v>
      </c>
      <c r="D757" s="39" t="s">
        <v>15</v>
      </c>
      <c r="E757" s="39" t="s">
        <v>15</v>
      </c>
      <c r="F757" s="39" t="s">
        <v>15</v>
      </c>
      <c r="G757" s="89" t="s">
        <v>15</v>
      </c>
      <c r="H757" s="89" t="s">
        <v>15</v>
      </c>
      <c r="I757" s="89" t="s">
        <v>15</v>
      </c>
      <c r="J757" s="39" t="s">
        <v>15</v>
      </c>
      <c r="K757" s="39" t="s">
        <v>16</v>
      </c>
      <c r="L757" s="39" t="s">
        <v>16</v>
      </c>
      <c r="M757" s="39">
        <v>38.0</v>
      </c>
      <c r="N757" s="39" t="s">
        <v>2045</v>
      </c>
      <c r="O757" s="39" t="s">
        <v>15</v>
      </c>
      <c r="P757" s="40" t="s">
        <v>16</v>
      </c>
      <c r="Q757" s="40" t="s">
        <v>16</v>
      </c>
      <c r="R757" s="39" t="s">
        <v>16</v>
      </c>
      <c r="S757" s="39">
        <v>11.0</v>
      </c>
      <c r="T757" s="40" t="s">
        <v>1992</v>
      </c>
      <c r="U757" s="158"/>
      <c r="V757" s="159"/>
      <c r="W757" s="159"/>
      <c r="X757" s="159"/>
    </row>
    <row r="758">
      <c r="A758" s="10">
        <v>753.0</v>
      </c>
      <c r="B758" s="10">
        <v>7644357.0</v>
      </c>
      <c r="C758" s="39" t="s">
        <v>15</v>
      </c>
      <c r="D758" s="39" t="s">
        <v>2013</v>
      </c>
      <c r="E758" s="39" t="s">
        <v>15</v>
      </c>
      <c r="F758" s="39" t="s">
        <v>15</v>
      </c>
      <c r="G758" s="89" t="s">
        <v>15</v>
      </c>
      <c r="H758" s="89" t="s">
        <v>15</v>
      </c>
      <c r="I758" s="89" t="s">
        <v>15</v>
      </c>
      <c r="J758" s="39" t="s">
        <v>15</v>
      </c>
      <c r="K758" s="39" t="s">
        <v>15</v>
      </c>
      <c r="L758" s="39" t="s">
        <v>15</v>
      </c>
      <c r="M758" s="158"/>
      <c r="N758" s="158"/>
      <c r="O758" s="39" t="s">
        <v>15</v>
      </c>
      <c r="P758" s="39" t="s">
        <v>15</v>
      </c>
      <c r="Q758" s="39" t="s">
        <v>15</v>
      </c>
      <c r="R758" s="39" t="s">
        <v>16</v>
      </c>
      <c r="S758" s="39">
        <v>7.0</v>
      </c>
      <c r="T758" s="39" t="s">
        <v>1992</v>
      </c>
      <c r="U758" s="39" t="s">
        <v>2596</v>
      </c>
      <c r="V758" s="35"/>
      <c r="W758" s="35"/>
      <c r="X758" s="35"/>
    </row>
    <row r="759">
      <c r="A759" s="10">
        <v>754.0</v>
      </c>
      <c r="B759" s="10">
        <v>7745865.0</v>
      </c>
      <c r="C759" s="39" t="s">
        <v>15</v>
      </c>
      <c r="D759" s="39" t="s">
        <v>15</v>
      </c>
      <c r="E759" s="39" t="s">
        <v>15</v>
      </c>
      <c r="F759" s="39" t="s">
        <v>15</v>
      </c>
      <c r="G759" s="89" t="s">
        <v>15</v>
      </c>
      <c r="H759" s="89" t="s">
        <v>15</v>
      </c>
      <c r="I759" s="89" t="s">
        <v>15</v>
      </c>
      <c r="J759" s="39" t="s">
        <v>15</v>
      </c>
      <c r="K759" s="39" t="s">
        <v>16</v>
      </c>
      <c r="L759" s="39" t="s">
        <v>16</v>
      </c>
      <c r="M759" s="39">
        <v>10.0</v>
      </c>
      <c r="N759" s="39" t="s">
        <v>2597</v>
      </c>
      <c r="O759" s="39" t="s">
        <v>16</v>
      </c>
      <c r="P759" s="39" t="s">
        <v>16</v>
      </c>
      <c r="Q759" s="39" t="s">
        <v>15</v>
      </c>
      <c r="R759" s="39" t="s">
        <v>16</v>
      </c>
      <c r="S759" s="39">
        <v>4.0</v>
      </c>
      <c r="T759" s="39" t="s">
        <v>1992</v>
      </c>
      <c r="U759" s="39" t="s">
        <v>2598</v>
      </c>
      <c r="V759" s="35"/>
      <c r="W759" s="35"/>
      <c r="X759" s="35"/>
    </row>
    <row r="760">
      <c r="A760" s="10">
        <v>755.0</v>
      </c>
      <c r="B760" s="10">
        <v>7648896.0</v>
      </c>
      <c r="C760" s="39" t="s">
        <v>15</v>
      </c>
      <c r="D760" s="39" t="s">
        <v>2013</v>
      </c>
      <c r="E760" s="39" t="s">
        <v>15</v>
      </c>
      <c r="F760" s="39" t="s">
        <v>15</v>
      </c>
      <c r="G760" s="89" t="s">
        <v>15</v>
      </c>
      <c r="H760" s="89" t="s">
        <v>15</v>
      </c>
      <c r="I760" s="89" t="s">
        <v>15</v>
      </c>
      <c r="J760" s="39" t="s">
        <v>15</v>
      </c>
      <c r="K760" s="39" t="s">
        <v>16</v>
      </c>
      <c r="L760" s="39" t="s">
        <v>16</v>
      </c>
      <c r="M760" s="39">
        <v>17.0</v>
      </c>
      <c r="N760" s="39" t="s">
        <v>2599</v>
      </c>
      <c r="O760" s="39" t="s">
        <v>15</v>
      </c>
      <c r="P760" s="39" t="s">
        <v>16</v>
      </c>
      <c r="Q760" s="39" t="s">
        <v>16</v>
      </c>
      <c r="R760" s="39" t="s">
        <v>16</v>
      </c>
      <c r="S760" s="39">
        <v>30.0</v>
      </c>
      <c r="T760" s="39" t="s">
        <v>1992</v>
      </c>
      <c r="U760" s="158"/>
      <c r="V760" s="159"/>
      <c r="W760" s="159"/>
      <c r="X760" s="159"/>
    </row>
    <row r="761">
      <c r="A761" s="10">
        <v>756.0</v>
      </c>
      <c r="B761" s="10">
        <v>7647987.0</v>
      </c>
      <c r="C761" s="39" t="s">
        <v>15</v>
      </c>
      <c r="D761" s="39" t="s">
        <v>15</v>
      </c>
      <c r="E761" s="39" t="s">
        <v>15</v>
      </c>
      <c r="F761" s="39" t="s">
        <v>15</v>
      </c>
      <c r="G761" s="89" t="s">
        <v>15</v>
      </c>
      <c r="H761" s="89" t="s">
        <v>15</v>
      </c>
      <c r="I761" s="89" t="s">
        <v>16</v>
      </c>
      <c r="J761" s="39" t="s">
        <v>15</v>
      </c>
      <c r="K761" s="39" t="s">
        <v>16</v>
      </c>
      <c r="L761" s="39" t="s">
        <v>15</v>
      </c>
      <c r="M761" s="39" t="s">
        <v>2600</v>
      </c>
      <c r="N761" s="39" t="s">
        <v>2601</v>
      </c>
      <c r="O761" s="39" t="s">
        <v>15</v>
      </c>
      <c r="P761" s="39" t="s">
        <v>16</v>
      </c>
      <c r="Q761" s="39" t="s">
        <v>15</v>
      </c>
      <c r="R761" s="39" t="s">
        <v>16</v>
      </c>
      <c r="S761" s="39">
        <v>5.0</v>
      </c>
      <c r="T761" s="39" t="s">
        <v>1993</v>
      </c>
      <c r="U761" s="39" t="s">
        <v>2602</v>
      </c>
      <c r="V761" s="35"/>
      <c r="W761" s="35"/>
      <c r="X761" s="35"/>
    </row>
    <row r="762">
      <c r="A762" s="10">
        <v>757.0</v>
      </c>
      <c r="B762" s="10">
        <v>7648022.0</v>
      </c>
      <c r="C762" s="39" t="s">
        <v>15</v>
      </c>
      <c r="D762" s="39" t="s">
        <v>15</v>
      </c>
      <c r="E762" s="39" t="s">
        <v>15</v>
      </c>
      <c r="F762" s="39" t="s">
        <v>15</v>
      </c>
      <c r="G762" s="89" t="s">
        <v>15</v>
      </c>
      <c r="H762" s="89" t="s">
        <v>15</v>
      </c>
      <c r="I762" s="89" t="s">
        <v>15</v>
      </c>
      <c r="J762" s="39" t="s">
        <v>15</v>
      </c>
      <c r="K762" s="39" t="s">
        <v>15</v>
      </c>
      <c r="L762" s="39" t="s">
        <v>15</v>
      </c>
      <c r="M762" s="158"/>
      <c r="N762" s="158"/>
      <c r="O762" s="39" t="s">
        <v>15</v>
      </c>
      <c r="P762" s="39" t="s">
        <v>15</v>
      </c>
      <c r="Q762" s="39" t="s">
        <v>16</v>
      </c>
      <c r="R762" s="39" t="s">
        <v>16</v>
      </c>
      <c r="S762" s="39">
        <v>21.0</v>
      </c>
      <c r="T762" s="39" t="s">
        <v>1993</v>
      </c>
      <c r="U762" s="39" t="s">
        <v>2603</v>
      </c>
      <c r="V762" s="35"/>
      <c r="W762" s="35"/>
      <c r="X762" s="35"/>
    </row>
    <row r="763">
      <c r="A763" s="10">
        <v>758.0</v>
      </c>
      <c r="B763" s="10">
        <v>7652431.0</v>
      </c>
      <c r="C763" s="39" t="s">
        <v>15</v>
      </c>
      <c r="D763" s="39" t="s">
        <v>2007</v>
      </c>
      <c r="E763" s="39" t="s">
        <v>15</v>
      </c>
      <c r="F763" s="39" t="s">
        <v>15</v>
      </c>
      <c r="G763" s="89" t="s">
        <v>15</v>
      </c>
      <c r="H763" s="89" t="s">
        <v>16</v>
      </c>
      <c r="I763" s="89" t="s">
        <v>16</v>
      </c>
      <c r="J763" s="39" t="s">
        <v>15</v>
      </c>
      <c r="K763" s="39" t="s">
        <v>16</v>
      </c>
      <c r="L763" s="39" t="s">
        <v>16</v>
      </c>
      <c r="M763" s="39">
        <v>60.0</v>
      </c>
      <c r="N763" s="39" t="s">
        <v>2604</v>
      </c>
      <c r="O763" s="39" t="s">
        <v>15</v>
      </c>
      <c r="P763" s="39" t="s">
        <v>16</v>
      </c>
      <c r="Q763" s="39" t="s">
        <v>16</v>
      </c>
      <c r="R763" s="39" t="s">
        <v>16</v>
      </c>
      <c r="S763" s="39">
        <v>19.0</v>
      </c>
      <c r="T763" s="39" t="s">
        <v>1993</v>
      </c>
      <c r="U763" s="39" t="s">
        <v>2605</v>
      </c>
      <c r="V763" s="35"/>
      <c r="W763" s="35"/>
      <c r="X763" s="35"/>
    </row>
    <row r="764">
      <c r="A764" s="10">
        <v>759.0</v>
      </c>
      <c r="B764" s="10">
        <v>7653084.0</v>
      </c>
      <c r="C764" s="39" t="s">
        <v>15</v>
      </c>
      <c r="D764" s="39" t="s">
        <v>15</v>
      </c>
      <c r="E764" s="39" t="s">
        <v>15</v>
      </c>
      <c r="F764" s="39" t="s">
        <v>15</v>
      </c>
      <c r="G764" s="89" t="s">
        <v>15</v>
      </c>
      <c r="H764" s="89" t="s">
        <v>15</v>
      </c>
      <c r="I764" s="89" t="s">
        <v>16</v>
      </c>
      <c r="J764" s="39" t="s">
        <v>15</v>
      </c>
      <c r="K764" s="39" t="s">
        <v>16</v>
      </c>
      <c r="L764" s="39" t="s">
        <v>16</v>
      </c>
      <c r="M764" s="40">
        <v>10.0</v>
      </c>
      <c r="N764" s="39" t="s">
        <v>2045</v>
      </c>
      <c r="O764" s="39" t="s">
        <v>15</v>
      </c>
      <c r="P764" s="39" t="s">
        <v>16</v>
      </c>
      <c r="Q764" s="39" t="s">
        <v>16</v>
      </c>
      <c r="R764" s="39" t="s">
        <v>16</v>
      </c>
      <c r="S764" s="39">
        <v>30.0</v>
      </c>
      <c r="T764" s="39" t="s">
        <v>1992</v>
      </c>
      <c r="U764" s="158"/>
      <c r="V764" s="159"/>
      <c r="W764" s="159"/>
      <c r="X764" s="159"/>
    </row>
    <row r="765">
      <c r="A765" s="10">
        <v>760.0</v>
      </c>
      <c r="B765" s="10">
        <v>7654796.0</v>
      </c>
      <c r="C765" s="39" t="s">
        <v>15</v>
      </c>
      <c r="D765" s="39" t="s">
        <v>2049</v>
      </c>
      <c r="E765" s="39" t="s">
        <v>16</v>
      </c>
      <c r="F765" s="39" t="s">
        <v>15</v>
      </c>
      <c r="G765" s="89" t="s">
        <v>15</v>
      </c>
      <c r="H765" s="89" t="s">
        <v>15</v>
      </c>
      <c r="I765" s="89" t="s">
        <v>16</v>
      </c>
      <c r="J765" s="39" t="s">
        <v>15</v>
      </c>
      <c r="K765" s="39" t="s">
        <v>16</v>
      </c>
      <c r="L765" s="39" t="s">
        <v>16</v>
      </c>
      <c r="M765" s="40">
        <v>14.0</v>
      </c>
      <c r="N765" s="39" t="s">
        <v>2045</v>
      </c>
      <c r="O765" s="39" t="s">
        <v>15</v>
      </c>
      <c r="P765" s="39" t="s">
        <v>16</v>
      </c>
      <c r="Q765" s="39" t="s">
        <v>16</v>
      </c>
      <c r="R765" s="39" t="s">
        <v>16</v>
      </c>
      <c r="S765" s="39">
        <v>46.0</v>
      </c>
      <c r="T765" s="39" t="s">
        <v>1992</v>
      </c>
      <c r="U765" s="158"/>
      <c r="V765" s="159"/>
      <c r="W765" s="159"/>
      <c r="X765" s="159"/>
    </row>
    <row r="766">
      <c r="A766" s="10">
        <v>761.0</v>
      </c>
      <c r="B766" s="10">
        <v>7652133.0</v>
      </c>
      <c r="C766" s="39" t="s">
        <v>15</v>
      </c>
      <c r="D766" s="39" t="s">
        <v>15</v>
      </c>
      <c r="E766" s="39" t="s">
        <v>15</v>
      </c>
      <c r="F766" s="39" t="s">
        <v>15</v>
      </c>
      <c r="G766" s="89" t="s">
        <v>15</v>
      </c>
      <c r="H766" s="89" t="s">
        <v>15</v>
      </c>
      <c r="I766" s="89" t="s">
        <v>15</v>
      </c>
      <c r="J766" s="39" t="s">
        <v>16</v>
      </c>
      <c r="K766" s="39" t="s">
        <v>16</v>
      </c>
      <c r="L766" s="39" t="s">
        <v>16</v>
      </c>
      <c r="M766" s="39">
        <v>14.0</v>
      </c>
      <c r="N766" s="39" t="s">
        <v>2009</v>
      </c>
      <c r="O766" s="39" t="s">
        <v>15</v>
      </c>
      <c r="P766" s="39" t="s">
        <v>15</v>
      </c>
      <c r="Q766" s="39" t="s">
        <v>16</v>
      </c>
      <c r="R766" s="39" t="s">
        <v>16</v>
      </c>
      <c r="S766" s="39">
        <v>20.0</v>
      </c>
      <c r="T766" s="39" t="s">
        <v>1992</v>
      </c>
      <c r="U766" s="39" t="s">
        <v>2606</v>
      </c>
      <c r="V766" s="35"/>
      <c r="W766" s="35"/>
      <c r="X766" s="35"/>
    </row>
    <row r="767">
      <c r="A767" s="10">
        <v>762.0</v>
      </c>
      <c r="B767" s="30">
        <v>7654109.0</v>
      </c>
      <c r="C767" s="39" t="s">
        <v>15</v>
      </c>
      <c r="D767" s="39" t="s">
        <v>15</v>
      </c>
      <c r="E767" s="39" t="s">
        <v>15</v>
      </c>
      <c r="F767" s="39" t="s">
        <v>15</v>
      </c>
      <c r="G767" s="89" t="s">
        <v>15</v>
      </c>
      <c r="H767" s="89" t="s">
        <v>15</v>
      </c>
      <c r="I767" s="89" t="s">
        <v>15</v>
      </c>
      <c r="J767" s="39" t="s">
        <v>15</v>
      </c>
      <c r="K767" s="39" t="s">
        <v>15</v>
      </c>
      <c r="L767" s="39" t="s">
        <v>15</v>
      </c>
      <c r="M767" s="158"/>
      <c r="N767" s="158"/>
      <c r="O767" s="39" t="s">
        <v>15</v>
      </c>
      <c r="P767" s="39" t="s">
        <v>15</v>
      </c>
      <c r="Q767" s="39" t="s">
        <v>15</v>
      </c>
      <c r="R767" s="39" t="s">
        <v>16</v>
      </c>
      <c r="S767" s="39">
        <v>14.0</v>
      </c>
      <c r="T767" s="39" t="s">
        <v>1992</v>
      </c>
      <c r="U767" s="39" t="s">
        <v>2607</v>
      </c>
      <c r="V767" s="35"/>
      <c r="W767" s="35"/>
      <c r="X767" s="35"/>
    </row>
    <row r="768">
      <c r="A768" s="10">
        <v>763.0</v>
      </c>
      <c r="B768" s="30">
        <v>7652672.0</v>
      </c>
      <c r="C768" s="39" t="s">
        <v>15</v>
      </c>
      <c r="D768" s="39" t="s">
        <v>15</v>
      </c>
      <c r="E768" s="39" t="s">
        <v>15</v>
      </c>
      <c r="F768" s="39" t="s">
        <v>15</v>
      </c>
      <c r="G768" s="89" t="s">
        <v>15</v>
      </c>
      <c r="H768" s="89" t="s">
        <v>15</v>
      </c>
      <c r="I768" s="89" t="s">
        <v>15</v>
      </c>
      <c r="J768" s="39" t="s">
        <v>15</v>
      </c>
      <c r="K768" s="39" t="s">
        <v>15</v>
      </c>
      <c r="L768" s="39" t="s">
        <v>16</v>
      </c>
      <c r="M768" s="39">
        <v>12.0</v>
      </c>
      <c r="N768" s="39" t="s">
        <v>2224</v>
      </c>
      <c r="O768" s="39" t="s">
        <v>16</v>
      </c>
      <c r="P768" s="40" t="s">
        <v>15</v>
      </c>
      <c r="Q768" s="40" t="s">
        <v>15</v>
      </c>
      <c r="R768" s="39" t="s">
        <v>16</v>
      </c>
      <c r="S768" s="39">
        <v>18.0</v>
      </c>
      <c r="T768" s="40" t="s">
        <v>1992</v>
      </c>
      <c r="U768" s="39" t="s">
        <v>2608</v>
      </c>
      <c r="V768" s="35"/>
      <c r="W768" s="35"/>
      <c r="X768" s="35"/>
    </row>
    <row r="769">
      <c r="A769" s="10">
        <v>764.0</v>
      </c>
      <c r="B769" s="30">
        <v>7653040.0</v>
      </c>
      <c r="C769" s="39" t="s">
        <v>15</v>
      </c>
      <c r="D769" s="39" t="s">
        <v>15</v>
      </c>
      <c r="E769" s="39" t="s">
        <v>15</v>
      </c>
      <c r="F769" s="39" t="s">
        <v>15</v>
      </c>
      <c r="G769" s="89" t="s">
        <v>15</v>
      </c>
      <c r="H769" s="89" t="s">
        <v>15</v>
      </c>
      <c r="I769" s="89" t="s">
        <v>15</v>
      </c>
      <c r="J769" s="39" t="s">
        <v>15</v>
      </c>
      <c r="K769" s="39" t="s">
        <v>15</v>
      </c>
      <c r="L769" s="39" t="s">
        <v>15</v>
      </c>
      <c r="M769" s="158"/>
      <c r="N769" s="158"/>
      <c r="O769" s="39" t="s">
        <v>15</v>
      </c>
      <c r="P769" s="40" t="s">
        <v>15</v>
      </c>
      <c r="Q769" s="40" t="s">
        <v>16</v>
      </c>
      <c r="R769" s="39" t="s">
        <v>15</v>
      </c>
      <c r="S769" s="158"/>
      <c r="T769" s="40" t="s">
        <v>1992</v>
      </c>
      <c r="U769" s="39" t="s">
        <v>2609</v>
      </c>
      <c r="V769" s="35"/>
      <c r="W769" s="35"/>
      <c r="X769" s="35"/>
    </row>
    <row r="770">
      <c r="A770" s="10">
        <v>765.0</v>
      </c>
      <c r="B770" s="30">
        <v>7656271.0</v>
      </c>
      <c r="C770" s="39" t="s">
        <v>15</v>
      </c>
      <c r="D770" s="39" t="s">
        <v>15</v>
      </c>
      <c r="E770" s="39" t="s">
        <v>15</v>
      </c>
      <c r="F770" s="39" t="s">
        <v>15</v>
      </c>
      <c r="G770" s="89" t="s">
        <v>15</v>
      </c>
      <c r="H770" s="89" t="s">
        <v>15</v>
      </c>
      <c r="I770" s="89" t="s">
        <v>15</v>
      </c>
      <c r="J770" s="39" t="s">
        <v>15</v>
      </c>
      <c r="K770" s="39" t="s">
        <v>15</v>
      </c>
      <c r="L770" s="39" t="s">
        <v>16</v>
      </c>
      <c r="M770" s="39">
        <v>11.0</v>
      </c>
      <c r="N770" s="39" t="s">
        <v>2224</v>
      </c>
      <c r="O770" s="39" t="s">
        <v>16</v>
      </c>
      <c r="P770" s="40" t="s">
        <v>16</v>
      </c>
      <c r="Q770" s="40" t="s">
        <v>15</v>
      </c>
      <c r="R770" s="39" t="s">
        <v>16</v>
      </c>
      <c r="S770" s="39">
        <v>26.0</v>
      </c>
      <c r="T770" s="40" t="s">
        <v>1995</v>
      </c>
      <c r="U770" s="39" t="s">
        <v>2610</v>
      </c>
      <c r="V770" s="35"/>
      <c r="W770" s="35"/>
      <c r="X770" s="35"/>
    </row>
    <row r="771">
      <c r="A771" s="10">
        <v>766.0</v>
      </c>
      <c r="B771" s="30">
        <v>7658006.0</v>
      </c>
      <c r="C771" s="39" t="s">
        <v>15</v>
      </c>
      <c r="D771" s="39" t="s">
        <v>2007</v>
      </c>
      <c r="E771" s="39" t="s">
        <v>15</v>
      </c>
      <c r="F771" s="39" t="s">
        <v>15</v>
      </c>
      <c r="G771" s="89" t="s">
        <v>15</v>
      </c>
      <c r="H771" s="89" t="s">
        <v>15</v>
      </c>
      <c r="I771" s="89" t="s">
        <v>15</v>
      </c>
      <c r="J771" s="39" t="s">
        <v>15</v>
      </c>
      <c r="K771" s="39" t="s">
        <v>15</v>
      </c>
      <c r="L771" s="39" t="s">
        <v>16</v>
      </c>
      <c r="M771" s="39">
        <v>11.0</v>
      </c>
      <c r="N771" s="39" t="s">
        <v>2611</v>
      </c>
      <c r="O771" s="39" t="s">
        <v>16</v>
      </c>
      <c r="P771" s="40" t="s">
        <v>16</v>
      </c>
      <c r="Q771" s="40" t="s">
        <v>15</v>
      </c>
      <c r="R771" s="39" t="s">
        <v>16</v>
      </c>
      <c r="S771" s="39">
        <v>11.0</v>
      </c>
      <c r="T771" s="40" t="s">
        <v>1992</v>
      </c>
      <c r="U771" s="158"/>
      <c r="V771" s="159"/>
      <c r="W771" s="159"/>
      <c r="X771" s="159"/>
    </row>
    <row r="772">
      <c r="A772" s="10">
        <v>767.0</v>
      </c>
      <c r="B772" s="30">
        <v>7660109.0</v>
      </c>
      <c r="C772" s="39" t="s">
        <v>15</v>
      </c>
      <c r="D772" s="39" t="s">
        <v>15</v>
      </c>
      <c r="E772" s="39" t="s">
        <v>15</v>
      </c>
      <c r="F772" s="39" t="s">
        <v>15</v>
      </c>
      <c r="G772" s="89" t="s">
        <v>15</v>
      </c>
      <c r="H772" s="89" t="s">
        <v>15</v>
      </c>
      <c r="I772" s="89" t="s">
        <v>16</v>
      </c>
      <c r="J772" s="39" t="s">
        <v>15</v>
      </c>
      <c r="K772" s="39" t="s">
        <v>15</v>
      </c>
      <c r="L772" s="39" t="s">
        <v>16</v>
      </c>
      <c r="M772" s="39">
        <v>15.0</v>
      </c>
      <c r="N772" s="39" t="s">
        <v>2012</v>
      </c>
      <c r="O772" s="39" t="s">
        <v>15</v>
      </c>
      <c r="P772" s="40" t="s">
        <v>15</v>
      </c>
      <c r="Q772" s="40" t="s">
        <v>16</v>
      </c>
      <c r="R772" s="39" t="s">
        <v>16</v>
      </c>
      <c r="S772" s="39">
        <v>10.0</v>
      </c>
      <c r="T772" s="40" t="s">
        <v>1995</v>
      </c>
      <c r="U772" s="39" t="s">
        <v>2612</v>
      </c>
      <c r="V772" s="35"/>
      <c r="W772" s="35"/>
      <c r="X772" s="35"/>
    </row>
    <row r="773">
      <c r="A773" s="10">
        <v>768.0</v>
      </c>
      <c r="B773" s="30">
        <v>7660557.0</v>
      </c>
      <c r="C773" s="39" t="s">
        <v>15</v>
      </c>
      <c r="D773" s="39" t="s">
        <v>15</v>
      </c>
      <c r="E773" s="39" t="s">
        <v>15</v>
      </c>
      <c r="F773" s="39" t="s">
        <v>15</v>
      </c>
      <c r="G773" s="89" t="s">
        <v>15</v>
      </c>
      <c r="H773" s="89" t="s">
        <v>15</v>
      </c>
      <c r="I773" s="89" t="s">
        <v>15</v>
      </c>
      <c r="J773" s="39" t="s">
        <v>15</v>
      </c>
      <c r="K773" s="39" t="s">
        <v>16</v>
      </c>
      <c r="L773" s="39" t="s">
        <v>16</v>
      </c>
      <c r="M773" s="39">
        <v>10.0</v>
      </c>
      <c r="N773" s="39" t="s">
        <v>2068</v>
      </c>
      <c r="O773" s="39" t="s">
        <v>16</v>
      </c>
      <c r="P773" s="40" t="s">
        <v>16</v>
      </c>
      <c r="Q773" s="40" t="s">
        <v>16</v>
      </c>
      <c r="R773" s="39" t="s">
        <v>16</v>
      </c>
      <c r="S773" s="39">
        <v>1.0</v>
      </c>
      <c r="T773" s="40" t="s">
        <v>1992</v>
      </c>
      <c r="U773" s="39" t="s">
        <v>2613</v>
      </c>
      <c r="V773" s="35"/>
      <c r="W773" s="35"/>
      <c r="X773" s="35"/>
    </row>
    <row r="774">
      <c r="A774" s="10">
        <v>769.0</v>
      </c>
      <c r="B774" s="30">
        <v>7661923.0</v>
      </c>
      <c r="C774" s="39" t="s">
        <v>15</v>
      </c>
      <c r="D774" s="39" t="s">
        <v>15</v>
      </c>
      <c r="E774" s="39" t="s">
        <v>15</v>
      </c>
      <c r="F774" s="39" t="s">
        <v>15</v>
      </c>
      <c r="G774" s="89" t="s">
        <v>15</v>
      </c>
      <c r="H774" s="89" t="s">
        <v>15</v>
      </c>
      <c r="I774" s="89" t="s">
        <v>15</v>
      </c>
      <c r="J774" s="39" t="s">
        <v>15</v>
      </c>
      <c r="K774" s="39" t="s">
        <v>16</v>
      </c>
      <c r="L774" s="39" t="s">
        <v>16</v>
      </c>
      <c r="M774" s="39">
        <v>11.0</v>
      </c>
      <c r="N774" s="39" t="s">
        <v>2012</v>
      </c>
      <c r="O774" s="39" t="s">
        <v>15</v>
      </c>
      <c r="P774" s="40" t="s">
        <v>16</v>
      </c>
      <c r="Q774" s="40" t="s">
        <v>15</v>
      </c>
      <c r="R774" s="39" t="s">
        <v>16</v>
      </c>
      <c r="S774" s="39">
        <v>1.0</v>
      </c>
      <c r="T774" s="40" t="s">
        <v>1995</v>
      </c>
      <c r="U774" s="39" t="s">
        <v>2614</v>
      </c>
      <c r="V774" s="35"/>
      <c r="W774" s="35"/>
      <c r="X774" s="35"/>
    </row>
    <row r="775">
      <c r="A775" s="10">
        <v>770.0</v>
      </c>
      <c r="B775" s="30">
        <v>7664211.0</v>
      </c>
      <c r="C775" s="39" t="s">
        <v>15</v>
      </c>
      <c r="D775" s="39" t="s">
        <v>15</v>
      </c>
      <c r="E775" s="39" t="s">
        <v>15</v>
      </c>
      <c r="F775" s="39" t="s">
        <v>15</v>
      </c>
      <c r="G775" s="89" t="s">
        <v>15</v>
      </c>
      <c r="H775" s="89" t="s">
        <v>15</v>
      </c>
      <c r="I775" s="89" t="s">
        <v>15</v>
      </c>
      <c r="J775" s="39" t="s">
        <v>15</v>
      </c>
      <c r="K775" s="39" t="s">
        <v>16</v>
      </c>
      <c r="L775" s="39" t="s">
        <v>16</v>
      </c>
      <c r="M775" s="39">
        <v>1.0</v>
      </c>
      <c r="N775" s="39" t="s">
        <v>2012</v>
      </c>
      <c r="O775" s="39" t="s">
        <v>15</v>
      </c>
      <c r="P775" s="40" t="s">
        <v>16</v>
      </c>
      <c r="Q775" s="40" t="s">
        <v>15</v>
      </c>
      <c r="R775" s="39" t="s">
        <v>15</v>
      </c>
      <c r="S775" s="39"/>
      <c r="T775" s="40"/>
      <c r="U775" s="39" t="s">
        <v>2615</v>
      </c>
      <c r="V775" s="35"/>
      <c r="W775" s="35"/>
      <c r="X775" s="35"/>
    </row>
    <row r="776">
      <c r="A776" s="10">
        <v>771.0</v>
      </c>
      <c r="B776" s="30">
        <v>7663238.0</v>
      </c>
      <c r="C776" s="39" t="s">
        <v>15</v>
      </c>
      <c r="D776" s="39" t="s">
        <v>15</v>
      </c>
      <c r="E776" s="39" t="s">
        <v>15</v>
      </c>
      <c r="F776" s="39" t="s">
        <v>15</v>
      </c>
      <c r="G776" s="89" t="s">
        <v>15</v>
      </c>
      <c r="H776" s="89" t="s">
        <v>15</v>
      </c>
      <c r="I776" s="89" t="s">
        <v>15</v>
      </c>
      <c r="J776" s="39" t="s">
        <v>15</v>
      </c>
      <c r="K776" s="39" t="s">
        <v>16</v>
      </c>
      <c r="L776" s="39" t="s">
        <v>16</v>
      </c>
      <c r="M776" s="39">
        <v>29.0</v>
      </c>
      <c r="N776" s="39" t="s">
        <v>2616</v>
      </c>
      <c r="O776" s="39" t="s">
        <v>15</v>
      </c>
      <c r="P776" s="40" t="s">
        <v>16</v>
      </c>
      <c r="Q776" s="40" t="s">
        <v>16</v>
      </c>
      <c r="R776" s="39" t="s">
        <v>16</v>
      </c>
      <c r="S776" s="39">
        <v>41.0</v>
      </c>
      <c r="T776" s="40" t="s">
        <v>1993</v>
      </c>
      <c r="U776" s="39" t="s">
        <v>2617</v>
      </c>
      <c r="V776" s="35"/>
      <c r="W776" s="35"/>
      <c r="X776" s="35"/>
    </row>
    <row r="777">
      <c r="A777" s="10">
        <v>772.0</v>
      </c>
      <c r="B777" s="30">
        <v>7663281.0</v>
      </c>
      <c r="C777" s="39" t="s">
        <v>15</v>
      </c>
      <c r="D777" s="39" t="s">
        <v>15</v>
      </c>
      <c r="E777" s="39" t="s">
        <v>15</v>
      </c>
      <c r="F777" s="39" t="s">
        <v>15</v>
      </c>
      <c r="G777" s="89" t="s">
        <v>15</v>
      </c>
      <c r="H777" s="89" t="s">
        <v>15</v>
      </c>
      <c r="I777" s="89" t="s">
        <v>15</v>
      </c>
      <c r="J777" s="39" t="s">
        <v>15</v>
      </c>
      <c r="K777" s="39" t="s">
        <v>16</v>
      </c>
      <c r="L777" s="39" t="s">
        <v>16</v>
      </c>
      <c r="M777" s="39">
        <v>27.0</v>
      </c>
      <c r="N777" s="39" t="s">
        <v>2618</v>
      </c>
      <c r="O777" s="39" t="s">
        <v>15</v>
      </c>
      <c r="P777" s="40" t="s">
        <v>16</v>
      </c>
      <c r="Q777" s="40" t="s">
        <v>15</v>
      </c>
      <c r="R777" s="39" t="s">
        <v>16</v>
      </c>
      <c r="S777" s="39">
        <v>59.0</v>
      </c>
      <c r="T777" s="40" t="s">
        <v>1995</v>
      </c>
      <c r="U777" s="39" t="s">
        <v>2619</v>
      </c>
      <c r="V777" s="35"/>
      <c r="W777" s="35"/>
      <c r="X777" s="35"/>
    </row>
    <row r="778">
      <c r="A778" s="10">
        <v>773.0</v>
      </c>
      <c r="B778" s="30">
        <v>7666616.0</v>
      </c>
      <c r="C778" s="39" t="s">
        <v>15</v>
      </c>
      <c r="D778" s="39" t="s">
        <v>15</v>
      </c>
      <c r="E778" s="39" t="s">
        <v>15</v>
      </c>
      <c r="F778" s="39" t="s">
        <v>15</v>
      </c>
      <c r="G778" s="89" t="s">
        <v>15</v>
      </c>
      <c r="H778" s="89" t="s">
        <v>15</v>
      </c>
      <c r="I778" s="89" t="s">
        <v>15</v>
      </c>
      <c r="J778" s="39" t="s">
        <v>15</v>
      </c>
      <c r="K778" s="39" t="s">
        <v>16</v>
      </c>
      <c r="L778" s="39" t="s">
        <v>16</v>
      </c>
      <c r="M778" s="39">
        <v>8.0</v>
      </c>
      <c r="N778" s="39" t="s">
        <v>2012</v>
      </c>
      <c r="O778" s="39" t="s">
        <v>15</v>
      </c>
      <c r="P778" s="40" t="s">
        <v>16</v>
      </c>
      <c r="Q778" s="40" t="s">
        <v>15</v>
      </c>
      <c r="R778" s="39" t="s">
        <v>16</v>
      </c>
      <c r="S778" s="39">
        <v>22.0</v>
      </c>
      <c r="T778" s="40" t="s">
        <v>1997</v>
      </c>
      <c r="U778" s="39" t="s">
        <v>2620</v>
      </c>
      <c r="V778" s="35"/>
      <c r="W778" s="35"/>
      <c r="X778" s="35"/>
    </row>
    <row r="779">
      <c r="A779" s="10">
        <v>774.0</v>
      </c>
      <c r="B779" s="30">
        <v>7667033.0</v>
      </c>
      <c r="C779" s="39" t="s">
        <v>15</v>
      </c>
      <c r="D779" s="39" t="s">
        <v>15</v>
      </c>
      <c r="E779" s="39" t="s">
        <v>15</v>
      </c>
      <c r="F779" s="39" t="s">
        <v>15</v>
      </c>
      <c r="G779" s="89" t="s">
        <v>15</v>
      </c>
      <c r="H779" s="89" t="s">
        <v>15</v>
      </c>
      <c r="I779" s="89" t="s">
        <v>15</v>
      </c>
      <c r="J779" s="39" t="s">
        <v>15</v>
      </c>
      <c r="K779" s="39" t="s">
        <v>16</v>
      </c>
      <c r="L779" s="39" t="s">
        <v>16</v>
      </c>
      <c r="M779" s="39">
        <v>10.0</v>
      </c>
      <c r="N779" s="39" t="s">
        <v>2012</v>
      </c>
      <c r="O779" s="39" t="s">
        <v>15</v>
      </c>
      <c r="P779" s="40" t="s">
        <v>16</v>
      </c>
      <c r="Q779" s="40" t="s">
        <v>16</v>
      </c>
      <c r="R779" s="39" t="s">
        <v>16</v>
      </c>
      <c r="S779" s="39">
        <v>10.0</v>
      </c>
      <c r="T779" s="40" t="s">
        <v>1995</v>
      </c>
      <c r="U779" s="39" t="s">
        <v>2621</v>
      </c>
      <c r="V779" s="35"/>
      <c r="W779" s="35"/>
      <c r="X779" s="35"/>
    </row>
    <row r="780">
      <c r="A780" s="10">
        <v>775.0</v>
      </c>
      <c r="B780" s="30">
        <v>7667263.0</v>
      </c>
      <c r="C780" s="39" t="s">
        <v>15</v>
      </c>
      <c r="D780" s="39" t="s">
        <v>2049</v>
      </c>
      <c r="E780" s="39" t="s">
        <v>15</v>
      </c>
      <c r="F780" s="39" t="s">
        <v>15</v>
      </c>
      <c r="G780" s="89" t="s">
        <v>15</v>
      </c>
      <c r="H780" s="89" t="s">
        <v>15</v>
      </c>
      <c r="I780" s="89" t="s">
        <v>15</v>
      </c>
      <c r="J780" s="39" t="s">
        <v>15</v>
      </c>
      <c r="K780" s="39" t="s">
        <v>16</v>
      </c>
      <c r="L780" s="39" t="s">
        <v>16</v>
      </c>
      <c r="M780" s="39">
        <v>16.0</v>
      </c>
      <c r="N780" s="39" t="s">
        <v>2261</v>
      </c>
      <c r="O780" s="39" t="s">
        <v>15</v>
      </c>
      <c r="P780" s="40" t="s">
        <v>15</v>
      </c>
      <c r="Q780" s="40" t="s">
        <v>15</v>
      </c>
      <c r="R780" s="39" t="s">
        <v>16</v>
      </c>
      <c r="S780" s="39">
        <v>71.0</v>
      </c>
      <c r="T780" s="40" t="s">
        <v>1995</v>
      </c>
      <c r="U780" s="39" t="s">
        <v>2622</v>
      </c>
      <c r="V780" s="35"/>
      <c r="W780" s="35"/>
      <c r="X780" s="35"/>
    </row>
    <row r="781">
      <c r="A781" s="10">
        <v>776.0</v>
      </c>
      <c r="B781" s="30">
        <v>7666849.0</v>
      </c>
      <c r="C781" s="39" t="s">
        <v>15</v>
      </c>
      <c r="D781" s="39" t="s">
        <v>15</v>
      </c>
      <c r="E781" s="39" t="s">
        <v>15</v>
      </c>
      <c r="F781" s="39" t="s">
        <v>15</v>
      </c>
      <c r="G781" s="89" t="s">
        <v>15</v>
      </c>
      <c r="H781" s="89" t="s">
        <v>15</v>
      </c>
      <c r="I781" s="89" t="s">
        <v>15</v>
      </c>
      <c r="J781" s="39" t="s">
        <v>15</v>
      </c>
      <c r="K781" s="39" t="s">
        <v>16</v>
      </c>
      <c r="L781" s="39" t="s">
        <v>16</v>
      </c>
      <c r="M781" s="39">
        <v>11.0</v>
      </c>
      <c r="N781" s="39" t="s">
        <v>2012</v>
      </c>
      <c r="O781" s="39" t="s">
        <v>15</v>
      </c>
      <c r="P781" s="40" t="s">
        <v>16</v>
      </c>
      <c r="Q781" s="40" t="s">
        <v>16</v>
      </c>
      <c r="R781" s="39" t="s">
        <v>16</v>
      </c>
      <c r="S781" s="39">
        <v>15.0</v>
      </c>
      <c r="T781" s="40" t="s">
        <v>1995</v>
      </c>
      <c r="U781" s="39" t="s">
        <v>2623</v>
      </c>
      <c r="V781" s="35"/>
      <c r="W781" s="35"/>
      <c r="X781" s="35"/>
    </row>
    <row r="782">
      <c r="A782" s="10">
        <v>777.0</v>
      </c>
      <c r="B782" s="30">
        <v>7669917.0</v>
      </c>
      <c r="C782" s="39" t="s">
        <v>15</v>
      </c>
      <c r="D782" s="39" t="s">
        <v>15</v>
      </c>
      <c r="E782" s="39" t="s">
        <v>15</v>
      </c>
      <c r="F782" s="39" t="s">
        <v>15</v>
      </c>
      <c r="G782" s="89" t="s">
        <v>15</v>
      </c>
      <c r="H782" s="89" t="s">
        <v>15</v>
      </c>
      <c r="I782" s="89" t="s">
        <v>16</v>
      </c>
      <c r="J782" s="39" t="s">
        <v>15</v>
      </c>
      <c r="K782" s="39" t="s">
        <v>15</v>
      </c>
      <c r="L782" s="39" t="s">
        <v>16</v>
      </c>
      <c r="M782" s="39">
        <v>8.0</v>
      </c>
      <c r="N782" s="39" t="s">
        <v>2012</v>
      </c>
      <c r="O782" s="39" t="s">
        <v>15</v>
      </c>
      <c r="P782" s="40" t="s">
        <v>15</v>
      </c>
      <c r="Q782" s="40" t="s">
        <v>15</v>
      </c>
      <c r="R782" s="39" t="s">
        <v>16</v>
      </c>
      <c r="S782" s="39">
        <v>4.0</v>
      </c>
      <c r="T782" s="40" t="s">
        <v>1995</v>
      </c>
      <c r="U782" s="39" t="s">
        <v>2624</v>
      </c>
      <c r="V782" s="35"/>
      <c r="W782" s="35"/>
      <c r="X782" s="35"/>
    </row>
    <row r="783">
      <c r="A783" s="36">
        <v>778.0</v>
      </c>
      <c r="B783" s="59">
        <v>7673944.0</v>
      </c>
      <c r="C783" s="40" t="s">
        <v>15</v>
      </c>
      <c r="D783" s="40" t="s">
        <v>15</v>
      </c>
      <c r="E783" s="40" t="s">
        <v>15</v>
      </c>
      <c r="F783" s="40" t="s">
        <v>15</v>
      </c>
      <c r="G783" s="111" t="s">
        <v>15</v>
      </c>
      <c r="H783" s="111" t="s">
        <v>15</v>
      </c>
      <c r="I783" s="111" t="s">
        <v>15</v>
      </c>
      <c r="J783" s="40" t="s">
        <v>15</v>
      </c>
      <c r="K783" s="40" t="s">
        <v>16</v>
      </c>
      <c r="L783" s="40" t="s">
        <v>16</v>
      </c>
      <c r="M783" s="40">
        <v>10.0</v>
      </c>
      <c r="N783" s="40" t="s">
        <v>2254</v>
      </c>
      <c r="O783" s="40" t="s">
        <v>15</v>
      </c>
      <c r="P783" s="40" t="s">
        <v>16</v>
      </c>
      <c r="Q783" s="40" t="s">
        <v>16</v>
      </c>
      <c r="R783" s="40" t="s">
        <v>16</v>
      </c>
      <c r="S783" s="40">
        <v>19.0</v>
      </c>
      <c r="T783" s="40" t="s">
        <v>1992</v>
      </c>
      <c r="U783" s="40" t="s">
        <v>2625</v>
      </c>
      <c r="V783" s="71"/>
      <c r="W783" s="71"/>
      <c r="X783" s="71"/>
    </row>
    <row r="784">
      <c r="A784" s="36">
        <v>779.0</v>
      </c>
      <c r="B784" s="59">
        <v>7673822.0</v>
      </c>
      <c r="C784" s="40" t="s">
        <v>15</v>
      </c>
      <c r="D784" s="40" t="s">
        <v>15</v>
      </c>
      <c r="E784" s="40" t="s">
        <v>15</v>
      </c>
      <c r="F784" s="40" t="s">
        <v>15</v>
      </c>
      <c r="G784" s="111" t="s">
        <v>15</v>
      </c>
      <c r="H784" s="111" t="s">
        <v>15</v>
      </c>
      <c r="I784" s="111" t="s">
        <v>15</v>
      </c>
      <c r="J784" s="40" t="s">
        <v>15</v>
      </c>
      <c r="K784" s="40" t="s">
        <v>15</v>
      </c>
      <c r="L784" s="40" t="s">
        <v>15</v>
      </c>
      <c r="M784" s="167"/>
      <c r="N784" s="167"/>
      <c r="O784" s="40" t="s">
        <v>15</v>
      </c>
      <c r="P784" s="40" t="s">
        <v>15</v>
      </c>
      <c r="Q784" s="40" t="s">
        <v>15</v>
      </c>
      <c r="R784" s="40" t="s">
        <v>16</v>
      </c>
      <c r="S784" s="40">
        <v>3.0</v>
      </c>
      <c r="T784" s="40" t="s">
        <v>1997</v>
      </c>
      <c r="U784" s="40" t="s">
        <v>2590</v>
      </c>
      <c r="V784" s="71"/>
      <c r="W784" s="71"/>
      <c r="X784" s="71"/>
    </row>
    <row r="785">
      <c r="A785" s="36">
        <v>780.0</v>
      </c>
      <c r="B785" s="59">
        <v>7674049.0</v>
      </c>
      <c r="C785" s="40" t="s">
        <v>15</v>
      </c>
      <c r="D785" s="40" t="s">
        <v>15</v>
      </c>
      <c r="E785" s="40" t="s">
        <v>15</v>
      </c>
      <c r="F785" s="40" t="s">
        <v>15</v>
      </c>
      <c r="G785" s="111" t="s">
        <v>15</v>
      </c>
      <c r="H785" s="111" t="s">
        <v>15</v>
      </c>
      <c r="I785" s="111" t="s">
        <v>15</v>
      </c>
      <c r="J785" s="40" t="s">
        <v>15</v>
      </c>
      <c r="K785" s="40" t="s">
        <v>15</v>
      </c>
      <c r="L785" s="40" t="s">
        <v>15</v>
      </c>
      <c r="M785" s="167"/>
      <c r="N785" s="167"/>
      <c r="O785" s="40" t="s">
        <v>15</v>
      </c>
      <c r="P785" s="40" t="s">
        <v>16</v>
      </c>
      <c r="Q785" s="40" t="s">
        <v>15</v>
      </c>
      <c r="R785" s="40" t="s">
        <v>16</v>
      </c>
      <c r="S785" s="40">
        <v>3.0</v>
      </c>
      <c r="T785" s="40" t="s">
        <v>1993</v>
      </c>
      <c r="U785" s="40" t="s">
        <v>2590</v>
      </c>
      <c r="V785" s="71"/>
      <c r="W785" s="71"/>
      <c r="X785" s="71"/>
    </row>
    <row r="786">
      <c r="A786" s="36">
        <v>781.0</v>
      </c>
      <c r="B786" s="59">
        <v>7674186.0</v>
      </c>
      <c r="C786" s="40" t="s">
        <v>15</v>
      </c>
      <c r="D786" s="40" t="s">
        <v>15</v>
      </c>
      <c r="E786" s="40" t="s">
        <v>15</v>
      </c>
      <c r="F786" s="40" t="s">
        <v>15</v>
      </c>
      <c r="G786" s="111" t="s">
        <v>15</v>
      </c>
      <c r="H786" s="111" t="s">
        <v>15</v>
      </c>
      <c r="I786" s="111" t="s">
        <v>15</v>
      </c>
      <c r="J786" s="40" t="s">
        <v>15</v>
      </c>
      <c r="K786" s="40" t="s">
        <v>16</v>
      </c>
      <c r="L786" s="40" t="s">
        <v>16</v>
      </c>
      <c r="M786" s="40">
        <v>7.0</v>
      </c>
      <c r="N786" s="40" t="s">
        <v>2254</v>
      </c>
      <c r="O786" s="40" t="s">
        <v>15</v>
      </c>
      <c r="P786" s="40" t="s">
        <v>15</v>
      </c>
      <c r="Q786" s="40" t="s">
        <v>16</v>
      </c>
      <c r="R786" s="40" t="s">
        <v>16</v>
      </c>
      <c r="S786" s="40">
        <v>12.0</v>
      </c>
      <c r="T786" s="40" t="s">
        <v>1995</v>
      </c>
      <c r="U786" s="40" t="s">
        <v>2626</v>
      </c>
      <c r="V786" s="71"/>
      <c r="W786" s="71"/>
      <c r="X786" s="71"/>
    </row>
    <row r="787">
      <c r="A787" s="36">
        <v>782.0</v>
      </c>
      <c r="B787" s="59">
        <v>7674297.0</v>
      </c>
      <c r="C787" s="40" t="s">
        <v>15</v>
      </c>
      <c r="D787" s="40" t="s">
        <v>15</v>
      </c>
      <c r="E787" s="40" t="s">
        <v>15</v>
      </c>
      <c r="F787" s="40" t="s">
        <v>15</v>
      </c>
      <c r="G787" s="111" t="s">
        <v>15</v>
      </c>
      <c r="H787" s="111" t="s">
        <v>15</v>
      </c>
      <c r="I787" s="111" t="s">
        <v>15</v>
      </c>
      <c r="J787" s="40" t="s">
        <v>15</v>
      </c>
      <c r="K787" s="40" t="s">
        <v>15</v>
      </c>
      <c r="L787" s="40" t="s">
        <v>15</v>
      </c>
      <c r="M787" s="167"/>
      <c r="N787" s="167"/>
      <c r="O787" s="40" t="s">
        <v>15</v>
      </c>
      <c r="P787" s="40" t="s">
        <v>16</v>
      </c>
      <c r="Q787" s="40" t="s">
        <v>16</v>
      </c>
      <c r="R787" s="40" t="s">
        <v>16</v>
      </c>
      <c r="S787" s="40">
        <v>6.0</v>
      </c>
      <c r="T787" s="40" t="s">
        <v>1993</v>
      </c>
      <c r="U787" s="167"/>
      <c r="V787" s="168"/>
      <c r="W787" s="168"/>
      <c r="X787" s="168"/>
    </row>
    <row r="788">
      <c r="A788" s="36">
        <v>783.0</v>
      </c>
      <c r="B788" s="59">
        <v>7677362.0</v>
      </c>
      <c r="C788" s="40" t="s">
        <v>15</v>
      </c>
      <c r="D788" s="40" t="s">
        <v>15</v>
      </c>
      <c r="E788" s="40" t="s">
        <v>15</v>
      </c>
      <c r="F788" s="40" t="s">
        <v>15</v>
      </c>
      <c r="G788" s="111" t="s">
        <v>15</v>
      </c>
      <c r="H788" s="111" t="s">
        <v>15</v>
      </c>
      <c r="I788" s="111" t="s">
        <v>16</v>
      </c>
      <c r="J788" s="40" t="s">
        <v>15</v>
      </c>
      <c r="K788" s="40" t="s">
        <v>16</v>
      </c>
      <c r="L788" s="40" t="s">
        <v>16</v>
      </c>
      <c r="M788" s="40">
        <v>7.0</v>
      </c>
      <c r="N788" s="40" t="s">
        <v>2254</v>
      </c>
      <c r="O788" s="40" t="s">
        <v>15</v>
      </c>
      <c r="P788" s="40" t="s">
        <v>16</v>
      </c>
      <c r="Q788" s="40" t="s">
        <v>16</v>
      </c>
      <c r="R788" s="40" t="s">
        <v>16</v>
      </c>
      <c r="S788" s="40">
        <v>22.0</v>
      </c>
      <c r="T788" s="40" t="s">
        <v>1997</v>
      </c>
      <c r="U788" s="40" t="s">
        <v>2187</v>
      </c>
      <c r="V788" s="71"/>
      <c r="W788" s="71"/>
      <c r="X788" s="71"/>
    </row>
    <row r="789">
      <c r="A789" s="36">
        <v>784.0</v>
      </c>
      <c r="B789" s="59">
        <v>7677650.0</v>
      </c>
      <c r="C789" s="40" t="s">
        <v>15</v>
      </c>
      <c r="D789" s="40" t="s">
        <v>15</v>
      </c>
      <c r="E789" s="40" t="s">
        <v>15</v>
      </c>
      <c r="F789" s="40" t="s">
        <v>15</v>
      </c>
      <c r="G789" s="111" t="s">
        <v>15</v>
      </c>
      <c r="H789" s="111" t="s">
        <v>16</v>
      </c>
      <c r="I789" s="111" t="s">
        <v>16</v>
      </c>
      <c r="J789" s="40" t="s">
        <v>15</v>
      </c>
      <c r="K789" s="40" t="s">
        <v>16</v>
      </c>
      <c r="L789" s="40" t="s">
        <v>16</v>
      </c>
      <c r="M789" s="40">
        <v>22.0</v>
      </c>
      <c r="N789" s="40" t="s">
        <v>2323</v>
      </c>
      <c r="O789" s="40" t="s">
        <v>15</v>
      </c>
      <c r="P789" s="40" t="s">
        <v>16</v>
      </c>
      <c r="Q789" s="40" t="s">
        <v>16</v>
      </c>
      <c r="R789" s="40" t="s">
        <v>16</v>
      </c>
      <c r="S789" s="40">
        <v>50.0</v>
      </c>
      <c r="T789" s="40" t="s">
        <v>1995</v>
      </c>
      <c r="U789" s="40" t="s">
        <v>2627</v>
      </c>
      <c r="V789" s="71"/>
      <c r="W789" s="71"/>
      <c r="X789" s="71"/>
    </row>
    <row r="790">
      <c r="A790" s="36">
        <v>785.0</v>
      </c>
      <c r="B790" s="59">
        <v>7677667.0</v>
      </c>
      <c r="C790" s="40" t="s">
        <v>15</v>
      </c>
      <c r="D790" s="40" t="s">
        <v>15</v>
      </c>
      <c r="E790" s="40" t="s">
        <v>15</v>
      </c>
      <c r="F790" s="40" t="s">
        <v>15</v>
      </c>
      <c r="G790" s="111" t="s">
        <v>15</v>
      </c>
      <c r="H790" s="111" t="s">
        <v>15</v>
      </c>
      <c r="I790" s="111" t="s">
        <v>15</v>
      </c>
      <c r="J790" s="40" t="s">
        <v>15</v>
      </c>
      <c r="K790" s="40" t="s">
        <v>16</v>
      </c>
      <c r="L790" s="40" t="s">
        <v>16</v>
      </c>
      <c r="M790" s="40">
        <v>3.0</v>
      </c>
      <c r="N790" s="40" t="s">
        <v>2254</v>
      </c>
      <c r="O790" s="40" t="s">
        <v>15</v>
      </c>
      <c r="P790" s="40" t="s">
        <v>16</v>
      </c>
      <c r="Q790" s="40" t="s">
        <v>16</v>
      </c>
      <c r="R790" s="40" t="s">
        <v>16</v>
      </c>
      <c r="S790" s="40">
        <v>3.0</v>
      </c>
      <c r="T790" s="40"/>
      <c r="U790" s="40" t="s">
        <v>2628</v>
      </c>
      <c r="V790" s="71"/>
      <c r="W790" s="71"/>
      <c r="X790" s="71"/>
    </row>
    <row r="791">
      <c r="A791" s="36">
        <v>786.0</v>
      </c>
      <c r="B791" s="59">
        <v>7680772.0</v>
      </c>
      <c r="C791" s="40" t="s">
        <v>15</v>
      </c>
      <c r="D791" s="40" t="s">
        <v>15</v>
      </c>
      <c r="E791" s="40" t="s">
        <v>15</v>
      </c>
      <c r="F791" s="40" t="s">
        <v>15</v>
      </c>
      <c r="G791" s="111" t="s">
        <v>15</v>
      </c>
      <c r="H791" s="111" t="s">
        <v>15</v>
      </c>
      <c r="I791" s="111" t="s">
        <v>16</v>
      </c>
      <c r="J791" s="40" t="s">
        <v>15</v>
      </c>
      <c r="K791" s="40" t="s">
        <v>16</v>
      </c>
      <c r="L791" s="40" t="s">
        <v>16</v>
      </c>
      <c r="M791" s="40">
        <v>10.0</v>
      </c>
      <c r="N791" s="40" t="s">
        <v>2629</v>
      </c>
      <c r="O791" s="40" t="s">
        <v>16</v>
      </c>
      <c r="P791" s="40" t="s">
        <v>16</v>
      </c>
      <c r="Q791" s="40" t="s">
        <v>16</v>
      </c>
      <c r="R791" s="40" t="s">
        <v>16</v>
      </c>
      <c r="S791" s="40">
        <v>41.0</v>
      </c>
      <c r="T791" s="40" t="s">
        <v>1992</v>
      </c>
      <c r="U791" s="40" t="s">
        <v>2630</v>
      </c>
      <c r="V791" s="71"/>
      <c r="W791" s="71"/>
      <c r="X791" s="71"/>
    </row>
    <row r="792">
      <c r="A792" s="36">
        <v>787.0</v>
      </c>
      <c r="B792" s="36">
        <v>7680795.0</v>
      </c>
      <c r="C792" s="40" t="s">
        <v>15</v>
      </c>
      <c r="D792" s="40" t="s">
        <v>2013</v>
      </c>
      <c r="E792" s="40" t="s">
        <v>15</v>
      </c>
      <c r="F792" s="40" t="s">
        <v>15</v>
      </c>
      <c r="G792" s="111" t="s">
        <v>15</v>
      </c>
      <c r="H792" s="111" t="s">
        <v>15</v>
      </c>
      <c r="I792" s="111" t="s">
        <v>15</v>
      </c>
      <c r="J792" s="40" t="s">
        <v>15</v>
      </c>
      <c r="K792" s="40" t="s">
        <v>15</v>
      </c>
      <c r="L792" s="40" t="s">
        <v>15</v>
      </c>
      <c r="M792" s="167"/>
      <c r="N792" s="167"/>
      <c r="O792" s="40" t="s">
        <v>15</v>
      </c>
      <c r="P792" s="40" t="s">
        <v>16</v>
      </c>
      <c r="Q792" s="40" t="s">
        <v>16</v>
      </c>
      <c r="R792" s="40" t="s">
        <v>16</v>
      </c>
      <c r="S792" s="40">
        <v>35.0</v>
      </c>
      <c r="T792" s="40" t="s">
        <v>1992</v>
      </c>
      <c r="U792" s="40" t="s">
        <v>2631</v>
      </c>
      <c r="V792" s="71"/>
      <c r="W792" s="71"/>
      <c r="X792" s="71"/>
    </row>
    <row r="793">
      <c r="A793" s="36">
        <v>788.0</v>
      </c>
      <c r="B793" s="59">
        <v>7681067.0</v>
      </c>
      <c r="C793" s="40" t="s">
        <v>15</v>
      </c>
      <c r="D793" s="40" t="s">
        <v>2049</v>
      </c>
      <c r="E793" s="40" t="s">
        <v>15</v>
      </c>
      <c r="F793" s="40" t="s">
        <v>15</v>
      </c>
      <c r="G793" s="111" t="s">
        <v>15</v>
      </c>
      <c r="H793" s="111" t="s">
        <v>15</v>
      </c>
      <c r="I793" s="111" t="s">
        <v>15</v>
      </c>
      <c r="J793" s="40" t="s">
        <v>15</v>
      </c>
      <c r="K793" s="40" t="s">
        <v>16</v>
      </c>
      <c r="L793" s="40" t="s">
        <v>16</v>
      </c>
      <c r="M793" s="40">
        <v>32.0</v>
      </c>
      <c r="N793" s="40" t="s">
        <v>2323</v>
      </c>
      <c r="O793" s="40" t="s">
        <v>15</v>
      </c>
      <c r="P793" s="40" t="s">
        <v>16</v>
      </c>
      <c r="Q793" s="40" t="s">
        <v>16</v>
      </c>
      <c r="R793" s="40" t="s">
        <v>16</v>
      </c>
      <c r="S793" s="40">
        <v>54.0</v>
      </c>
      <c r="T793" s="40" t="s">
        <v>1993</v>
      </c>
      <c r="U793" s="40" t="s">
        <v>2632</v>
      </c>
      <c r="V793" s="71"/>
      <c r="W793" s="71"/>
      <c r="X793" s="71"/>
    </row>
    <row r="794">
      <c r="A794" s="36">
        <v>789.0</v>
      </c>
      <c r="B794" s="59">
        <v>7683234.0</v>
      </c>
      <c r="C794" s="40" t="s">
        <v>15</v>
      </c>
      <c r="D794" s="40" t="s">
        <v>2013</v>
      </c>
      <c r="E794" s="40" t="s">
        <v>15</v>
      </c>
      <c r="F794" s="40" t="s">
        <v>15</v>
      </c>
      <c r="G794" s="111" t="s">
        <v>15</v>
      </c>
      <c r="H794" s="111" t="s">
        <v>15</v>
      </c>
      <c r="I794" s="111" t="s">
        <v>15</v>
      </c>
      <c r="J794" s="40" t="s">
        <v>15</v>
      </c>
      <c r="K794" s="40" t="s">
        <v>16</v>
      </c>
      <c r="L794" s="40" t="s">
        <v>16</v>
      </c>
      <c r="M794" s="40">
        <v>10.0</v>
      </c>
      <c r="N794" s="40" t="s">
        <v>2250</v>
      </c>
      <c r="O794" s="40" t="s">
        <v>15</v>
      </c>
      <c r="P794" s="40" t="s">
        <v>16</v>
      </c>
      <c r="Q794" s="40" t="s">
        <v>16</v>
      </c>
      <c r="R794" s="40" t="s">
        <v>16</v>
      </c>
      <c r="S794" s="40">
        <v>68.0</v>
      </c>
      <c r="T794" s="40" t="s">
        <v>1992</v>
      </c>
      <c r="U794" s="40" t="s">
        <v>2633</v>
      </c>
      <c r="V794" s="71"/>
      <c r="W794" s="71"/>
      <c r="X794" s="71"/>
    </row>
    <row r="795">
      <c r="A795" s="36">
        <v>780.0</v>
      </c>
      <c r="B795" s="36">
        <v>7682895.0</v>
      </c>
      <c r="C795" s="40" t="s">
        <v>15</v>
      </c>
      <c r="D795" s="40" t="s">
        <v>15</v>
      </c>
      <c r="E795" s="40" t="s">
        <v>16</v>
      </c>
      <c r="F795" s="40" t="s">
        <v>15</v>
      </c>
      <c r="G795" s="111" t="s">
        <v>15</v>
      </c>
      <c r="H795" s="111" t="s">
        <v>15</v>
      </c>
      <c r="I795" s="111" t="s">
        <v>15</v>
      </c>
      <c r="J795" s="40" t="s">
        <v>15</v>
      </c>
      <c r="K795" s="40" t="s">
        <v>16</v>
      </c>
      <c r="L795" s="40" t="s">
        <v>16</v>
      </c>
      <c r="M795" s="40">
        <v>9.0</v>
      </c>
      <c r="N795" s="40" t="s">
        <v>2250</v>
      </c>
      <c r="O795" s="40" t="s">
        <v>15</v>
      </c>
      <c r="P795" s="40" t="s">
        <v>15</v>
      </c>
      <c r="Q795" s="40" t="s">
        <v>16</v>
      </c>
      <c r="R795" s="40" t="s">
        <v>16</v>
      </c>
      <c r="S795" s="40">
        <v>38.0</v>
      </c>
      <c r="T795" s="40" t="s">
        <v>1992</v>
      </c>
      <c r="U795" s="40" t="s">
        <v>2634</v>
      </c>
      <c r="V795" s="71"/>
      <c r="W795" s="71"/>
      <c r="X795" s="71"/>
    </row>
    <row r="796">
      <c r="A796" s="36">
        <v>781.0</v>
      </c>
      <c r="B796" s="36">
        <v>7683739.0</v>
      </c>
      <c r="C796" s="40" t="s">
        <v>15</v>
      </c>
      <c r="D796" s="40" t="s">
        <v>2049</v>
      </c>
      <c r="E796" s="40" t="s">
        <v>15</v>
      </c>
      <c r="F796" s="40" t="s">
        <v>15</v>
      </c>
      <c r="G796" s="111" t="s">
        <v>15</v>
      </c>
      <c r="H796" s="111" t="s">
        <v>15</v>
      </c>
      <c r="I796" s="111" t="s">
        <v>15</v>
      </c>
      <c r="J796" s="40" t="s">
        <v>15</v>
      </c>
      <c r="K796" s="40" t="s">
        <v>16</v>
      </c>
      <c r="L796" s="40" t="s">
        <v>16</v>
      </c>
      <c r="M796" s="40">
        <v>13.0</v>
      </c>
      <c r="N796" s="40" t="s">
        <v>2250</v>
      </c>
      <c r="O796" s="40" t="s">
        <v>15</v>
      </c>
      <c r="P796" s="40" t="s">
        <v>16</v>
      </c>
      <c r="Q796" s="40" t="s">
        <v>16</v>
      </c>
      <c r="R796" s="40" t="s">
        <v>16</v>
      </c>
      <c r="S796" s="40">
        <v>33.0</v>
      </c>
      <c r="T796" s="40" t="s">
        <v>1992</v>
      </c>
      <c r="U796" s="169" t="s">
        <v>2635</v>
      </c>
      <c r="V796" s="169"/>
      <c r="W796" s="169"/>
      <c r="X796" s="169"/>
    </row>
    <row r="797">
      <c r="A797" s="36">
        <v>782.0</v>
      </c>
      <c r="B797" s="36">
        <v>7684403.0</v>
      </c>
      <c r="C797" s="40" t="s">
        <v>15</v>
      </c>
      <c r="D797" s="40" t="s">
        <v>15</v>
      </c>
      <c r="E797" s="40" t="s">
        <v>15</v>
      </c>
      <c r="F797" s="40" t="s">
        <v>15</v>
      </c>
      <c r="G797" s="111" t="s">
        <v>15</v>
      </c>
      <c r="H797" s="111" t="s">
        <v>15</v>
      </c>
      <c r="I797" s="111" t="s">
        <v>15</v>
      </c>
      <c r="J797" s="40" t="s">
        <v>15</v>
      </c>
      <c r="K797" s="40" t="s">
        <v>15</v>
      </c>
      <c r="L797" s="40" t="s">
        <v>15</v>
      </c>
      <c r="M797" s="167"/>
      <c r="N797" s="167"/>
      <c r="O797" s="40" t="s">
        <v>15</v>
      </c>
      <c r="P797" s="40" t="s">
        <v>15</v>
      </c>
      <c r="Q797" s="40" t="s">
        <v>15</v>
      </c>
      <c r="R797" s="40" t="s">
        <v>16</v>
      </c>
      <c r="S797" s="40">
        <v>1.0</v>
      </c>
      <c r="T797" s="40" t="s">
        <v>1993</v>
      </c>
      <c r="U797" s="40" t="s">
        <v>2636</v>
      </c>
      <c r="V797" s="71"/>
      <c r="W797" s="71"/>
      <c r="X797" s="71"/>
    </row>
    <row r="798">
      <c r="A798" s="36">
        <v>783.0</v>
      </c>
      <c r="B798" s="36">
        <v>7689781.0</v>
      </c>
      <c r="C798" s="40" t="s">
        <v>15</v>
      </c>
      <c r="D798" s="40" t="s">
        <v>15</v>
      </c>
      <c r="E798" s="40" t="s">
        <v>15</v>
      </c>
      <c r="F798" s="40" t="s">
        <v>15</v>
      </c>
      <c r="G798" s="111" t="s">
        <v>15</v>
      </c>
      <c r="H798" s="111" t="s">
        <v>15</v>
      </c>
      <c r="I798" s="111" t="s">
        <v>16</v>
      </c>
      <c r="J798" s="40" t="s">
        <v>15</v>
      </c>
      <c r="K798" s="40" t="s">
        <v>15</v>
      </c>
      <c r="L798" s="40" t="s">
        <v>16</v>
      </c>
      <c r="M798" s="40">
        <v>7.0</v>
      </c>
      <c r="N798" s="40" t="s">
        <v>2250</v>
      </c>
      <c r="O798" s="40" t="s">
        <v>15</v>
      </c>
      <c r="P798" s="40" t="s">
        <v>15</v>
      </c>
      <c r="Q798" s="40" t="s">
        <v>15</v>
      </c>
      <c r="R798" s="40" t="s">
        <v>16</v>
      </c>
      <c r="S798" s="40">
        <v>17.0</v>
      </c>
      <c r="T798" s="40" t="s">
        <v>1995</v>
      </c>
      <c r="U798" s="40" t="s">
        <v>2637</v>
      </c>
      <c r="V798" s="71"/>
      <c r="W798" s="71"/>
      <c r="X798" s="71"/>
    </row>
    <row r="799">
      <c r="A799" s="36">
        <v>784.0</v>
      </c>
      <c r="B799" s="36">
        <v>7687659.0</v>
      </c>
      <c r="C799" s="40" t="s">
        <v>15</v>
      </c>
      <c r="D799" s="40" t="s">
        <v>15</v>
      </c>
      <c r="E799" s="40" t="s">
        <v>15</v>
      </c>
      <c r="F799" s="40" t="s">
        <v>15</v>
      </c>
      <c r="G799" s="111" t="s">
        <v>15</v>
      </c>
      <c r="H799" s="111" t="s">
        <v>15</v>
      </c>
      <c r="I799" s="111" t="s">
        <v>16</v>
      </c>
      <c r="J799" s="40" t="s">
        <v>15</v>
      </c>
      <c r="K799" s="40" t="s">
        <v>16</v>
      </c>
      <c r="L799" s="40" t="s">
        <v>16</v>
      </c>
      <c r="M799" s="40">
        <v>8.0</v>
      </c>
      <c r="N799" s="40" t="s">
        <v>2250</v>
      </c>
      <c r="O799" s="40" t="s">
        <v>15</v>
      </c>
      <c r="P799" s="40" t="s">
        <v>15</v>
      </c>
      <c r="Q799" s="40" t="s">
        <v>15</v>
      </c>
      <c r="R799" s="40" t="s">
        <v>16</v>
      </c>
      <c r="S799" s="40">
        <v>15.0</v>
      </c>
      <c r="T799" s="40" t="s">
        <v>1995</v>
      </c>
      <c r="U799" s="40" t="s">
        <v>2638</v>
      </c>
      <c r="V799" s="71"/>
      <c r="W799" s="71"/>
      <c r="X799" s="71"/>
    </row>
    <row r="800">
      <c r="A800" s="36">
        <v>785.0</v>
      </c>
      <c r="B800" s="36">
        <v>7691670.0</v>
      </c>
      <c r="C800" s="40" t="s">
        <v>15</v>
      </c>
      <c r="D800" s="40" t="s">
        <v>15</v>
      </c>
      <c r="E800" s="40" t="s">
        <v>15</v>
      </c>
      <c r="F800" s="40" t="s">
        <v>15</v>
      </c>
      <c r="G800" s="111" t="s">
        <v>15</v>
      </c>
      <c r="H800" s="111" t="s">
        <v>15</v>
      </c>
      <c r="I800" s="111" t="s">
        <v>15</v>
      </c>
      <c r="J800" s="40" t="s">
        <v>15</v>
      </c>
      <c r="K800" s="40" t="s">
        <v>15</v>
      </c>
      <c r="L800" s="40" t="s">
        <v>15</v>
      </c>
      <c r="M800" s="167"/>
      <c r="N800" s="167"/>
      <c r="O800" s="40" t="s">
        <v>15</v>
      </c>
      <c r="P800" s="40" t="s">
        <v>15</v>
      </c>
      <c r="Q800" s="40" t="s">
        <v>15</v>
      </c>
      <c r="R800" s="40" t="s">
        <v>16</v>
      </c>
      <c r="S800" s="40">
        <v>8.0</v>
      </c>
      <c r="T800" s="40" t="s">
        <v>1992</v>
      </c>
      <c r="U800" s="167"/>
      <c r="V800" s="168"/>
      <c r="W800" s="168"/>
      <c r="X800" s="168"/>
    </row>
    <row r="801">
      <c r="A801" s="36">
        <v>786.0</v>
      </c>
      <c r="B801" s="59">
        <v>7685898.0</v>
      </c>
      <c r="C801" s="40" t="s">
        <v>15</v>
      </c>
      <c r="D801" s="40" t="s">
        <v>15</v>
      </c>
      <c r="E801" s="40" t="s">
        <v>15</v>
      </c>
      <c r="F801" s="40" t="s">
        <v>15</v>
      </c>
      <c r="G801" s="111" t="s">
        <v>15</v>
      </c>
      <c r="H801" s="111" t="s">
        <v>15</v>
      </c>
      <c r="I801" s="111" t="s">
        <v>15</v>
      </c>
      <c r="J801" s="40" t="s">
        <v>15</v>
      </c>
      <c r="K801" s="40" t="s">
        <v>15</v>
      </c>
      <c r="L801" s="40" t="s">
        <v>15</v>
      </c>
      <c r="M801" s="167"/>
      <c r="N801" s="167"/>
      <c r="O801" s="40" t="s">
        <v>15</v>
      </c>
      <c r="P801" s="40" t="s">
        <v>16</v>
      </c>
      <c r="Q801" s="40" t="s">
        <v>16</v>
      </c>
      <c r="R801" s="40" t="s">
        <v>16</v>
      </c>
      <c r="S801" s="40">
        <v>20.0</v>
      </c>
      <c r="T801" s="40" t="s">
        <v>1992</v>
      </c>
      <c r="U801" s="40" t="s">
        <v>2639</v>
      </c>
      <c r="V801" s="71"/>
      <c r="W801" s="71"/>
      <c r="X801" s="71"/>
    </row>
    <row r="802">
      <c r="A802" s="36">
        <v>787.0</v>
      </c>
      <c r="B802" s="36">
        <v>7695312.0</v>
      </c>
      <c r="C802" s="40" t="s">
        <v>15</v>
      </c>
      <c r="D802" s="40" t="s">
        <v>2013</v>
      </c>
      <c r="E802" s="40" t="s">
        <v>15</v>
      </c>
      <c r="F802" s="40" t="s">
        <v>15</v>
      </c>
      <c r="G802" s="111" t="s">
        <v>15</v>
      </c>
      <c r="H802" s="111" t="s">
        <v>15</v>
      </c>
      <c r="I802" s="111" t="s">
        <v>15</v>
      </c>
      <c r="J802" s="40" t="s">
        <v>15</v>
      </c>
      <c r="K802" s="40" t="s">
        <v>16</v>
      </c>
      <c r="L802" s="40" t="s">
        <v>16</v>
      </c>
      <c r="M802" s="40">
        <v>12.0</v>
      </c>
      <c r="N802" s="40" t="s">
        <v>2250</v>
      </c>
      <c r="O802" s="40" t="s">
        <v>15</v>
      </c>
      <c r="P802" s="40" t="s">
        <v>16</v>
      </c>
      <c r="Q802" s="40" t="s">
        <v>16</v>
      </c>
      <c r="R802" s="40" t="s">
        <v>16</v>
      </c>
      <c r="S802" s="40">
        <v>41.0</v>
      </c>
      <c r="T802" s="40" t="s">
        <v>1992</v>
      </c>
      <c r="U802" s="40" t="s">
        <v>2640</v>
      </c>
      <c r="V802" s="71"/>
      <c r="W802" s="71"/>
      <c r="X802" s="71"/>
    </row>
    <row r="803">
      <c r="A803" s="36">
        <v>788.0</v>
      </c>
      <c r="B803" s="36">
        <v>7698071.0</v>
      </c>
      <c r="C803" s="40" t="s">
        <v>15</v>
      </c>
      <c r="D803" s="40" t="s">
        <v>15</v>
      </c>
      <c r="E803" s="40" t="s">
        <v>15</v>
      </c>
      <c r="F803" s="40" t="s">
        <v>15</v>
      </c>
      <c r="G803" s="111" t="s">
        <v>15</v>
      </c>
      <c r="H803" s="111" t="s">
        <v>15</v>
      </c>
      <c r="I803" s="111" t="s">
        <v>15</v>
      </c>
      <c r="J803" s="40" t="s">
        <v>15</v>
      </c>
      <c r="K803" s="40" t="s">
        <v>16</v>
      </c>
      <c r="L803" s="40" t="s">
        <v>15</v>
      </c>
      <c r="M803" s="167"/>
      <c r="N803" s="167"/>
      <c r="O803" s="40" t="s">
        <v>15</v>
      </c>
      <c r="P803" s="40" t="s">
        <v>16</v>
      </c>
      <c r="Q803" s="40" t="s">
        <v>15</v>
      </c>
      <c r="R803" s="40" t="s">
        <v>16</v>
      </c>
      <c r="S803" s="40">
        <v>1.0</v>
      </c>
      <c r="T803" s="40" t="s">
        <v>1992</v>
      </c>
      <c r="U803" s="40" t="s">
        <v>2641</v>
      </c>
      <c r="V803" s="71"/>
      <c r="W803" s="71"/>
      <c r="X803" s="71"/>
    </row>
    <row r="804">
      <c r="A804" s="36">
        <v>789.0</v>
      </c>
      <c r="B804" s="30">
        <v>7698132.0</v>
      </c>
      <c r="C804" s="39" t="s">
        <v>15</v>
      </c>
      <c r="D804" s="39" t="s">
        <v>15</v>
      </c>
      <c r="E804" s="39" t="s">
        <v>15</v>
      </c>
      <c r="F804" s="39" t="s">
        <v>15</v>
      </c>
      <c r="G804" s="89" t="s">
        <v>15</v>
      </c>
      <c r="H804" s="89" t="s">
        <v>15</v>
      </c>
      <c r="I804" s="89" t="s">
        <v>16</v>
      </c>
      <c r="J804" s="39" t="s">
        <v>15</v>
      </c>
      <c r="K804" s="39" t="s">
        <v>16</v>
      </c>
      <c r="L804" s="39" t="s">
        <v>16</v>
      </c>
      <c r="M804" s="39">
        <v>7.0</v>
      </c>
      <c r="N804" s="39" t="s">
        <v>2358</v>
      </c>
      <c r="O804" s="39" t="s">
        <v>15</v>
      </c>
      <c r="P804" s="40" t="s">
        <v>16</v>
      </c>
      <c r="Q804" s="40" t="s">
        <v>16</v>
      </c>
      <c r="R804" s="39" t="s">
        <v>16</v>
      </c>
      <c r="S804" s="39">
        <v>9.0</v>
      </c>
      <c r="T804" s="40" t="s">
        <v>1993</v>
      </c>
      <c r="U804" s="39" t="s">
        <v>2642</v>
      </c>
      <c r="V804" s="35"/>
      <c r="W804" s="35"/>
      <c r="X804" s="35"/>
    </row>
    <row r="805">
      <c r="A805" s="36">
        <v>790.0</v>
      </c>
      <c r="B805" s="30">
        <v>7698541.0</v>
      </c>
      <c r="C805" s="39" t="s">
        <v>15</v>
      </c>
      <c r="D805" s="39" t="s">
        <v>2049</v>
      </c>
      <c r="E805" s="39" t="s">
        <v>15</v>
      </c>
      <c r="F805" s="39" t="s">
        <v>16</v>
      </c>
      <c r="G805" s="89" t="s">
        <v>15</v>
      </c>
      <c r="H805" s="89" t="s">
        <v>15</v>
      </c>
      <c r="I805" s="89" t="s">
        <v>16</v>
      </c>
      <c r="J805" s="39" t="s">
        <v>15</v>
      </c>
      <c r="K805" s="39" t="s">
        <v>16</v>
      </c>
      <c r="L805" s="39" t="s">
        <v>16</v>
      </c>
      <c r="M805" s="39">
        <v>12.0</v>
      </c>
      <c r="N805" s="39" t="s">
        <v>2358</v>
      </c>
      <c r="O805" s="39" t="s">
        <v>15</v>
      </c>
      <c r="P805" s="40" t="s">
        <v>16</v>
      </c>
      <c r="Q805" s="40" t="s">
        <v>16</v>
      </c>
      <c r="R805" s="39" t="s">
        <v>16</v>
      </c>
      <c r="S805" s="39">
        <v>44.0</v>
      </c>
      <c r="T805" s="40" t="s">
        <v>1992</v>
      </c>
      <c r="U805" s="39" t="s">
        <v>2420</v>
      </c>
      <c r="V805" s="35"/>
      <c r="W805" s="35"/>
      <c r="X805" s="35"/>
    </row>
    <row r="806">
      <c r="A806" s="10">
        <v>791.0</v>
      </c>
      <c r="B806" s="30">
        <v>7699666.0</v>
      </c>
      <c r="C806" s="39" t="s">
        <v>15</v>
      </c>
      <c r="D806" s="39" t="s">
        <v>15</v>
      </c>
      <c r="E806" s="39" t="s">
        <v>15</v>
      </c>
      <c r="F806" s="39" t="s">
        <v>15</v>
      </c>
      <c r="G806" s="89" t="s">
        <v>15</v>
      </c>
      <c r="H806" s="89" t="s">
        <v>15</v>
      </c>
      <c r="I806" s="89" t="s">
        <v>15</v>
      </c>
      <c r="J806" s="39" t="s">
        <v>15</v>
      </c>
      <c r="K806" s="39" t="s">
        <v>15</v>
      </c>
      <c r="L806" s="39" t="s">
        <v>15</v>
      </c>
      <c r="M806" s="158"/>
      <c r="N806" s="158"/>
      <c r="O806" s="39" t="s">
        <v>15</v>
      </c>
      <c r="P806" s="40" t="s">
        <v>15</v>
      </c>
      <c r="Q806" s="40" t="s">
        <v>15</v>
      </c>
      <c r="R806" s="39" t="s">
        <v>16</v>
      </c>
      <c r="S806" s="39">
        <v>3.0</v>
      </c>
      <c r="T806" s="40" t="s">
        <v>1993</v>
      </c>
      <c r="U806" s="39" t="s">
        <v>2122</v>
      </c>
      <c r="V806" s="35"/>
      <c r="W806" s="35"/>
      <c r="X806" s="35"/>
    </row>
    <row r="807">
      <c r="A807" s="10">
        <v>792.0</v>
      </c>
      <c r="B807" s="30">
        <v>7688967.0</v>
      </c>
      <c r="C807" s="39" t="s">
        <v>15</v>
      </c>
      <c r="D807" s="39" t="s">
        <v>15</v>
      </c>
      <c r="E807" s="39" t="s">
        <v>15</v>
      </c>
      <c r="F807" s="39" t="s">
        <v>15</v>
      </c>
      <c r="G807" s="89" t="s">
        <v>15</v>
      </c>
      <c r="H807" s="89" t="s">
        <v>15</v>
      </c>
      <c r="I807" s="89" t="s">
        <v>16</v>
      </c>
      <c r="J807" s="39" t="s">
        <v>15</v>
      </c>
      <c r="K807" s="39" t="s">
        <v>15</v>
      </c>
      <c r="L807" s="39" t="s">
        <v>16</v>
      </c>
      <c r="M807" s="39">
        <v>7.0</v>
      </c>
      <c r="N807" s="39" t="s">
        <v>2015</v>
      </c>
      <c r="O807" s="39" t="s">
        <v>15</v>
      </c>
      <c r="P807" s="40" t="s">
        <v>15</v>
      </c>
      <c r="Q807" s="40" t="s">
        <v>16</v>
      </c>
      <c r="R807" s="39" t="s">
        <v>16</v>
      </c>
      <c r="S807" s="39">
        <v>33.0</v>
      </c>
      <c r="T807" s="40" t="s">
        <v>1993</v>
      </c>
      <c r="U807" s="39" t="s">
        <v>2643</v>
      </c>
      <c r="V807" s="35"/>
      <c r="W807" s="35"/>
      <c r="X807" s="35"/>
    </row>
    <row r="808">
      <c r="A808" s="10">
        <v>793.0</v>
      </c>
      <c r="B808" s="30">
        <v>7688969.0</v>
      </c>
      <c r="C808" s="39" t="s">
        <v>15</v>
      </c>
      <c r="D808" s="39" t="s">
        <v>15</v>
      </c>
      <c r="E808" s="39" t="s">
        <v>15</v>
      </c>
      <c r="F808" s="39" t="s">
        <v>15</v>
      </c>
      <c r="G808" s="89" t="s">
        <v>15</v>
      </c>
      <c r="H808" s="89" t="s">
        <v>15</v>
      </c>
      <c r="I808" s="89" t="s">
        <v>16</v>
      </c>
      <c r="J808" s="39" t="s">
        <v>16</v>
      </c>
      <c r="K808" s="39" t="s">
        <v>16</v>
      </c>
      <c r="L808" s="39" t="s">
        <v>16</v>
      </c>
      <c r="M808" s="39">
        <v>19.0</v>
      </c>
      <c r="N808" s="39" t="s">
        <v>2644</v>
      </c>
      <c r="O808" s="39" t="s">
        <v>15</v>
      </c>
      <c r="P808" s="40" t="s">
        <v>16</v>
      </c>
      <c r="Q808" s="40" t="s">
        <v>16</v>
      </c>
      <c r="R808" s="39" t="s">
        <v>16</v>
      </c>
      <c r="S808" s="39">
        <v>28.0</v>
      </c>
      <c r="T808" s="40" t="s">
        <v>1993</v>
      </c>
      <c r="U808" s="39" t="s">
        <v>2645</v>
      </c>
      <c r="V808" s="35"/>
      <c r="W808" s="35"/>
      <c r="X808" s="35"/>
    </row>
    <row r="809">
      <c r="A809" s="10">
        <v>794.0</v>
      </c>
      <c r="B809" s="30">
        <v>7688972.0</v>
      </c>
      <c r="C809" s="39" t="s">
        <v>15</v>
      </c>
      <c r="D809" s="39" t="s">
        <v>15</v>
      </c>
      <c r="E809" s="39" t="s">
        <v>15</v>
      </c>
      <c r="F809" s="39" t="s">
        <v>15</v>
      </c>
      <c r="G809" s="89" t="s">
        <v>15</v>
      </c>
      <c r="H809" s="89" t="s">
        <v>15</v>
      </c>
      <c r="I809" s="89" t="s">
        <v>16</v>
      </c>
      <c r="J809" s="39" t="s">
        <v>15</v>
      </c>
      <c r="K809" s="39" t="s">
        <v>16</v>
      </c>
      <c r="L809" s="39" t="s">
        <v>16</v>
      </c>
      <c r="M809" s="39">
        <v>7.0</v>
      </c>
      <c r="N809" s="39" t="s">
        <v>2015</v>
      </c>
      <c r="O809" s="39" t="s">
        <v>15</v>
      </c>
      <c r="P809" s="40" t="s">
        <v>16</v>
      </c>
      <c r="Q809" s="40" t="s">
        <v>15</v>
      </c>
      <c r="R809" s="39" t="s">
        <v>16</v>
      </c>
      <c r="S809" s="39">
        <v>32.0</v>
      </c>
      <c r="T809" s="40" t="s">
        <v>1993</v>
      </c>
      <c r="U809" s="39" t="s">
        <v>2646</v>
      </c>
      <c r="V809" s="35"/>
      <c r="W809" s="35"/>
      <c r="X809" s="35"/>
    </row>
    <row r="810">
      <c r="A810" s="10">
        <v>795.0</v>
      </c>
      <c r="B810" s="30">
        <v>7700514.0</v>
      </c>
      <c r="C810" s="39" t="s">
        <v>15</v>
      </c>
      <c r="D810" s="39" t="s">
        <v>15</v>
      </c>
      <c r="E810" s="39" t="s">
        <v>15</v>
      </c>
      <c r="F810" s="39" t="s">
        <v>15</v>
      </c>
      <c r="G810" s="89" t="s">
        <v>15</v>
      </c>
      <c r="H810" s="89" t="s">
        <v>15</v>
      </c>
      <c r="I810" s="89" t="s">
        <v>15</v>
      </c>
      <c r="J810" s="39" t="s">
        <v>15</v>
      </c>
      <c r="K810" s="39" t="s">
        <v>15</v>
      </c>
      <c r="L810" s="39" t="s">
        <v>16</v>
      </c>
      <c r="M810" s="39">
        <v>5.0</v>
      </c>
      <c r="N810" s="39" t="s">
        <v>2647</v>
      </c>
      <c r="O810" s="39" t="s">
        <v>16</v>
      </c>
      <c r="P810" s="40" t="s">
        <v>15</v>
      </c>
      <c r="Q810" s="40" t="s">
        <v>15</v>
      </c>
      <c r="R810" s="39" t="s">
        <v>16</v>
      </c>
      <c r="S810" s="39">
        <v>5.0</v>
      </c>
      <c r="T810" s="40" t="s">
        <v>1995</v>
      </c>
      <c r="U810" s="158"/>
      <c r="V810" s="159"/>
      <c r="W810" s="159"/>
      <c r="X810" s="159"/>
    </row>
    <row r="811">
      <c r="A811" s="10">
        <v>796.0</v>
      </c>
      <c r="B811" s="30">
        <v>7701348.0</v>
      </c>
      <c r="C811" s="39" t="s">
        <v>15</v>
      </c>
      <c r="D811" s="39" t="s">
        <v>2053</v>
      </c>
      <c r="E811" s="39" t="s">
        <v>15</v>
      </c>
      <c r="F811" s="39" t="s">
        <v>15</v>
      </c>
      <c r="G811" s="89" t="s">
        <v>15</v>
      </c>
      <c r="H811" s="89" t="s">
        <v>15</v>
      </c>
      <c r="I811" s="89" t="s">
        <v>16</v>
      </c>
      <c r="J811" s="39" t="s">
        <v>16</v>
      </c>
      <c r="K811" s="39" t="s">
        <v>16</v>
      </c>
      <c r="L811" s="39" t="s">
        <v>16</v>
      </c>
      <c r="M811" s="39">
        <v>21.0</v>
      </c>
      <c r="N811" s="39" t="s">
        <v>2644</v>
      </c>
      <c r="O811" s="39" t="s">
        <v>15</v>
      </c>
      <c r="P811" s="40" t="s">
        <v>16</v>
      </c>
      <c r="Q811" s="40" t="s">
        <v>16</v>
      </c>
      <c r="R811" s="39" t="s">
        <v>16</v>
      </c>
      <c r="S811" s="39">
        <v>14.0</v>
      </c>
      <c r="T811" s="40" t="s">
        <v>1995</v>
      </c>
      <c r="U811" s="39" t="s">
        <v>2648</v>
      </c>
      <c r="V811" s="35"/>
      <c r="W811" s="35"/>
      <c r="X811" s="35"/>
    </row>
    <row r="812">
      <c r="A812" s="10">
        <v>797.0</v>
      </c>
      <c r="B812" s="30">
        <v>7701472.0</v>
      </c>
      <c r="C812" s="39" t="s">
        <v>15</v>
      </c>
      <c r="D812" s="39" t="s">
        <v>15</v>
      </c>
      <c r="E812" s="39" t="s">
        <v>15</v>
      </c>
      <c r="F812" s="39" t="s">
        <v>15</v>
      </c>
      <c r="G812" s="89" t="s">
        <v>15</v>
      </c>
      <c r="H812" s="89" t="s">
        <v>15</v>
      </c>
      <c r="I812" s="89" t="s">
        <v>15</v>
      </c>
      <c r="J812" s="39" t="s">
        <v>15</v>
      </c>
      <c r="K812" s="39" t="s">
        <v>15</v>
      </c>
      <c r="L812" s="39" t="s">
        <v>15</v>
      </c>
      <c r="M812" s="158"/>
      <c r="N812" s="158"/>
      <c r="O812" s="39" t="s">
        <v>15</v>
      </c>
      <c r="P812" s="40" t="s">
        <v>16</v>
      </c>
      <c r="Q812" s="40" t="s">
        <v>16</v>
      </c>
      <c r="R812" s="39" t="s">
        <v>16</v>
      </c>
      <c r="S812" s="39">
        <v>19.0</v>
      </c>
      <c r="T812" s="40" t="s">
        <v>1992</v>
      </c>
      <c r="U812" s="39" t="s">
        <v>2175</v>
      </c>
      <c r="V812" s="35"/>
      <c r="W812" s="35"/>
      <c r="X812" s="35"/>
    </row>
    <row r="813">
      <c r="A813" s="10">
        <v>798.0</v>
      </c>
      <c r="B813" s="30">
        <v>7701592.0</v>
      </c>
      <c r="C813" s="39" t="s">
        <v>15</v>
      </c>
      <c r="D813" s="39" t="s">
        <v>15</v>
      </c>
      <c r="E813" s="39" t="s">
        <v>15</v>
      </c>
      <c r="F813" s="39" t="s">
        <v>15</v>
      </c>
      <c r="G813" s="89" t="s">
        <v>15</v>
      </c>
      <c r="H813" s="89" t="s">
        <v>15</v>
      </c>
      <c r="I813" s="89" t="s">
        <v>15</v>
      </c>
      <c r="J813" s="39" t="s">
        <v>15</v>
      </c>
      <c r="K813" s="39" t="s">
        <v>15</v>
      </c>
      <c r="L813" s="39" t="s">
        <v>15</v>
      </c>
      <c r="M813" s="158"/>
      <c r="N813" s="158"/>
      <c r="O813" s="39" t="s">
        <v>15</v>
      </c>
      <c r="P813" s="40" t="s">
        <v>16</v>
      </c>
      <c r="Q813" s="40" t="s">
        <v>15</v>
      </c>
      <c r="R813" s="39" t="s">
        <v>16</v>
      </c>
      <c r="S813" s="39">
        <v>15.0</v>
      </c>
      <c r="T813" s="40" t="s">
        <v>1993</v>
      </c>
      <c r="U813" s="39" t="s">
        <v>2649</v>
      </c>
      <c r="V813" s="35"/>
      <c r="W813" s="35"/>
      <c r="X813" s="35"/>
    </row>
    <row r="814">
      <c r="A814" s="10">
        <v>799.0</v>
      </c>
      <c r="B814" s="30">
        <v>7701594.0</v>
      </c>
      <c r="C814" s="39" t="s">
        <v>15</v>
      </c>
      <c r="D814" s="39" t="s">
        <v>15</v>
      </c>
      <c r="E814" s="39" t="s">
        <v>15</v>
      </c>
      <c r="F814" s="39" t="s">
        <v>15</v>
      </c>
      <c r="G814" s="89" t="s">
        <v>15</v>
      </c>
      <c r="H814" s="89" t="s">
        <v>15</v>
      </c>
      <c r="I814" s="89" t="s">
        <v>15</v>
      </c>
      <c r="J814" s="39" t="s">
        <v>15</v>
      </c>
      <c r="K814" s="39" t="s">
        <v>15</v>
      </c>
      <c r="L814" s="39" t="s">
        <v>15</v>
      </c>
      <c r="M814" s="158"/>
      <c r="N814" s="158"/>
      <c r="O814" s="39" t="s">
        <v>15</v>
      </c>
      <c r="P814" s="40" t="s">
        <v>15</v>
      </c>
      <c r="Q814" s="40" t="s">
        <v>15</v>
      </c>
      <c r="R814" s="39" t="s">
        <v>16</v>
      </c>
      <c r="S814" s="39">
        <v>2.0</v>
      </c>
      <c r="T814" s="40" t="s">
        <v>1992</v>
      </c>
      <c r="U814" s="39" t="s">
        <v>2464</v>
      </c>
      <c r="V814" s="35"/>
      <c r="W814" s="35"/>
      <c r="X814" s="35"/>
    </row>
    <row r="815">
      <c r="A815" s="10">
        <v>800.0</v>
      </c>
      <c r="B815" s="30">
        <v>7702682.0</v>
      </c>
      <c r="C815" s="39" t="s">
        <v>15</v>
      </c>
      <c r="D815" s="39" t="s">
        <v>2013</v>
      </c>
      <c r="E815" s="39" t="s">
        <v>16</v>
      </c>
      <c r="F815" s="39" t="s">
        <v>15</v>
      </c>
      <c r="G815" s="89" t="s">
        <v>15</v>
      </c>
      <c r="H815" s="89" t="s">
        <v>15</v>
      </c>
      <c r="I815" s="89" t="s">
        <v>16</v>
      </c>
      <c r="J815" s="39" t="s">
        <v>15</v>
      </c>
      <c r="K815" s="39" t="s">
        <v>15</v>
      </c>
      <c r="L815" s="39" t="s">
        <v>16</v>
      </c>
      <c r="M815" s="39">
        <v>7.0</v>
      </c>
      <c r="N815" s="39" t="s">
        <v>2358</v>
      </c>
      <c r="O815" s="39" t="s">
        <v>15</v>
      </c>
      <c r="P815" s="40" t="s">
        <v>16</v>
      </c>
      <c r="Q815" s="40" t="s">
        <v>16</v>
      </c>
      <c r="R815" s="39" t="s">
        <v>16</v>
      </c>
      <c r="S815" s="39">
        <v>16.0</v>
      </c>
      <c r="T815" s="40" t="s">
        <v>1992</v>
      </c>
      <c r="U815" s="39" t="s">
        <v>2650</v>
      </c>
      <c r="V815" s="35"/>
      <c r="W815" s="35"/>
      <c r="X815" s="35"/>
    </row>
    <row r="816">
      <c r="A816" s="10">
        <v>801.0</v>
      </c>
      <c r="B816" s="30">
        <v>7709741.0</v>
      </c>
      <c r="C816" s="39" t="s">
        <v>15</v>
      </c>
      <c r="D816" s="39" t="s">
        <v>15</v>
      </c>
      <c r="E816" s="39" t="s">
        <v>15</v>
      </c>
      <c r="F816" s="39" t="s">
        <v>15</v>
      </c>
      <c r="G816" s="89" t="s">
        <v>15</v>
      </c>
      <c r="H816" s="89" t="s">
        <v>15</v>
      </c>
      <c r="I816" s="89" t="s">
        <v>15</v>
      </c>
      <c r="J816" s="39" t="s">
        <v>15</v>
      </c>
      <c r="K816" s="39" t="s">
        <v>15</v>
      </c>
      <c r="L816" s="39" t="s">
        <v>15</v>
      </c>
      <c r="M816" s="158"/>
      <c r="N816" s="158"/>
      <c r="O816" s="39" t="s">
        <v>15</v>
      </c>
      <c r="P816" s="40" t="s">
        <v>15</v>
      </c>
      <c r="Q816" s="40" t="s">
        <v>15</v>
      </c>
      <c r="R816" s="39" t="s">
        <v>16</v>
      </c>
      <c r="S816" s="39">
        <v>4.0</v>
      </c>
      <c r="T816" s="40" t="s">
        <v>1993</v>
      </c>
      <c r="U816" s="39" t="s">
        <v>2122</v>
      </c>
      <c r="V816" s="35"/>
      <c r="W816" s="35"/>
      <c r="X816" s="35"/>
    </row>
    <row r="817">
      <c r="A817" s="10">
        <v>802.0</v>
      </c>
      <c r="B817" s="30">
        <v>7705995.0</v>
      </c>
      <c r="C817" s="39" t="s">
        <v>15</v>
      </c>
      <c r="D817" s="39" t="s">
        <v>15</v>
      </c>
      <c r="E817" s="39" t="s">
        <v>15</v>
      </c>
      <c r="F817" s="39" t="s">
        <v>15</v>
      </c>
      <c r="G817" s="89" t="s">
        <v>15</v>
      </c>
      <c r="H817" s="89" t="s">
        <v>15</v>
      </c>
      <c r="I817" s="89" t="s">
        <v>15</v>
      </c>
      <c r="J817" s="39" t="s">
        <v>15</v>
      </c>
      <c r="K817" s="39" t="s">
        <v>15</v>
      </c>
      <c r="L817" s="39" t="s">
        <v>15</v>
      </c>
      <c r="M817" s="158"/>
      <c r="N817" s="158"/>
      <c r="O817" s="39" t="s">
        <v>15</v>
      </c>
      <c r="P817" s="40" t="s">
        <v>15</v>
      </c>
      <c r="Q817" s="40" t="s">
        <v>15</v>
      </c>
      <c r="R817" s="39" t="s">
        <v>16</v>
      </c>
      <c r="S817" s="39">
        <v>8.0</v>
      </c>
      <c r="T817" s="40" t="s">
        <v>1993</v>
      </c>
      <c r="U817" s="39" t="s">
        <v>2420</v>
      </c>
      <c r="V817" s="35"/>
      <c r="W817" s="35"/>
      <c r="X817" s="35"/>
    </row>
    <row r="818">
      <c r="A818" s="10">
        <v>803.0</v>
      </c>
      <c r="B818" s="30">
        <v>7705996.0</v>
      </c>
      <c r="C818" s="39" t="s">
        <v>15</v>
      </c>
      <c r="D818" s="39" t="s">
        <v>15</v>
      </c>
      <c r="E818" s="39" t="s">
        <v>15</v>
      </c>
      <c r="F818" s="39" t="s">
        <v>15</v>
      </c>
      <c r="G818" s="89" t="s">
        <v>15</v>
      </c>
      <c r="H818" s="89" t="s">
        <v>15</v>
      </c>
      <c r="I818" s="89" t="s">
        <v>15</v>
      </c>
      <c r="J818" s="39" t="s">
        <v>15</v>
      </c>
      <c r="K818" s="39" t="s">
        <v>15</v>
      </c>
      <c r="L818" s="39" t="s">
        <v>15</v>
      </c>
      <c r="M818" s="158"/>
      <c r="N818" s="158"/>
      <c r="O818" s="39" t="s">
        <v>15</v>
      </c>
      <c r="P818" s="40" t="s">
        <v>15</v>
      </c>
      <c r="Q818" s="40" t="s">
        <v>15</v>
      </c>
      <c r="R818" s="39" t="s">
        <v>16</v>
      </c>
      <c r="S818" s="39">
        <v>12.0</v>
      </c>
      <c r="T818" s="40" t="s">
        <v>1993</v>
      </c>
      <c r="U818" s="39" t="s">
        <v>2375</v>
      </c>
      <c r="V818" s="35"/>
      <c r="W818" s="35"/>
      <c r="X818" s="35"/>
    </row>
    <row r="819">
      <c r="A819" s="10">
        <v>804.0</v>
      </c>
      <c r="B819" s="30">
        <v>7706340.0</v>
      </c>
      <c r="C819" s="39" t="s">
        <v>15</v>
      </c>
      <c r="D819" s="39" t="s">
        <v>15</v>
      </c>
      <c r="E819" s="39" t="s">
        <v>15</v>
      </c>
      <c r="F819" s="39" t="s">
        <v>15</v>
      </c>
      <c r="G819" s="89" t="s">
        <v>15</v>
      </c>
      <c r="H819" s="89" t="s">
        <v>15</v>
      </c>
      <c r="I819" s="89" t="s">
        <v>15</v>
      </c>
      <c r="J819" s="39" t="s">
        <v>15</v>
      </c>
      <c r="K819" s="39" t="s">
        <v>15</v>
      </c>
      <c r="L819" s="39" t="s">
        <v>15</v>
      </c>
      <c r="M819" s="158"/>
      <c r="N819" s="158"/>
      <c r="O819" s="39" t="s">
        <v>15</v>
      </c>
      <c r="P819" s="40" t="s">
        <v>15</v>
      </c>
      <c r="Q819" s="40" t="s">
        <v>15</v>
      </c>
      <c r="R819" s="39" t="s">
        <v>16</v>
      </c>
      <c r="S819" s="39">
        <v>2.0</v>
      </c>
      <c r="T819" s="40" t="s">
        <v>1993</v>
      </c>
      <c r="U819" s="158"/>
      <c r="V819" s="159"/>
      <c r="W819" s="159"/>
      <c r="X819" s="159"/>
    </row>
    <row r="820">
      <c r="A820" s="10">
        <v>805.0</v>
      </c>
      <c r="B820" s="30">
        <v>7706440.0</v>
      </c>
      <c r="C820" s="39" t="s">
        <v>15</v>
      </c>
      <c r="D820" s="39" t="s">
        <v>15</v>
      </c>
      <c r="E820" s="39" t="s">
        <v>15</v>
      </c>
      <c r="F820" s="39" t="s">
        <v>15</v>
      </c>
      <c r="G820" s="89" t="s">
        <v>15</v>
      </c>
      <c r="H820" s="89" t="s">
        <v>15</v>
      </c>
      <c r="I820" s="89" t="s">
        <v>16</v>
      </c>
      <c r="J820" s="39" t="s">
        <v>15</v>
      </c>
      <c r="K820" s="39" t="s">
        <v>15</v>
      </c>
      <c r="L820" s="39" t="s">
        <v>16</v>
      </c>
      <c r="M820" s="39">
        <v>10.0</v>
      </c>
      <c r="N820" s="39" t="s">
        <v>2015</v>
      </c>
      <c r="O820" s="39" t="s">
        <v>15</v>
      </c>
      <c r="P820" s="40" t="s">
        <v>16</v>
      </c>
      <c r="Q820" s="40" t="s">
        <v>16</v>
      </c>
      <c r="R820" s="39" t="s">
        <v>16</v>
      </c>
      <c r="S820" s="39">
        <v>13.0</v>
      </c>
      <c r="T820" s="40" t="s">
        <v>1993</v>
      </c>
      <c r="U820" s="39" t="s">
        <v>2651</v>
      </c>
      <c r="V820" s="35"/>
      <c r="W820" s="35"/>
      <c r="X820" s="35"/>
    </row>
    <row r="821">
      <c r="A821" s="10">
        <v>806.0</v>
      </c>
      <c r="B821" s="30">
        <v>7708006.0</v>
      </c>
      <c r="C821" s="39" t="s">
        <v>16</v>
      </c>
      <c r="D821" s="39" t="s">
        <v>2053</v>
      </c>
      <c r="E821" s="39" t="s">
        <v>15</v>
      </c>
      <c r="F821" s="39" t="s">
        <v>15</v>
      </c>
      <c r="G821" s="89" t="s">
        <v>15</v>
      </c>
      <c r="H821" s="89" t="s">
        <v>15</v>
      </c>
      <c r="I821" s="89" t="s">
        <v>16</v>
      </c>
      <c r="J821" s="39" t="s">
        <v>15</v>
      </c>
      <c r="K821" s="39" t="s">
        <v>16</v>
      </c>
      <c r="L821" s="39" t="s">
        <v>16</v>
      </c>
      <c r="M821" s="39">
        <v>4.0</v>
      </c>
      <c r="N821" s="39" t="s">
        <v>2015</v>
      </c>
      <c r="O821" s="39" t="s">
        <v>15</v>
      </c>
      <c r="P821" s="40" t="s">
        <v>16</v>
      </c>
      <c r="Q821" s="40" t="s">
        <v>16</v>
      </c>
      <c r="R821" s="39" t="s">
        <v>16</v>
      </c>
      <c r="S821" s="39">
        <v>4.0</v>
      </c>
      <c r="T821" s="40" t="s">
        <v>1997</v>
      </c>
      <c r="U821" s="39" t="s">
        <v>2652</v>
      </c>
      <c r="V821" s="35"/>
      <c r="W821" s="35"/>
      <c r="X821" s="35"/>
    </row>
    <row r="822">
      <c r="A822" s="10">
        <v>807.0</v>
      </c>
      <c r="B822" s="30">
        <v>7683912.0</v>
      </c>
      <c r="C822" s="39" t="s">
        <v>15</v>
      </c>
      <c r="D822" s="39" t="s">
        <v>2013</v>
      </c>
      <c r="E822" s="39" t="s">
        <v>15</v>
      </c>
      <c r="F822" s="39" t="s">
        <v>15</v>
      </c>
      <c r="G822" s="89" t="s">
        <v>15</v>
      </c>
      <c r="H822" s="89" t="s">
        <v>15</v>
      </c>
      <c r="I822" s="89" t="s">
        <v>16</v>
      </c>
      <c r="J822" s="39" t="s">
        <v>16</v>
      </c>
      <c r="K822" s="39" t="s">
        <v>16</v>
      </c>
      <c r="L822" s="39" t="s">
        <v>16</v>
      </c>
      <c r="M822" s="39">
        <v>28.0</v>
      </c>
      <c r="N822" s="39" t="s">
        <v>2653</v>
      </c>
      <c r="O822" s="39" t="s">
        <v>15</v>
      </c>
      <c r="P822" s="40" t="s">
        <v>16</v>
      </c>
      <c r="Q822" s="40" t="s">
        <v>16</v>
      </c>
      <c r="R822" s="39" t="s">
        <v>16</v>
      </c>
      <c r="S822" s="39">
        <v>69.0</v>
      </c>
      <c r="T822" s="40" t="s">
        <v>1992</v>
      </c>
      <c r="U822" s="39" t="s">
        <v>2654</v>
      </c>
      <c r="V822" s="35"/>
      <c r="W822" s="35"/>
      <c r="X822" s="35"/>
    </row>
    <row r="823">
      <c r="A823" s="10">
        <v>808.0</v>
      </c>
      <c r="B823" s="30">
        <v>7710846.0</v>
      </c>
      <c r="C823" s="39" t="s">
        <v>15</v>
      </c>
      <c r="D823" s="39" t="s">
        <v>15</v>
      </c>
      <c r="E823" s="39" t="s">
        <v>15</v>
      </c>
      <c r="F823" s="39" t="s">
        <v>15</v>
      </c>
      <c r="G823" s="89" t="s">
        <v>15</v>
      </c>
      <c r="H823" s="89" t="s">
        <v>15</v>
      </c>
      <c r="I823" s="89" t="s">
        <v>16</v>
      </c>
      <c r="J823" s="39" t="s">
        <v>15</v>
      </c>
      <c r="K823" s="39" t="s">
        <v>15</v>
      </c>
      <c r="L823" s="39" t="s">
        <v>16</v>
      </c>
      <c r="M823" s="39">
        <v>7.0</v>
      </c>
      <c r="N823" s="39" t="s">
        <v>2015</v>
      </c>
      <c r="O823" s="39" t="s">
        <v>15</v>
      </c>
      <c r="P823" s="40" t="s">
        <v>16</v>
      </c>
      <c r="Q823" s="40" t="s">
        <v>15</v>
      </c>
      <c r="R823" s="39" t="s">
        <v>16</v>
      </c>
      <c r="S823" s="39">
        <v>12.0</v>
      </c>
      <c r="T823" s="40" t="s">
        <v>1995</v>
      </c>
      <c r="U823" s="39" t="s">
        <v>2655</v>
      </c>
      <c r="V823" s="35"/>
      <c r="W823" s="35"/>
      <c r="X823" s="35"/>
    </row>
    <row r="824">
      <c r="A824" s="10">
        <v>809.0</v>
      </c>
      <c r="B824" s="30">
        <v>7711049.0</v>
      </c>
      <c r="C824" s="39" t="s">
        <v>15</v>
      </c>
      <c r="D824" s="39" t="s">
        <v>15</v>
      </c>
      <c r="E824" s="39" t="s">
        <v>15</v>
      </c>
      <c r="F824" s="39" t="s">
        <v>15</v>
      </c>
      <c r="G824" s="89" t="s">
        <v>15</v>
      </c>
      <c r="H824" s="89" t="s">
        <v>15</v>
      </c>
      <c r="I824" s="89" t="s">
        <v>15</v>
      </c>
      <c r="J824" s="39" t="s">
        <v>15</v>
      </c>
      <c r="K824" s="39" t="s">
        <v>15</v>
      </c>
      <c r="L824" s="39" t="s">
        <v>15</v>
      </c>
      <c r="M824" s="158"/>
      <c r="N824" s="158"/>
      <c r="O824" s="39" t="s">
        <v>15</v>
      </c>
      <c r="P824" s="40" t="s">
        <v>15</v>
      </c>
      <c r="Q824" s="40" t="s">
        <v>15</v>
      </c>
      <c r="R824" s="39" t="s">
        <v>16</v>
      </c>
      <c r="S824" s="39">
        <v>7.0</v>
      </c>
      <c r="T824" s="40" t="s">
        <v>1992</v>
      </c>
      <c r="U824" s="39" t="s">
        <v>2656</v>
      </c>
      <c r="V824" s="35"/>
      <c r="W824" s="35"/>
      <c r="X824" s="35"/>
    </row>
    <row r="825">
      <c r="A825" s="10">
        <v>810.0</v>
      </c>
      <c r="B825" s="30">
        <v>7713372.0</v>
      </c>
      <c r="C825" s="39" t="s">
        <v>15</v>
      </c>
      <c r="D825" s="39" t="s">
        <v>15</v>
      </c>
      <c r="E825" s="39" t="s">
        <v>15</v>
      </c>
      <c r="F825" s="39" t="s">
        <v>15</v>
      </c>
      <c r="G825" s="89" t="s">
        <v>15</v>
      </c>
      <c r="H825" s="89" t="s">
        <v>15</v>
      </c>
      <c r="I825" s="89" t="s">
        <v>15</v>
      </c>
      <c r="J825" s="39" t="s">
        <v>16</v>
      </c>
      <c r="K825" s="39" t="s">
        <v>16</v>
      </c>
      <c r="L825" s="39" t="s">
        <v>16</v>
      </c>
      <c r="M825" s="39">
        <v>11.0</v>
      </c>
      <c r="N825" s="39" t="s">
        <v>2657</v>
      </c>
      <c r="O825" s="39" t="s">
        <v>15</v>
      </c>
      <c r="P825" s="40" t="s">
        <v>16</v>
      </c>
      <c r="Q825" s="40" t="s">
        <v>15</v>
      </c>
      <c r="R825" s="39" t="s">
        <v>16</v>
      </c>
      <c r="S825" s="39">
        <v>19.0</v>
      </c>
      <c r="T825" s="40" t="s">
        <v>1992</v>
      </c>
      <c r="U825" s="39" t="s">
        <v>2649</v>
      </c>
      <c r="V825" s="35"/>
      <c r="W825" s="35"/>
      <c r="X825" s="35"/>
    </row>
    <row r="826">
      <c r="A826" s="10">
        <v>811.0</v>
      </c>
      <c r="B826" s="30">
        <v>7713713.0</v>
      </c>
      <c r="C826" s="39" t="s">
        <v>15</v>
      </c>
      <c r="D826" s="39" t="s">
        <v>15</v>
      </c>
      <c r="E826" s="39" t="s">
        <v>15</v>
      </c>
      <c r="F826" s="39" t="s">
        <v>15</v>
      </c>
      <c r="G826" s="89" t="s">
        <v>15</v>
      </c>
      <c r="H826" s="89" t="s">
        <v>15</v>
      </c>
      <c r="I826" s="89" t="s">
        <v>15</v>
      </c>
      <c r="J826" s="39" t="s">
        <v>15</v>
      </c>
      <c r="K826" s="39" t="s">
        <v>15</v>
      </c>
      <c r="L826" s="39" t="s">
        <v>15</v>
      </c>
      <c r="M826" s="158"/>
      <c r="N826" s="158"/>
      <c r="O826" s="39" t="s">
        <v>15</v>
      </c>
      <c r="P826" s="40" t="s">
        <v>15</v>
      </c>
      <c r="Q826" s="40" t="s">
        <v>15</v>
      </c>
      <c r="R826" s="39" t="s">
        <v>16</v>
      </c>
      <c r="S826" s="39">
        <v>15.0</v>
      </c>
      <c r="T826" s="40" t="s">
        <v>1992</v>
      </c>
      <c r="U826" s="39" t="s">
        <v>2010</v>
      </c>
      <c r="V826" s="35"/>
      <c r="W826" s="35"/>
      <c r="X826" s="35"/>
    </row>
    <row r="827">
      <c r="A827" s="10">
        <v>812.0</v>
      </c>
      <c r="B827" s="30">
        <v>7714253.0</v>
      </c>
      <c r="C827" s="39" t="s">
        <v>16</v>
      </c>
      <c r="D827" s="39" t="s">
        <v>2049</v>
      </c>
      <c r="E827" s="39" t="s">
        <v>16</v>
      </c>
      <c r="F827" s="39" t="s">
        <v>15</v>
      </c>
      <c r="G827" s="89" t="s">
        <v>15</v>
      </c>
      <c r="H827" s="89" t="s">
        <v>15</v>
      </c>
      <c r="I827" s="89" t="s">
        <v>16</v>
      </c>
      <c r="J827" s="39" t="s">
        <v>16</v>
      </c>
      <c r="K827" s="39" t="s">
        <v>16</v>
      </c>
      <c r="L827" s="39" t="s">
        <v>16</v>
      </c>
      <c r="M827" s="39">
        <v>41.0</v>
      </c>
      <c r="N827" s="39" t="s">
        <v>2519</v>
      </c>
      <c r="O827" s="39" t="s">
        <v>15</v>
      </c>
      <c r="P827" s="40" t="s">
        <v>16</v>
      </c>
      <c r="Q827" s="40" t="s">
        <v>16</v>
      </c>
      <c r="R827" s="39" t="s">
        <v>16</v>
      </c>
      <c r="S827" s="39">
        <v>97.0</v>
      </c>
      <c r="T827" s="40" t="s">
        <v>1992</v>
      </c>
      <c r="U827" s="39" t="s">
        <v>2658</v>
      </c>
      <c r="V827" s="35"/>
      <c r="W827" s="35"/>
      <c r="X827" s="35"/>
    </row>
    <row r="828">
      <c r="A828" s="10">
        <v>813.0</v>
      </c>
      <c r="B828" s="10">
        <v>7717899.0</v>
      </c>
      <c r="C828" s="39" t="s">
        <v>15</v>
      </c>
      <c r="D828" s="39" t="s">
        <v>15</v>
      </c>
      <c r="E828" s="39" t="s">
        <v>15</v>
      </c>
      <c r="F828" s="39" t="s">
        <v>15</v>
      </c>
      <c r="G828" s="89" t="s">
        <v>15</v>
      </c>
      <c r="H828" s="89" t="s">
        <v>15</v>
      </c>
      <c r="I828" s="89" t="s">
        <v>15</v>
      </c>
      <c r="J828" s="39" t="s">
        <v>15</v>
      </c>
      <c r="K828" s="39" t="s">
        <v>16</v>
      </c>
      <c r="L828" s="39" t="s">
        <v>16</v>
      </c>
      <c r="M828" s="39">
        <v>2.0</v>
      </c>
      <c r="N828" s="39" t="s">
        <v>2015</v>
      </c>
      <c r="O828" s="39" t="s">
        <v>15</v>
      </c>
      <c r="P828" s="40" t="s">
        <v>16</v>
      </c>
      <c r="Q828" s="40" t="s">
        <v>16</v>
      </c>
      <c r="R828" s="39" t="s">
        <v>16</v>
      </c>
      <c r="S828" s="39">
        <v>3.0</v>
      </c>
      <c r="T828" s="40" t="s">
        <v>1992</v>
      </c>
      <c r="U828" s="158"/>
      <c r="V828" s="159"/>
      <c r="W828" s="159"/>
      <c r="X828" s="159"/>
    </row>
    <row r="829">
      <c r="A829" s="10">
        <v>814.0</v>
      </c>
      <c r="B829" s="10">
        <v>7654796.0</v>
      </c>
      <c r="C829" s="39" t="s">
        <v>15</v>
      </c>
      <c r="D829" s="39" t="s">
        <v>16</v>
      </c>
      <c r="E829" s="39" t="s">
        <v>15</v>
      </c>
      <c r="F829" s="39" t="s">
        <v>15</v>
      </c>
      <c r="G829" s="89" t="s">
        <v>15</v>
      </c>
      <c r="H829" s="89" t="s">
        <v>15</v>
      </c>
      <c r="I829" s="89" t="s">
        <v>15</v>
      </c>
      <c r="J829" s="39" t="s">
        <v>15</v>
      </c>
      <c r="K829" s="39" t="s">
        <v>15</v>
      </c>
      <c r="L829" s="39" t="s">
        <v>15</v>
      </c>
      <c r="M829" s="158"/>
      <c r="N829" s="158"/>
      <c r="O829" s="39" t="s">
        <v>15</v>
      </c>
      <c r="P829" s="40" t="s">
        <v>15</v>
      </c>
      <c r="Q829" s="40" t="s">
        <v>15</v>
      </c>
      <c r="R829" s="39" t="s">
        <v>15</v>
      </c>
      <c r="S829" s="158"/>
      <c r="T829" s="40" t="s">
        <v>1992</v>
      </c>
      <c r="U829" s="39" t="s">
        <v>2659</v>
      </c>
      <c r="V829" s="35"/>
      <c r="W829" s="35"/>
      <c r="X829" s="35"/>
    </row>
    <row r="830">
      <c r="A830" s="10">
        <v>815.0</v>
      </c>
      <c r="B830" s="10">
        <v>7644430.0</v>
      </c>
      <c r="C830" s="39" t="s">
        <v>15</v>
      </c>
      <c r="D830" s="39" t="s">
        <v>2013</v>
      </c>
      <c r="E830" s="39" t="s">
        <v>15</v>
      </c>
      <c r="F830" s="39" t="s">
        <v>15</v>
      </c>
      <c r="G830" s="89" t="s">
        <v>15</v>
      </c>
      <c r="H830" s="89" t="s">
        <v>15</v>
      </c>
      <c r="I830" s="89" t="s">
        <v>15</v>
      </c>
      <c r="J830" s="39" t="s">
        <v>15</v>
      </c>
      <c r="K830" s="39" t="s">
        <v>15</v>
      </c>
      <c r="L830" s="39" t="s">
        <v>15</v>
      </c>
      <c r="M830" s="158"/>
      <c r="N830" s="158"/>
      <c r="O830" s="39" t="s">
        <v>15</v>
      </c>
      <c r="P830" s="40" t="s">
        <v>16</v>
      </c>
      <c r="Q830" s="40" t="s">
        <v>16</v>
      </c>
      <c r="R830" s="39" t="s">
        <v>16</v>
      </c>
      <c r="S830" s="39">
        <v>9.0</v>
      </c>
      <c r="T830" s="40" t="s">
        <v>1992</v>
      </c>
      <c r="U830" s="158"/>
      <c r="V830" s="159"/>
      <c r="W830" s="159"/>
      <c r="X830" s="159"/>
    </row>
    <row r="831">
      <c r="A831" s="10">
        <v>816.0</v>
      </c>
      <c r="B831" s="10">
        <v>7645046.0</v>
      </c>
      <c r="C831" s="39" t="s">
        <v>15</v>
      </c>
      <c r="D831" s="39" t="s">
        <v>15</v>
      </c>
      <c r="E831" s="39" t="s">
        <v>15</v>
      </c>
      <c r="F831" s="39" t="s">
        <v>15</v>
      </c>
      <c r="G831" s="89" t="s">
        <v>15</v>
      </c>
      <c r="H831" s="89" t="s">
        <v>15</v>
      </c>
      <c r="I831" s="89" t="s">
        <v>16</v>
      </c>
      <c r="J831" s="39" t="s">
        <v>15</v>
      </c>
      <c r="K831" s="39" t="s">
        <v>16</v>
      </c>
      <c r="L831" s="39" t="s">
        <v>16</v>
      </c>
      <c r="M831" s="39">
        <v>43.0</v>
      </c>
      <c r="N831" s="39" t="s">
        <v>2660</v>
      </c>
      <c r="O831" s="39" t="s">
        <v>16</v>
      </c>
      <c r="P831" s="40" t="s">
        <v>16</v>
      </c>
      <c r="Q831" s="40" t="s">
        <v>16</v>
      </c>
      <c r="R831" s="39" t="s">
        <v>16</v>
      </c>
      <c r="S831" s="39">
        <v>9.0</v>
      </c>
      <c r="T831" s="40" t="s">
        <v>1992</v>
      </c>
      <c r="U831" s="158"/>
      <c r="V831" s="159"/>
      <c r="W831" s="159"/>
      <c r="X831" s="159"/>
    </row>
    <row r="832">
      <c r="A832" s="10">
        <v>817.0</v>
      </c>
      <c r="B832" s="10">
        <v>7645052.0</v>
      </c>
      <c r="C832" s="39" t="s">
        <v>15</v>
      </c>
      <c r="D832" s="39" t="s">
        <v>15</v>
      </c>
      <c r="E832" s="39" t="s">
        <v>15</v>
      </c>
      <c r="F832" s="39" t="s">
        <v>15</v>
      </c>
      <c r="G832" s="89" t="s">
        <v>15</v>
      </c>
      <c r="H832" s="89" t="s">
        <v>15</v>
      </c>
      <c r="I832" s="89" t="s">
        <v>16</v>
      </c>
      <c r="J832" s="39" t="s">
        <v>15</v>
      </c>
      <c r="K832" s="39" t="s">
        <v>16</v>
      </c>
      <c r="L832" s="39" t="s">
        <v>16</v>
      </c>
      <c r="M832" s="39">
        <v>50.0</v>
      </c>
      <c r="N832" s="39" t="s">
        <v>2661</v>
      </c>
      <c r="O832" s="39" t="s">
        <v>16</v>
      </c>
      <c r="P832" s="40" t="s">
        <v>16</v>
      </c>
      <c r="Q832" s="40" t="s">
        <v>16</v>
      </c>
      <c r="R832" s="39" t="s">
        <v>16</v>
      </c>
      <c r="S832" s="39">
        <v>13.0</v>
      </c>
      <c r="T832" s="40" t="s">
        <v>1992</v>
      </c>
      <c r="U832" s="158"/>
      <c r="V832" s="159"/>
      <c r="W832" s="159"/>
      <c r="X832" s="159"/>
    </row>
    <row r="833">
      <c r="A833" s="10">
        <v>818.0</v>
      </c>
      <c r="B833" s="10">
        <v>7575041.0</v>
      </c>
      <c r="C833" s="39" t="s">
        <v>15</v>
      </c>
      <c r="D833" s="39" t="s">
        <v>15</v>
      </c>
      <c r="E833" s="39" t="s">
        <v>15</v>
      </c>
      <c r="F833" s="39" t="s">
        <v>15</v>
      </c>
      <c r="G833" s="89" t="s">
        <v>15</v>
      </c>
      <c r="H833" s="89" t="s">
        <v>15</v>
      </c>
      <c r="I833" s="89" t="s">
        <v>15</v>
      </c>
      <c r="J833" s="39" t="s">
        <v>15</v>
      </c>
      <c r="K833" s="39" t="s">
        <v>15</v>
      </c>
      <c r="L833" s="39" t="s">
        <v>15</v>
      </c>
      <c r="M833" s="158"/>
      <c r="N833" s="158"/>
      <c r="O833" s="39" t="s">
        <v>15</v>
      </c>
      <c r="P833" s="40" t="s">
        <v>15</v>
      </c>
      <c r="Q833" s="40" t="s">
        <v>15</v>
      </c>
      <c r="R833" s="39" t="s">
        <v>15</v>
      </c>
      <c r="S833" s="158"/>
      <c r="T833" s="40" t="s">
        <v>1992</v>
      </c>
      <c r="U833" s="158"/>
      <c r="V833" s="159"/>
      <c r="W833" s="159"/>
      <c r="X833" s="159"/>
    </row>
    <row r="834">
      <c r="A834" s="10">
        <v>819.0</v>
      </c>
      <c r="B834" s="10">
        <v>7589007.0</v>
      </c>
      <c r="C834" s="39" t="s">
        <v>15</v>
      </c>
      <c r="D834" s="39" t="s">
        <v>15</v>
      </c>
      <c r="E834" s="39" t="s">
        <v>15</v>
      </c>
      <c r="F834" s="39" t="s">
        <v>15</v>
      </c>
      <c r="G834" s="89" t="s">
        <v>15</v>
      </c>
      <c r="H834" s="89" t="s">
        <v>15</v>
      </c>
      <c r="I834" s="89" t="s">
        <v>15</v>
      </c>
      <c r="J834" s="39" t="s">
        <v>15</v>
      </c>
      <c r="K834" s="39" t="s">
        <v>16</v>
      </c>
      <c r="L834" s="39" t="s">
        <v>16</v>
      </c>
      <c r="M834" s="39">
        <v>34.0</v>
      </c>
      <c r="N834" s="39" t="s">
        <v>2662</v>
      </c>
      <c r="O834" s="39" t="s">
        <v>15</v>
      </c>
      <c r="P834" s="40" t="s">
        <v>16</v>
      </c>
      <c r="Q834" s="40" t="s">
        <v>15</v>
      </c>
      <c r="R834" s="39" t="s">
        <v>16</v>
      </c>
      <c r="S834" s="39" t="s">
        <v>86</v>
      </c>
      <c r="T834" s="40" t="s">
        <v>1992</v>
      </c>
      <c r="U834" s="158"/>
      <c r="V834" s="159"/>
      <c r="W834" s="159"/>
      <c r="X834" s="159"/>
    </row>
    <row r="835">
      <c r="A835" s="10">
        <v>820.0</v>
      </c>
      <c r="B835" s="10">
        <v>7719507.0</v>
      </c>
      <c r="C835" s="39" t="s">
        <v>15</v>
      </c>
      <c r="D835" s="39" t="s">
        <v>2013</v>
      </c>
      <c r="E835" s="39" t="s">
        <v>15</v>
      </c>
      <c r="F835" s="39" t="s">
        <v>15</v>
      </c>
      <c r="G835" s="89" t="s">
        <v>15</v>
      </c>
      <c r="H835" s="89" t="s">
        <v>15</v>
      </c>
      <c r="I835" s="89" t="s">
        <v>15</v>
      </c>
      <c r="J835" s="39" t="s">
        <v>15</v>
      </c>
      <c r="K835" s="39" t="s">
        <v>16</v>
      </c>
      <c r="L835" s="39" t="s">
        <v>16</v>
      </c>
      <c r="M835" s="39">
        <v>39.0</v>
      </c>
      <c r="N835" s="39" t="s">
        <v>2663</v>
      </c>
      <c r="O835" s="39" t="s">
        <v>15</v>
      </c>
      <c r="P835" s="40" t="s">
        <v>16</v>
      </c>
      <c r="Q835" s="40" t="s">
        <v>16</v>
      </c>
      <c r="R835" s="39" t="s">
        <v>15</v>
      </c>
      <c r="S835" s="158"/>
      <c r="T835" s="40" t="s">
        <v>1992</v>
      </c>
      <c r="U835" s="158"/>
      <c r="V835" s="159"/>
      <c r="W835" s="159"/>
      <c r="X835" s="159"/>
    </row>
    <row r="836">
      <c r="A836" s="10">
        <v>821.0</v>
      </c>
      <c r="B836" s="10">
        <v>7719348.0</v>
      </c>
      <c r="C836" s="39" t="s">
        <v>15</v>
      </c>
      <c r="D836" s="39" t="s">
        <v>15</v>
      </c>
      <c r="E836" s="39" t="s">
        <v>15</v>
      </c>
      <c r="F836" s="39" t="s">
        <v>15</v>
      </c>
      <c r="G836" s="89" t="s">
        <v>15</v>
      </c>
      <c r="H836" s="89" t="s">
        <v>15</v>
      </c>
      <c r="I836" s="89" t="s">
        <v>15</v>
      </c>
      <c r="J836" s="39" t="s">
        <v>15</v>
      </c>
      <c r="K836" s="39" t="s">
        <v>16</v>
      </c>
      <c r="L836" s="39" t="s">
        <v>16</v>
      </c>
      <c r="M836" s="39">
        <v>8.0</v>
      </c>
      <c r="N836" s="39" t="s">
        <v>2662</v>
      </c>
      <c r="O836" s="39" t="s">
        <v>15</v>
      </c>
      <c r="P836" s="39" t="s">
        <v>16</v>
      </c>
      <c r="Q836" s="39" t="s">
        <v>16</v>
      </c>
      <c r="R836" s="39" t="s">
        <v>16</v>
      </c>
      <c r="S836" s="39">
        <v>19.0</v>
      </c>
      <c r="T836" s="39" t="s">
        <v>1992</v>
      </c>
      <c r="U836" s="39" t="s">
        <v>2664</v>
      </c>
      <c r="V836" s="35"/>
      <c r="W836" s="35"/>
      <c r="X836" s="35"/>
    </row>
    <row r="837">
      <c r="A837" s="10">
        <v>822.0</v>
      </c>
      <c r="B837" s="10">
        <v>7719351.0</v>
      </c>
      <c r="C837" s="39" t="s">
        <v>15</v>
      </c>
      <c r="D837" s="39" t="s">
        <v>15</v>
      </c>
      <c r="E837" s="39" t="s">
        <v>15</v>
      </c>
      <c r="F837" s="39" t="s">
        <v>15</v>
      </c>
      <c r="G837" s="89" t="s">
        <v>15</v>
      </c>
      <c r="H837" s="89" t="s">
        <v>15</v>
      </c>
      <c r="I837" s="89" t="s">
        <v>15</v>
      </c>
      <c r="J837" s="39" t="s">
        <v>15</v>
      </c>
      <c r="K837" s="39" t="s">
        <v>16</v>
      </c>
      <c r="L837" s="39" t="s">
        <v>16</v>
      </c>
      <c r="M837" s="39">
        <v>7.0</v>
      </c>
      <c r="N837" s="39" t="s">
        <v>2662</v>
      </c>
      <c r="O837" s="39" t="s">
        <v>15</v>
      </c>
      <c r="P837" s="39" t="s">
        <v>16</v>
      </c>
      <c r="Q837" s="39" t="s">
        <v>16</v>
      </c>
      <c r="R837" s="39" t="s">
        <v>16</v>
      </c>
      <c r="S837" s="39">
        <v>24.0</v>
      </c>
      <c r="T837" s="39" t="s">
        <v>1992</v>
      </c>
      <c r="U837" s="39" t="s">
        <v>2665</v>
      </c>
      <c r="V837" s="35"/>
      <c r="W837" s="35"/>
      <c r="X837" s="35"/>
    </row>
    <row r="838">
      <c r="A838" s="10">
        <v>823.0</v>
      </c>
      <c r="B838" s="10">
        <v>7719943.0</v>
      </c>
      <c r="C838" s="39" t="s">
        <v>15</v>
      </c>
      <c r="D838" s="39" t="s">
        <v>15</v>
      </c>
      <c r="E838" s="39" t="s">
        <v>15</v>
      </c>
      <c r="F838" s="39" t="s">
        <v>15</v>
      </c>
      <c r="G838" s="89" t="s">
        <v>15</v>
      </c>
      <c r="H838" s="89" t="s">
        <v>15</v>
      </c>
      <c r="I838" s="89" t="s">
        <v>15</v>
      </c>
      <c r="J838" s="39" t="s">
        <v>15</v>
      </c>
      <c r="K838" s="39" t="s">
        <v>15</v>
      </c>
      <c r="L838" s="39" t="s">
        <v>15</v>
      </c>
      <c r="M838" s="158"/>
      <c r="N838" s="158"/>
      <c r="O838" s="39" t="s">
        <v>15</v>
      </c>
      <c r="P838" s="39" t="s">
        <v>15</v>
      </c>
      <c r="Q838" s="39" t="s">
        <v>15</v>
      </c>
      <c r="R838" s="39" t="s">
        <v>16</v>
      </c>
      <c r="S838" s="39">
        <v>3.0</v>
      </c>
      <c r="T838" s="39" t="s">
        <v>1992</v>
      </c>
      <c r="U838" s="158"/>
      <c r="V838" s="159"/>
      <c r="W838" s="159"/>
      <c r="X838" s="159"/>
    </row>
    <row r="839">
      <c r="A839" s="10">
        <v>824.0</v>
      </c>
      <c r="B839" s="10">
        <v>7720317.0</v>
      </c>
      <c r="C839" s="39" t="s">
        <v>15</v>
      </c>
      <c r="D839" s="39" t="s">
        <v>15</v>
      </c>
      <c r="E839" s="39" t="s">
        <v>15</v>
      </c>
      <c r="F839" s="39" t="s">
        <v>15</v>
      </c>
      <c r="G839" s="89" t="s">
        <v>15</v>
      </c>
      <c r="H839" s="89" t="s">
        <v>15</v>
      </c>
      <c r="I839" s="89" t="s">
        <v>16</v>
      </c>
      <c r="J839" s="39" t="s">
        <v>15</v>
      </c>
      <c r="K839" s="39" t="s">
        <v>15</v>
      </c>
      <c r="L839" s="39" t="s">
        <v>15</v>
      </c>
      <c r="M839" s="158"/>
      <c r="N839" s="158"/>
      <c r="O839" s="39" t="s">
        <v>15</v>
      </c>
      <c r="P839" s="39" t="s">
        <v>15</v>
      </c>
      <c r="Q839" s="39" t="s">
        <v>15</v>
      </c>
      <c r="R839" s="39" t="s">
        <v>16</v>
      </c>
      <c r="S839" s="39" t="s">
        <v>86</v>
      </c>
      <c r="T839" s="39" t="s">
        <v>1992</v>
      </c>
      <c r="U839" s="158"/>
      <c r="V839" s="159"/>
      <c r="W839" s="159"/>
      <c r="X839" s="159"/>
    </row>
    <row r="840">
      <c r="A840" s="10">
        <v>825.0</v>
      </c>
      <c r="B840" s="10">
        <v>7718511.0</v>
      </c>
      <c r="C840" s="39" t="s">
        <v>15</v>
      </c>
      <c r="D840" s="39" t="s">
        <v>15</v>
      </c>
      <c r="E840" s="39" t="s">
        <v>15</v>
      </c>
      <c r="F840" s="39" t="s">
        <v>15</v>
      </c>
      <c r="G840" s="89" t="s">
        <v>15</v>
      </c>
      <c r="H840" s="89" t="s">
        <v>15</v>
      </c>
      <c r="I840" s="89" t="s">
        <v>16</v>
      </c>
      <c r="J840" s="39" t="s">
        <v>15</v>
      </c>
      <c r="K840" s="39" t="s">
        <v>16</v>
      </c>
      <c r="L840" s="39" t="s">
        <v>16</v>
      </c>
      <c r="M840" s="39">
        <v>14.0</v>
      </c>
      <c r="N840" s="39" t="s">
        <v>2662</v>
      </c>
      <c r="O840" s="39" t="s">
        <v>15</v>
      </c>
      <c r="P840" s="39" t="s">
        <v>15</v>
      </c>
      <c r="Q840" s="39" t="s">
        <v>15</v>
      </c>
      <c r="R840" s="39" t="s">
        <v>16</v>
      </c>
      <c r="S840" s="39" t="s">
        <v>86</v>
      </c>
      <c r="T840" s="39" t="s">
        <v>1992</v>
      </c>
      <c r="U840" s="39" t="s">
        <v>2666</v>
      </c>
      <c r="V840" s="35"/>
      <c r="W840" s="35"/>
      <c r="X840" s="35"/>
    </row>
    <row r="841">
      <c r="A841" s="10">
        <v>826.0</v>
      </c>
      <c r="B841" s="10">
        <v>7721932.0</v>
      </c>
      <c r="C841" s="39" t="s">
        <v>15</v>
      </c>
      <c r="D841" s="39" t="s">
        <v>15</v>
      </c>
      <c r="E841" s="39" t="s">
        <v>15</v>
      </c>
      <c r="F841" s="39" t="s">
        <v>15</v>
      </c>
      <c r="G841" s="89" t="s">
        <v>15</v>
      </c>
      <c r="H841" s="89" t="s">
        <v>15</v>
      </c>
      <c r="I841" s="89" t="s">
        <v>15</v>
      </c>
      <c r="J841" s="39" t="s">
        <v>15</v>
      </c>
      <c r="K841" s="39" t="s">
        <v>15</v>
      </c>
      <c r="L841" s="39" t="s">
        <v>16</v>
      </c>
      <c r="M841" s="39">
        <v>4.0</v>
      </c>
      <c r="N841" s="39" t="s">
        <v>2068</v>
      </c>
      <c r="O841" s="39" t="s">
        <v>15</v>
      </c>
      <c r="P841" s="39" t="s">
        <v>15</v>
      </c>
      <c r="Q841" s="39" t="s">
        <v>15</v>
      </c>
      <c r="R841" s="39" t="s">
        <v>16</v>
      </c>
      <c r="S841" s="39">
        <v>1.0</v>
      </c>
      <c r="T841" s="39" t="s">
        <v>1992</v>
      </c>
      <c r="U841" s="39" t="s">
        <v>2667</v>
      </c>
      <c r="V841" s="35"/>
      <c r="W841" s="35"/>
      <c r="X841" s="35"/>
    </row>
    <row r="842">
      <c r="A842" s="10">
        <v>827.0</v>
      </c>
      <c r="B842" s="10">
        <v>7679531.0</v>
      </c>
      <c r="C842" s="39" t="s">
        <v>15</v>
      </c>
      <c r="D842" s="39" t="s">
        <v>2013</v>
      </c>
      <c r="E842" s="39" t="s">
        <v>15</v>
      </c>
      <c r="F842" s="39" t="s">
        <v>16</v>
      </c>
      <c r="G842" s="89" t="s">
        <v>15</v>
      </c>
      <c r="H842" s="89" t="s">
        <v>15</v>
      </c>
      <c r="I842" s="89" t="s">
        <v>16</v>
      </c>
      <c r="J842" s="39" t="s">
        <v>15</v>
      </c>
      <c r="K842" s="39" t="s">
        <v>16</v>
      </c>
      <c r="L842" s="39" t="s">
        <v>16</v>
      </c>
      <c r="M842" s="39">
        <v>11.0</v>
      </c>
      <c r="N842" s="39" t="s">
        <v>2668</v>
      </c>
      <c r="O842" s="39" t="s">
        <v>15</v>
      </c>
      <c r="P842" s="39" t="s">
        <v>16</v>
      </c>
      <c r="Q842" s="39" t="s">
        <v>16</v>
      </c>
      <c r="R842" s="39" t="s">
        <v>16</v>
      </c>
      <c r="S842" s="39">
        <v>90.0</v>
      </c>
      <c r="T842" s="39" t="s">
        <v>1992</v>
      </c>
      <c r="U842" s="39" t="s">
        <v>2669</v>
      </c>
      <c r="V842" s="35"/>
      <c r="W842" s="35"/>
      <c r="X842" s="35"/>
    </row>
    <row r="843">
      <c r="A843" s="10">
        <v>828.0</v>
      </c>
      <c r="B843" s="10">
        <v>7723984.0</v>
      </c>
      <c r="C843" s="39" t="s">
        <v>15</v>
      </c>
      <c r="D843" s="39" t="s">
        <v>15</v>
      </c>
      <c r="E843" s="39" t="s">
        <v>15</v>
      </c>
      <c r="F843" s="39" t="s">
        <v>16</v>
      </c>
      <c r="G843" s="89" t="s">
        <v>15</v>
      </c>
      <c r="H843" s="89" t="s">
        <v>15</v>
      </c>
      <c r="I843" s="89" t="s">
        <v>15</v>
      </c>
      <c r="J843" s="39" t="s">
        <v>15</v>
      </c>
      <c r="K843" s="39" t="s">
        <v>16</v>
      </c>
      <c r="L843" s="39" t="s">
        <v>16</v>
      </c>
      <c r="M843" s="39">
        <v>10.0</v>
      </c>
      <c r="N843" s="39" t="s">
        <v>2662</v>
      </c>
      <c r="O843" s="39" t="s">
        <v>15</v>
      </c>
      <c r="P843" s="39" t="s">
        <v>16</v>
      </c>
      <c r="Q843" s="39" t="s">
        <v>16</v>
      </c>
      <c r="R843" s="39" t="s">
        <v>16</v>
      </c>
      <c r="S843" s="39">
        <v>30.0</v>
      </c>
      <c r="T843" s="39" t="s">
        <v>1992</v>
      </c>
      <c r="U843" s="39" t="s">
        <v>2670</v>
      </c>
      <c r="V843" s="35"/>
      <c r="W843" s="35"/>
      <c r="X843" s="35"/>
    </row>
    <row r="844">
      <c r="A844" s="10">
        <v>829.0</v>
      </c>
      <c r="B844" s="10">
        <v>7724495.0</v>
      </c>
      <c r="C844" s="39" t="s">
        <v>15</v>
      </c>
      <c r="D844" s="39" t="s">
        <v>15</v>
      </c>
      <c r="E844" s="39" t="s">
        <v>15</v>
      </c>
      <c r="F844" s="39" t="s">
        <v>15</v>
      </c>
      <c r="G844" s="89" t="s">
        <v>15</v>
      </c>
      <c r="H844" s="89" t="s">
        <v>15</v>
      </c>
      <c r="I844" s="89" t="s">
        <v>16</v>
      </c>
      <c r="J844" s="39" t="s">
        <v>15</v>
      </c>
      <c r="K844" s="39" t="s">
        <v>16</v>
      </c>
      <c r="L844" s="39" t="s">
        <v>16</v>
      </c>
      <c r="M844" s="39">
        <v>8.0</v>
      </c>
      <c r="N844" s="39" t="s">
        <v>2671</v>
      </c>
      <c r="O844" s="39" t="s">
        <v>16</v>
      </c>
      <c r="P844" s="39" t="s">
        <v>15</v>
      </c>
      <c r="Q844" s="39" t="s">
        <v>15</v>
      </c>
      <c r="R844" s="39" t="s">
        <v>16</v>
      </c>
      <c r="S844" s="39">
        <v>13.0</v>
      </c>
      <c r="T844" s="39" t="s">
        <v>1992</v>
      </c>
      <c r="U844" s="39" t="s">
        <v>2672</v>
      </c>
      <c r="V844" s="35"/>
      <c r="W844" s="35"/>
      <c r="X844" s="35"/>
    </row>
    <row r="845">
      <c r="A845" s="10">
        <v>830.0</v>
      </c>
      <c r="B845" s="10">
        <v>7725577.0</v>
      </c>
      <c r="C845" s="39" t="s">
        <v>15</v>
      </c>
      <c r="D845" s="39" t="s">
        <v>15</v>
      </c>
      <c r="E845" s="39" t="s">
        <v>15</v>
      </c>
      <c r="F845" s="39" t="s">
        <v>15</v>
      </c>
      <c r="G845" s="89" t="s">
        <v>15</v>
      </c>
      <c r="H845" s="89" t="s">
        <v>15</v>
      </c>
      <c r="I845" s="89" t="s">
        <v>15</v>
      </c>
      <c r="J845" s="39" t="s">
        <v>15</v>
      </c>
      <c r="K845" s="39" t="s">
        <v>15</v>
      </c>
      <c r="L845" s="39" t="s">
        <v>15</v>
      </c>
      <c r="M845" s="158"/>
      <c r="N845" s="158"/>
      <c r="O845" s="39" t="s">
        <v>15</v>
      </c>
      <c r="P845" s="39" t="s">
        <v>15</v>
      </c>
      <c r="Q845" s="39" t="s">
        <v>15</v>
      </c>
      <c r="R845" s="39" t="s">
        <v>15</v>
      </c>
      <c r="S845" s="158"/>
      <c r="T845" s="39" t="s">
        <v>1992</v>
      </c>
      <c r="U845" s="158"/>
      <c r="V845" s="159"/>
      <c r="W845" s="159"/>
      <c r="X845" s="159"/>
    </row>
    <row r="846">
      <c r="A846" s="10">
        <v>831.0</v>
      </c>
      <c r="B846" s="10">
        <v>7727130.0</v>
      </c>
      <c r="C846" s="39" t="s">
        <v>15</v>
      </c>
      <c r="D846" s="39" t="s">
        <v>15</v>
      </c>
      <c r="E846" s="39" t="s">
        <v>15</v>
      </c>
      <c r="F846" s="39" t="s">
        <v>15</v>
      </c>
      <c r="G846" s="89" t="s">
        <v>15</v>
      </c>
      <c r="H846" s="89" t="s">
        <v>15</v>
      </c>
      <c r="I846" s="89" t="s">
        <v>15</v>
      </c>
      <c r="J846" s="39" t="s">
        <v>15</v>
      </c>
      <c r="K846" s="39" t="s">
        <v>16</v>
      </c>
      <c r="L846" s="39" t="s">
        <v>16</v>
      </c>
      <c r="M846" s="39">
        <v>15.0</v>
      </c>
      <c r="N846" s="39" t="s">
        <v>2673</v>
      </c>
      <c r="O846" s="39" t="s">
        <v>15</v>
      </c>
      <c r="P846" s="39" t="s">
        <v>15</v>
      </c>
      <c r="Q846" s="39" t="s">
        <v>15</v>
      </c>
      <c r="R846" s="39" t="s">
        <v>16</v>
      </c>
      <c r="S846" s="39">
        <v>12.0</v>
      </c>
      <c r="T846" s="39" t="s">
        <v>1993</v>
      </c>
      <c r="U846" s="39" t="s">
        <v>2674</v>
      </c>
      <c r="V846" s="35"/>
      <c r="W846" s="35"/>
      <c r="X846" s="35"/>
    </row>
    <row r="847">
      <c r="A847" s="10">
        <v>832.0</v>
      </c>
      <c r="B847" s="10">
        <v>7727877.0</v>
      </c>
      <c r="C847" s="39" t="s">
        <v>15</v>
      </c>
      <c r="D847" s="39" t="s">
        <v>2013</v>
      </c>
      <c r="E847" s="39" t="s">
        <v>15</v>
      </c>
      <c r="F847" s="39" t="s">
        <v>15</v>
      </c>
      <c r="G847" s="89" t="s">
        <v>16</v>
      </c>
      <c r="H847" s="89" t="s">
        <v>15</v>
      </c>
      <c r="I847" s="89" t="s">
        <v>16</v>
      </c>
      <c r="J847" s="39" t="s">
        <v>15</v>
      </c>
      <c r="K847" s="39" t="s">
        <v>16</v>
      </c>
      <c r="L847" s="39" t="s">
        <v>16</v>
      </c>
      <c r="M847" s="39">
        <v>45.0</v>
      </c>
      <c r="N847" s="39" t="s">
        <v>2673</v>
      </c>
      <c r="O847" s="39" t="s">
        <v>15</v>
      </c>
      <c r="P847" s="39" t="s">
        <v>15</v>
      </c>
      <c r="Q847" s="39" t="s">
        <v>16</v>
      </c>
      <c r="R847" s="39" t="s">
        <v>16</v>
      </c>
      <c r="S847" s="39">
        <v>27.0</v>
      </c>
      <c r="T847" s="39" t="s">
        <v>1993</v>
      </c>
      <c r="U847" s="158"/>
      <c r="V847" s="159"/>
      <c r="W847" s="159"/>
      <c r="X847" s="159"/>
    </row>
    <row r="848">
      <c r="A848" s="10">
        <v>833.0</v>
      </c>
      <c r="B848" s="10">
        <v>7727750.0</v>
      </c>
      <c r="C848" s="39" t="s">
        <v>15</v>
      </c>
      <c r="D848" s="39" t="s">
        <v>15</v>
      </c>
      <c r="E848" s="39" t="s">
        <v>15</v>
      </c>
      <c r="F848" s="39" t="s">
        <v>15</v>
      </c>
      <c r="G848" s="89" t="s">
        <v>15</v>
      </c>
      <c r="H848" s="89" t="s">
        <v>15</v>
      </c>
      <c r="I848" s="89" t="s">
        <v>15</v>
      </c>
      <c r="J848" s="39" t="s">
        <v>15</v>
      </c>
      <c r="K848" s="39" t="s">
        <v>15</v>
      </c>
      <c r="L848" s="39" t="s">
        <v>15</v>
      </c>
      <c r="M848" s="158"/>
      <c r="N848" s="158"/>
      <c r="O848" s="39" t="s">
        <v>15</v>
      </c>
      <c r="P848" s="39" t="s">
        <v>15</v>
      </c>
      <c r="Q848" s="39" t="s">
        <v>15</v>
      </c>
      <c r="R848" s="39" t="s">
        <v>15</v>
      </c>
      <c r="S848" s="158"/>
      <c r="T848" s="39" t="s">
        <v>1992</v>
      </c>
      <c r="U848" s="39" t="s">
        <v>2675</v>
      </c>
      <c r="V848" s="35"/>
      <c r="W848" s="35"/>
      <c r="X848" s="35"/>
    </row>
    <row r="849">
      <c r="A849" s="10">
        <v>834.0</v>
      </c>
      <c r="B849" s="10">
        <v>7728078.0</v>
      </c>
      <c r="C849" s="39" t="s">
        <v>15</v>
      </c>
      <c r="D849" s="39" t="s">
        <v>15</v>
      </c>
      <c r="E849" s="39" t="s">
        <v>15</v>
      </c>
      <c r="F849" s="39" t="s">
        <v>15</v>
      </c>
      <c r="G849" s="89" t="s">
        <v>15</v>
      </c>
      <c r="H849" s="89" t="s">
        <v>15</v>
      </c>
      <c r="I849" s="89" t="s">
        <v>16</v>
      </c>
      <c r="J849" s="39" t="s">
        <v>15</v>
      </c>
      <c r="K849" s="39" t="s">
        <v>16</v>
      </c>
      <c r="L849" s="39" t="s">
        <v>16</v>
      </c>
      <c r="M849" s="39">
        <v>7.0</v>
      </c>
      <c r="N849" s="39" t="s">
        <v>2662</v>
      </c>
      <c r="O849" s="39" t="s">
        <v>15</v>
      </c>
      <c r="P849" s="39" t="s">
        <v>15</v>
      </c>
      <c r="Q849" s="39" t="s">
        <v>16</v>
      </c>
      <c r="R849" s="39" t="s">
        <v>16</v>
      </c>
      <c r="S849" s="39">
        <v>15.0</v>
      </c>
      <c r="T849" s="39" t="s">
        <v>1993</v>
      </c>
      <c r="U849" s="158"/>
      <c r="V849" s="159"/>
      <c r="W849" s="159"/>
      <c r="X849" s="159"/>
    </row>
    <row r="850">
      <c r="A850" s="10">
        <v>835.0</v>
      </c>
      <c r="B850" s="10">
        <v>7730042.0</v>
      </c>
      <c r="C850" s="39" t="s">
        <v>15</v>
      </c>
      <c r="D850" s="39" t="s">
        <v>2049</v>
      </c>
      <c r="E850" s="39" t="s">
        <v>15</v>
      </c>
      <c r="F850" s="39" t="s">
        <v>15</v>
      </c>
      <c r="G850" s="89" t="s">
        <v>16</v>
      </c>
      <c r="H850" s="89" t="s">
        <v>15</v>
      </c>
      <c r="I850" s="89" t="s">
        <v>16</v>
      </c>
      <c r="J850" s="39" t="s">
        <v>15</v>
      </c>
      <c r="K850" s="39" t="s">
        <v>16</v>
      </c>
      <c r="L850" s="39" t="s">
        <v>16</v>
      </c>
      <c r="M850" s="158"/>
      <c r="N850" s="158"/>
      <c r="O850" s="39" t="s">
        <v>15</v>
      </c>
      <c r="P850" s="39" t="s">
        <v>15</v>
      </c>
      <c r="Q850" s="39" t="s">
        <v>16</v>
      </c>
      <c r="R850" s="39" t="s">
        <v>16</v>
      </c>
      <c r="S850" s="39" t="s">
        <v>86</v>
      </c>
      <c r="T850" s="39" t="s">
        <v>1992</v>
      </c>
      <c r="U850" s="39" t="s">
        <v>2676</v>
      </c>
      <c r="V850" s="35"/>
      <c r="W850" s="35"/>
      <c r="X850" s="35"/>
    </row>
    <row r="851">
      <c r="A851" s="10">
        <v>836.0</v>
      </c>
      <c r="B851" s="10">
        <v>7731086.0</v>
      </c>
      <c r="C851" s="39" t="s">
        <v>15</v>
      </c>
      <c r="D851" s="39" t="s">
        <v>15</v>
      </c>
      <c r="E851" s="39" t="s">
        <v>15</v>
      </c>
      <c r="F851" s="39" t="s">
        <v>15</v>
      </c>
      <c r="G851" s="89" t="s">
        <v>15</v>
      </c>
      <c r="H851" s="89" t="s">
        <v>15</v>
      </c>
      <c r="I851" s="89" t="s">
        <v>15</v>
      </c>
      <c r="J851" s="39" t="s">
        <v>15</v>
      </c>
      <c r="K851" s="39" t="s">
        <v>15</v>
      </c>
      <c r="L851" s="39" t="s">
        <v>15</v>
      </c>
      <c r="M851" s="158"/>
      <c r="N851" s="158"/>
      <c r="O851" s="39" t="s">
        <v>15</v>
      </c>
      <c r="P851" s="40" t="s">
        <v>15</v>
      </c>
      <c r="Q851" s="40" t="s">
        <v>15</v>
      </c>
      <c r="R851" s="39" t="s">
        <v>16</v>
      </c>
      <c r="S851" s="39">
        <v>2.0</v>
      </c>
      <c r="T851" s="40" t="s">
        <v>1992</v>
      </c>
      <c r="U851" s="158"/>
      <c r="V851" s="159"/>
      <c r="W851" s="159"/>
      <c r="X851" s="159"/>
    </row>
    <row r="852">
      <c r="A852" s="10">
        <v>837.0</v>
      </c>
      <c r="B852" s="60">
        <v>7731190.0</v>
      </c>
      <c r="C852" s="39" t="s">
        <v>15</v>
      </c>
      <c r="D852" s="39" t="s">
        <v>15</v>
      </c>
      <c r="E852" s="39" t="s">
        <v>15</v>
      </c>
      <c r="F852" s="39" t="s">
        <v>15</v>
      </c>
      <c r="G852" s="89" t="s">
        <v>15</v>
      </c>
      <c r="H852" s="89" t="s">
        <v>15</v>
      </c>
      <c r="I852" s="89" t="s">
        <v>15</v>
      </c>
      <c r="J852" s="39" t="s">
        <v>15</v>
      </c>
      <c r="K852" s="39" t="s">
        <v>15</v>
      </c>
      <c r="L852" s="39" t="s">
        <v>15</v>
      </c>
      <c r="M852" s="158"/>
      <c r="N852" s="158"/>
      <c r="O852" s="39" t="s">
        <v>15</v>
      </c>
      <c r="P852" s="40" t="s">
        <v>16</v>
      </c>
      <c r="Q852" s="40" t="s">
        <v>15</v>
      </c>
      <c r="R852" s="39" t="s">
        <v>15</v>
      </c>
      <c r="S852" s="158"/>
      <c r="T852" s="40" t="s">
        <v>1992</v>
      </c>
      <c r="U852" s="39" t="s">
        <v>2677</v>
      </c>
      <c r="V852" s="35"/>
      <c r="W852" s="35"/>
      <c r="X852" s="35"/>
    </row>
    <row r="853">
      <c r="A853" s="10">
        <v>838.0</v>
      </c>
      <c r="B853" s="60">
        <v>7731659.0</v>
      </c>
      <c r="C853" s="39" t="s">
        <v>15</v>
      </c>
      <c r="D853" s="39" t="s">
        <v>15</v>
      </c>
      <c r="E853" s="39" t="s">
        <v>15</v>
      </c>
      <c r="F853" s="39" t="s">
        <v>15</v>
      </c>
      <c r="G853" s="89" t="s">
        <v>15</v>
      </c>
      <c r="H853" s="89" t="s">
        <v>15</v>
      </c>
      <c r="I853" s="89" t="s">
        <v>15</v>
      </c>
      <c r="J853" s="39" t="s">
        <v>15</v>
      </c>
      <c r="K853" s="39" t="s">
        <v>16</v>
      </c>
      <c r="L853" s="39" t="s">
        <v>16</v>
      </c>
      <c r="M853" s="39">
        <v>20.0</v>
      </c>
      <c r="N853" s="39" t="s">
        <v>2678</v>
      </c>
      <c r="O853" s="39" t="s">
        <v>15</v>
      </c>
      <c r="P853" s="40" t="s">
        <v>15</v>
      </c>
      <c r="Q853" s="40" t="s">
        <v>16</v>
      </c>
      <c r="R853" s="39" t="s">
        <v>15</v>
      </c>
      <c r="S853" s="158"/>
      <c r="T853" s="40"/>
      <c r="U853" s="39" t="s">
        <v>2679</v>
      </c>
      <c r="V853" s="35"/>
      <c r="W853" s="35"/>
      <c r="X853" s="35"/>
    </row>
    <row r="854">
      <c r="A854" s="10">
        <v>839.0</v>
      </c>
      <c r="B854" s="60">
        <v>7733267.0</v>
      </c>
      <c r="C854" s="39" t="s">
        <v>15</v>
      </c>
      <c r="D854" s="39" t="s">
        <v>15</v>
      </c>
      <c r="E854" s="39" t="s">
        <v>15</v>
      </c>
      <c r="F854" s="39" t="s">
        <v>15</v>
      </c>
      <c r="G854" s="89" t="s">
        <v>15</v>
      </c>
      <c r="H854" s="89" t="s">
        <v>15</v>
      </c>
      <c r="I854" s="89" t="s">
        <v>15</v>
      </c>
      <c r="J854" s="39" t="s">
        <v>15</v>
      </c>
      <c r="K854" s="39" t="s">
        <v>15</v>
      </c>
      <c r="L854" s="39" t="s">
        <v>15</v>
      </c>
      <c r="M854" s="158"/>
      <c r="N854" s="158"/>
      <c r="O854" s="39" t="s">
        <v>15</v>
      </c>
      <c r="P854" s="40" t="s">
        <v>16</v>
      </c>
      <c r="Q854" s="40" t="s">
        <v>15</v>
      </c>
      <c r="R854" s="39" t="s">
        <v>16</v>
      </c>
      <c r="S854" s="39">
        <v>19.0</v>
      </c>
      <c r="T854" s="40" t="s">
        <v>1993</v>
      </c>
      <c r="U854" s="39" t="s">
        <v>2680</v>
      </c>
      <c r="V854" s="35"/>
      <c r="W854" s="35"/>
      <c r="X854" s="35"/>
    </row>
    <row r="855">
      <c r="A855" s="10">
        <v>840.0</v>
      </c>
      <c r="B855" s="60">
        <v>7733837.0</v>
      </c>
      <c r="C855" s="39" t="s">
        <v>15</v>
      </c>
      <c r="D855" s="39" t="s">
        <v>15</v>
      </c>
      <c r="E855" s="39" t="s">
        <v>15</v>
      </c>
      <c r="F855" s="39" t="s">
        <v>15</v>
      </c>
      <c r="G855" s="89" t="s">
        <v>15</v>
      </c>
      <c r="H855" s="89" t="s">
        <v>15</v>
      </c>
      <c r="I855" s="89" t="s">
        <v>15</v>
      </c>
      <c r="J855" s="39" t="s">
        <v>15</v>
      </c>
      <c r="K855" s="39" t="s">
        <v>15</v>
      </c>
      <c r="L855" s="39" t="s">
        <v>15</v>
      </c>
      <c r="M855" s="158"/>
      <c r="N855" s="158"/>
      <c r="O855" s="39" t="s">
        <v>15</v>
      </c>
      <c r="P855" s="40" t="s">
        <v>16</v>
      </c>
      <c r="Q855" s="40" t="s">
        <v>16</v>
      </c>
      <c r="R855" s="39" t="s">
        <v>16</v>
      </c>
      <c r="S855" s="39">
        <v>21.0</v>
      </c>
      <c r="T855" s="40" t="s">
        <v>1995</v>
      </c>
      <c r="U855" s="39" t="s">
        <v>2181</v>
      </c>
      <c r="V855" s="35"/>
      <c r="W855" s="35"/>
      <c r="X855" s="35"/>
    </row>
    <row r="856">
      <c r="A856" s="10">
        <v>841.0</v>
      </c>
      <c r="B856" s="60">
        <v>7734109.0</v>
      </c>
      <c r="C856" s="39" t="s">
        <v>15</v>
      </c>
      <c r="D856" s="39" t="s">
        <v>15</v>
      </c>
      <c r="E856" s="39" t="s">
        <v>15</v>
      </c>
      <c r="F856" s="39" t="s">
        <v>15</v>
      </c>
      <c r="G856" s="89" t="s">
        <v>15</v>
      </c>
      <c r="H856" s="89" t="s">
        <v>15</v>
      </c>
      <c r="I856" s="89" t="s">
        <v>15</v>
      </c>
      <c r="J856" s="39" t="s">
        <v>15</v>
      </c>
      <c r="K856" s="39" t="s">
        <v>16</v>
      </c>
      <c r="L856" s="39" t="s">
        <v>16</v>
      </c>
      <c r="M856" s="39">
        <v>6.0</v>
      </c>
      <c r="N856" s="39" t="s">
        <v>2358</v>
      </c>
      <c r="O856" s="39" t="s">
        <v>15</v>
      </c>
      <c r="P856" s="40" t="s">
        <v>16</v>
      </c>
      <c r="Q856" s="40" t="s">
        <v>15</v>
      </c>
      <c r="R856" s="39" t="s">
        <v>15</v>
      </c>
      <c r="S856" s="158"/>
      <c r="T856" s="40" t="s">
        <v>1992</v>
      </c>
      <c r="U856" s="39" t="s">
        <v>2681</v>
      </c>
      <c r="V856" s="35"/>
      <c r="W856" s="35"/>
      <c r="X856" s="35"/>
    </row>
    <row r="857">
      <c r="A857" s="10">
        <v>842.0</v>
      </c>
      <c r="B857" s="60">
        <v>7735327.0</v>
      </c>
      <c r="C857" s="39" t="s">
        <v>15</v>
      </c>
      <c r="D857" s="39" t="s">
        <v>15</v>
      </c>
      <c r="E857" s="39" t="s">
        <v>15</v>
      </c>
      <c r="F857" s="39" t="s">
        <v>15</v>
      </c>
      <c r="G857" s="89" t="s">
        <v>15</v>
      </c>
      <c r="H857" s="89" t="s">
        <v>15</v>
      </c>
      <c r="I857" s="89" t="s">
        <v>15</v>
      </c>
      <c r="J857" s="39" t="s">
        <v>15</v>
      </c>
      <c r="K857" s="39" t="s">
        <v>16</v>
      </c>
      <c r="L857" s="39" t="s">
        <v>16</v>
      </c>
      <c r="M857" s="39">
        <v>8.0</v>
      </c>
      <c r="N857" s="39" t="s">
        <v>2358</v>
      </c>
      <c r="O857" s="39" t="s">
        <v>15</v>
      </c>
      <c r="P857" s="40" t="s">
        <v>16</v>
      </c>
      <c r="Q857" s="40" t="s">
        <v>16</v>
      </c>
      <c r="R857" s="39" t="s">
        <v>16</v>
      </c>
      <c r="S857" s="39">
        <v>27.0</v>
      </c>
      <c r="T857" s="40" t="s">
        <v>1995</v>
      </c>
      <c r="U857" s="39" t="s">
        <v>2682</v>
      </c>
      <c r="V857" s="35"/>
      <c r="W857" s="35"/>
      <c r="X857" s="35"/>
    </row>
    <row r="858">
      <c r="A858" s="10">
        <v>843.0</v>
      </c>
      <c r="B858" s="60">
        <v>7735678.0</v>
      </c>
      <c r="C858" s="39" t="s">
        <v>15</v>
      </c>
      <c r="D858" s="39" t="s">
        <v>2013</v>
      </c>
      <c r="E858" s="39" t="s">
        <v>15</v>
      </c>
      <c r="F858" s="39" t="s">
        <v>15</v>
      </c>
      <c r="G858" s="89" t="s">
        <v>15</v>
      </c>
      <c r="H858" s="89" t="s">
        <v>15</v>
      </c>
      <c r="I858" s="89" t="s">
        <v>15</v>
      </c>
      <c r="J858" s="39" t="s">
        <v>15</v>
      </c>
      <c r="K858" s="39" t="s">
        <v>16</v>
      </c>
      <c r="L858" s="39" t="s">
        <v>16</v>
      </c>
      <c r="M858" s="39">
        <v>23.0</v>
      </c>
      <c r="N858" s="39" t="s">
        <v>2683</v>
      </c>
      <c r="O858" s="39" t="s">
        <v>15</v>
      </c>
      <c r="P858" s="40" t="s">
        <v>16</v>
      </c>
      <c r="Q858" s="40" t="s">
        <v>15</v>
      </c>
      <c r="R858" s="39" t="s">
        <v>16</v>
      </c>
      <c r="S858" s="39">
        <v>28.0</v>
      </c>
      <c r="T858" s="40"/>
      <c r="U858" s="39" t="s">
        <v>2684</v>
      </c>
      <c r="V858" s="35"/>
      <c r="W858" s="35"/>
      <c r="X858" s="35"/>
    </row>
    <row r="859">
      <c r="A859" s="10">
        <v>844.0</v>
      </c>
      <c r="B859" s="60">
        <v>7737420.0</v>
      </c>
      <c r="C859" s="39" t="s">
        <v>15</v>
      </c>
      <c r="D859" s="39" t="s">
        <v>15</v>
      </c>
      <c r="E859" s="39" t="s">
        <v>15</v>
      </c>
      <c r="F859" s="39" t="s">
        <v>15</v>
      </c>
      <c r="G859" s="89" t="s">
        <v>15</v>
      </c>
      <c r="H859" s="89" t="s">
        <v>15</v>
      </c>
      <c r="I859" s="89" t="s">
        <v>15</v>
      </c>
      <c r="J859" s="39" t="s">
        <v>15</v>
      </c>
      <c r="K859" s="39" t="s">
        <v>16</v>
      </c>
      <c r="L859" s="39" t="s">
        <v>16</v>
      </c>
      <c r="M859" s="39">
        <v>10.0</v>
      </c>
      <c r="N859" s="39" t="s">
        <v>2358</v>
      </c>
      <c r="O859" s="39" t="s">
        <v>15</v>
      </c>
      <c r="P859" s="40" t="s">
        <v>16</v>
      </c>
      <c r="Q859" s="40" t="s">
        <v>15</v>
      </c>
      <c r="R859" s="39" t="s">
        <v>16</v>
      </c>
      <c r="S859" s="39">
        <v>37.0</v>
      </c>
      <c r="T859" s="40" t="s">
        <v>1995</v>
      </c>
      <c r="U859" s="39" t="s">
        <v>2685</v>
      </c>
      <c r="V859" s="35"/>
      <c r="W859" s="35"/>
      <c r="X859" s="35"/>
    </row>
    <row r="860">
      <c r="A860" s="10">
        <v>845.0</v>
      </c>
      <c r="B860" s="60">
        <v>7733267.0</v>
      </c>
      <c r="C860" s="39" t="s">
        <v>15</v>
      </c>
      <c r="D860" s="39" t="s">
        <v>15</v>
      </c>
      <c r="E860" s="39" t="s">
        <v>15</v>
      </c>
      <c r="F860" s="39" t="s">
        <v>15</v>
      </c>
      <c r="G860" s="89" t="s">
        <v>15</v>
      </c>
      <c r="H860" s="89" t="s">
        <v>15</v>
      </c>
      <c r="I860" s="89" t="s">
        <v>15</v>
      </c>
      <c r="J860" s="39" t="s">
        <v>15</v>
      </c>
      <c r="K860" s="39" t="s">
        <v>15</v>
      </c>
      <c r="L860" s="39" t="s">
        <v>15</v>
      </c>
      <c r="M860" s="158"/>
      <c r="N860" s="158"/>
      <c r="O860" s="39" t="s">
        <v>15</v>
      </c>
      <c r="P860" s="40" t="s">
        <v>16</v>
      </c>
      <c r="Q860" s="40" t="s">
        <v>15</v>
      </c>
      <c r="R860" s="39" t="s">
        <v>16</v>
      </c>
      <c r="S860" s="39">
        <v>15.0</v>
      </c>
      <c r="T860" s="40" t="s">
        <v>1993</v>
      </c>
      <c r="U860" s="39" t="s">
        <v>2686</v>
      </c>
      <c r="V860" s="35"/>
      <c r="W860" s="35"/>
      <c r="X860" s="35"/>
    </row>
    <row r="861">
      <c r="A861" s="10">
        <v>846.0</v>
      </c>
      <c r="B861" s="60">
        <v>7737728.0</v>
      </c>
      <c r="C861" s="39" t="s">
        <v>15</v>
      </c>
      <c r="D861" s="39" t="s">
        <v>15</v>
      </c>
      <c r="E861" s="39" t="s">
        <v>15</v>
      </c>
      <c r="F861" s="39" t="s">
        <v>15</v>
      </c>
      <c r="G861" s="89" t="s">
        <v>15</v>
      </c>
      <c r="H861" s="89" t="s">
        <v>15</v>
      </c>
      <c r="I861" s="89" t="s">
        <v>15</v>
      </c>
      <c r="J861" s="39" t="s">
        <v>15</v>
      </c>
      <c r="K861" s="39" t="s">
        <v>15</v>
      </c>
      <c r="L861" s="39" t="s">
        <v>15</v>
      </c>
      <c r="M861" s="158"/>
      <c r="N861" s="158"/>
      <c r="O861" s="39" t="s">
        <v>15</v>
      </c>
      <c r="P861" s="40" t="s">
        <v>16</v>
      </c>
      <c r="Q861" s="40" t="s">
        <v>15</v>
      </c>
      <c r="R861" s="39" t="s">
        <v>16</v>
      </c>
      <c r="S861" s="39">
        <v>13.0</v>
      </c>
      <c r="T861" s="40" t="s">
        <v>1995</v>
      </c>
      <c r="U861" s="39" t="s">
        <v>2687</v>
      </c>
      <c r="V861" s="35"/>
      <c r="W861" s="35"/>
      <c r="X861" s="35"/>
    </row>
    <row r="862">
      <c r="A862" s="10">
        <v>847.0</v>
      </c>
      <c r="B862" s="60">
        <v>7740629.0</v>
      </c>
      <c r="C862" s="39" t="s">
        <v>15</v>
      </c>
      <c r="D862" s="39" t="s">
        <v>15</v>
      </c>
      <c r="E862" s="39" t="s">
        <v>15</v>
      </c>
      <c r="F862" s="39" t="s">
        <v>15</v>
      </c>
      <c r="G862" s="89" t="s">
        <v>15</v>
      </c>
      <c r="H862" s="89" t="s">
        <v>15</v>
      </c>
      <c r="I862" s="89" t="s">
        <v>15</v>
      </c>
      <c r="J862" s="39" t="s">
        <v>15</v>
      </c>
      <c r="K862" s="39" t="s">
        <v>15</v>
      </c>
      <c r="L862" s="39" t="s">
        <v>16</v>
      </c>
      <c r="M862" s="39">
        <v>12.0</v>
      </c>
      <c r="N862" s="39" t="s">
        <v>2647</v>
      </c>
      <c r="O862" s="39" t="s">
        <v>16</v>
      </c>
      <c r="P862" s="40" t="s">
        <v>16</v>
      </c>
      <c r="Q862" s="40" t="s">
        <v>15</v>
      </c>
      <c r="R862" s="39" t="s">
        <v>16</v>
      </c>
      <c r="S862" s="39">
        <v>24.0</v>
      </c>
      <c r="T862" s="40" t="s">
        <v>1995</v>
      </c>
      <c r="U862" s="39" t="s">
        <v>2122</v>
      </c>
      <c r="V862" s="35"/>
      <c r="W862" s="35"/>
      <c r="X862" s="35"/>
    </row>
    <row r="863">
      <c r="A863" s="10">
        <v>848.0</v>
      </c>
      <c r="B863" s="60">
        <v>7740827.0</v>
      </c>
      <c r="C863" s="39" t="s">
        <v>15</v>
      </c>
      <c r="D863" s="39" t="s">
        <v>15</v>
      </c>
      <c r="E863" s="39" t="s">
        <v>15</v>
      </c>
      <c r="F863" s="39" t="s">
        <v>15</v>
      </c>
      <c r="G863" s="89" t="s">
        <v>15</v>
      </c>
      <c r="H863" s="89" t="s">
        <v>15</v>
      </c>
      <c r="I863" s="89" t="s">
        <v>15</v>
      </c>
      <c r="J863" s="39" t="s">
        <v>15</v>
      </c>
      <c r="K863" s="39" t="s">
        <v>16</v>
      </c>
      <c r="L863" s="39" t="s">
        <v>16</v>
      </c>
      <c r="M863" s="39">
        <v>8.0</v>
      </c>
      <c r="N863" s="39" t="s">
        <v>2358</v>
      </c>
      <c r="O863" s="39" t="s">
        <v>15</v>
      </c>
      <c r="P863" s="40" t="s">
        <v>15</v>
      </c>
      <c r="Q863" s="40" t="s">
        <v>15</v>
      </c>
      <c r="R863" s="39" t="s">
        <v>16</v>
      </c>
      <c r="S863" s="39">
        <v>37.0</v>
      </c>
      <c r="T863" s="40" t="s">
        <v>1992</v>
      </c>
      <c r="U863" s="39" t="s">
        <v>2688</v>
      </c>
      <c r="V863" s="35"/>
      <c r="W863" s="35"/>
      <c r="X863" s="35"/>
    </row>
    <row r="864">
      <c r="A864" s="10">
        <v>849.0</v>
      </c>
      <c r="B864" s="60">
        <v>7742098.0</v>
      </c>
      <c r="C864" s="39" t="s">
        <v>15</v>
      </c>
      <c r="D864" s="39" t="s">
        <v>15</v>
      </c>
      <c r="E864" s="39" t="s">
        <v>15</v>
      </c>
      <c r="F864" s="39" t="s">
        <v>15</v>
      </c>
      <c r="G864" s="89" t="s">
        <v>15</v>
      </c>
      <c r="H864" s="89" t="s">
        <v>15</v>
      </c>
      <c r="I864" s="89" t="s">
        <v>15</v>
      </c>
      <c r="J864" s="39" t="s">
        <v>15</v>
      </c>
      <c r="K864" s="39" t="s">
        <v>15</v>
      </c>
      <c r="L864" s="39" t="s">
        <v>15</v>
      </c>
      <c r="M864" s="158"/>
      <c r="N864" s="158"/>
      <c r="O864" s="39" t="s">
        <v>15</v>
      </c>
      <c r="P864" s="40" t="s">
        <v>15</v>
      </c>
      <c r="Q864" s="40" t="s">
        <v>15</v>
      </c>
      <c r="R864" s="39" t="s">
        <v>16</v>
      </c>
      <c r="S864" s="39">
        <v>2.0</v>
      </c>
      <c r="T864" s="40" t="s">
        <v>1992</v>
      </c>
      <c r="U864" s="39" t="s">
        <v>2689</v>
      </c>
      <c r="V864" s="35"/>
      <c r="W864" s="35"/>
      <c r="X864" s="35"/>
    </row>
    <row r="865">
      <c r="A865" s="10">
        <v>850.0</v>
      </c>
      <c r="B865" s="60">
        <v>7742797.0</v>
      </c>
      <c r="C865" s="39" t="s">
        <v>15</v>
      </c>
      <c r="D865" s="39" t="s">
        <v>15</v>
      </c>
      <c r="E865" s="39" t="s">
        <v>15</v>
      </c>
      <c r="F865" s="39" t="s">
        <v>15</v>
      </c>
      <c r="G865" s="89" t="s">
        <v>16</v>
      </c>
      <c r="H865" s="89" t="s">
        <v>15</v>
      </c>
      <c r="I865" s="89" t="s">
        <v>15</v>
      </c>
      <c r="J865" s="39" t="s">
        <v>15</v>
      </c>
      <c r="K865" s="39" t="s">
        <v>16</v>
      </c>
      <c r="L865" s="39" t="s">
        <v>16</v>
      </c>
      <c r="M865" s="39">
        <v>27.0</v>
      </c>
      <c r="N865" s="39" t="s">
        <v>2690</v>
      </c>
      <c r="O865" s="39" t="s">
        <v>15</v>
      </c>
      <c r="P865" s="40" t="s">
        <v>16</v>
      </c>
      <c r="Q865" s="40" t="s">
        <v>16</v>
      </c>
      <c r="R865" s="39" t="s">
        <v>16</v>
      </c>
      <c r="S865" s="39">
        <v>42.0</v>
      </c>
      <c r="T865" s="40" t="s">
        <v>1995</v>
      </c>
      <c r="U865" s="39" t="s">
        <v>2691</v>
      </c>
      <c r="V865" s="35"/>
      <c r="W865" s="35"/>
      <c r="X865" s="35"/>
    </row>
    <row r="866">
      <c r="A866" s="10">
        <v>851.0</v>
      </c>
      <c r="B866" s="60">
        <v>7742720.0</v>
      </c>
      <c r="C866" s="39" t="s">
        <v>15</v>
      </c>
      <c r="D866" s="39" t="s">
        <v>15</v>
      </c>
      <c r="E866" s="39" t="s">
        <v>15</v>
      </c>
      <c r="F866" s="39" t="s">
        <v>15</v>
      </c>
      <c r="G866" s="89" t="s">
        <v>15</v>
      </c>
      <c r="H866" s="89" t="s">
        <v>15</v>
      </c>
      <c r="I866" s="89" t="s">
        <v>15</v>
      </c>
      <c r="J866" s="39" t="s">
        <v>15</v>
      </c>
      <c r="K866" s="39" t="s">
        <v>16</v>
      </c>
      <c r="L866" s="39" t="s">
        <v>16</v>
      </c>
      <c r="M866" s="39">
        <v>10.0</v>
      </c>
      <c r="N866" s="39" t="s">
        <v>2692</v>
      </c>
      <c r="O866" s="39" t="s">
        <v>15</v>
      </c>
      <c r="P866" s="40" t="s">
        <v>16</v>
      </c>
      <c r="Q866" s="40" t="s">
        <v>15</v>
      </c>
      <c r="R866" s="39" t="s">
        <v>16</v>
      </c>
      <c r="S866" s="39">
        <v>1.0</v>
      </c>
      <c r="T866" s="40" t="s">
        <v>1992</v>
      </c>
      <c r="U866" s="39" t="s">
        <v>2693</v>
      </c>
      <c r="V866" s="35"/>
      <c r="W866" s="35"/>
      <c r="X866" s="35"/>
    </row>
    <row r="867">
      <c r="A867" s="10">
        <v>852.0</v>
      </c>
      <c r="B867" s="60">
        <v>7742798.0</v>
      </c>
      <c r="C867" s="39" t="s">
        <v>15</v>
      </c>
      <c r="D867" s="39" t="s">
        <v>15</v>
      </c>
      <c r="E867" s="39" t="s">
        <v>15</v>
      </c>
      <c r="F867" s="39" t="s">
        <v>15</v>
      </c>
      <c r="G867" s="89" t="s">
        <v>16</v>
      </c>
      <c r="H867" s="89" t="s">
        <v>15</v>
      </c>
      <c r="I867" s="89" t="s">
        <v>15</v>
      </c>
      <c r="J867" s="39" t="s">
        <v>15</v>
      </c>
      <c r="K867" s="39" t="s">
        <v>16</v>
      </c>
      <c r="L867" s="39" t="s">
        <v>16</v>
      </c>
      <c r="M867" s="39">
        <v>26.0</v>
      </c>
      <c r="N867" s="39" t="s">
        <v>2694</v>
      </c>
      <c r="O867" s="39" t="s">
        <v>15</v>
      </c>
      <c r="P867" s="40" t="s">
        <v>16</v>
      </c>
      <c r="Q867" s="40" t="s">
        <v>16</v>
      </c>
      <c r="R867" s="39" t="s">
        <v>15</v>
      </c>
      <c r="S867" s="158"/>
      <c r="T867" s="40" t="s">
        <v>1992</v>
      </c>
      <c r="U867" s="39" t="s">
        <v>2691</v>
      </c>
      <c r="V867" s="35"/>
      <c r="W867" s="35"/>
      <c r="X867" s="35"/>
    </row>
    <row r="868">
      <c r="A868" s="10">
        <v>853.0</v>
      </c>
      <c r="B868" s="60">
        <v>7742662.0</v>
      </c>
      <c r="C868" s="39" t="s">
        <v>15</v>
      </c>
      <c r="D868" s="39" t="s">
        <v>15</v>
      </c>
      <c r="E868" s="39" t="s">
        <v>15</v>
      </c>
      <c r="F868" s="39" t="s">
        <v>15</v>
      </c>
      <c r="G868" s="89" t="s">
        <v>15</v>
      </c>
      <c r="H868" s="89" t="s">
        <v>15</v>
      </c>
      <c r="I868" s="89" t="s">
        <v>15</v>
      </c>
      <c r="J868" s="39" t="s">
        <v>15</v>
      </c>
      <c r="K868" s="39" t="s">
        <v>16</v>
      </c>
      <c r="L868" s="39" t="s">
        <v>16</v>
      </c>
      <c r="M868" s="39">
        <v>10.0</v>
      </c>
      <c r="N868" s="39" t="s">
        <v>2692</v>
      </c>
      <c r="O868" s="39" t="s">
        <v>15</v>
      </c>
      <c r="P868" s="40" t="s">
        <v>16</v>
      </c>
      <c r="Q868" s="40" t="s">
        <v>15</v>
      </c>
      <c r="R868" s="39" t="s">
        <v>16</v>
      </c>
      <c r="S868" s="39">
        <v>1.0</v>
      </c>
      <c r="T868" s="40" t="s">
        <v>1992</v>
      </c>
      <c r="U868" s="39" t="s">
        <v>2695</v>
      </c>
      <c r="V868" s="35"/>
      <c r="W868" s="35"/>
      <c r="X868" s="35"/>
    </row>
    <row r="869">
      <c r="A869" s="10">
        <v>854.0</v>
      </c>
      <c r="B869" s="60">
        <v>7744241.0</v>
      </c>
      <c r="C869" s="39" t="s">
        <v>15</v>
      </c>
      <c r="D869" s="39" t="s">
        <v>15</v>
      </c>
      <c r="E869" s="39" t="s">
        <v>15</v>
      </c>
      <c r="F869" s="39" t="s">
        <v>15</v>
      </c>
      <c r="G869" s="89" t="s">
        <v>15</v>
      </c>
      <c r="H869" s="89" t="s">
        <v>15</v>
      </c>
      <c r="I869" s="89" t="s">
        <v>15</v>
      </c>
      <c r="J869" s="39" t="s">
        <v>15</v>
      </c>
      <c r="K869" s="39" t="s">
        <v>15</v>
      </c>
      <c r="L869" s="39" t="s">
        <v>15</v>
      </c>
      <c r="M869" s="158"/>
      <c r="N869" s="158"/>
      <c r="O869" s="39" t="s">
        <v>15</v>
      </c>
      <c r="P869" s="40" t="s">
        <v>15</v>
      </c>
      <c r="Q869" s="40" t="s">
        <v>15</v>
      </c>
      <c r="R869" s="39" t="s">
        <v>16</v>
      </c>
      <c r="S869" s="39">
        <v>6.0</v>
      </c>
      <c r="T869" s="40" t="s">
        <v>1995</v>
      </c>
      <c r="U869" s="39" t="s">
        <v>2696</v>
      </c>
      <c r="V869" s="35"/>
      <c r="W869" s="35"/>
      <c r="X869" s="35"/>
    </row>
    <row r="870">
      <c r="A870" s="36">
        <v>855.0</v>
      </c>
      <c r="B870" s="61">
        <v>7745491.0</v>
      </c>
      <c r="C870" s="40" t="s">
        <v>15</v>
      </c>
      <c r="D870" s="40" t="s">
        <v>15</v>
      </c>
      <c r="E870" s="40" t="s">
        <v>15</v>
      </c>
      <c r="F870" s="40" t="s">
        <v>15</v>
      </c>
      <c r="G870" s="111" t="s">
        <v>15</v>
      </c>
      <c r="H870" s="111" t="s">
        <v>15</v>
      </c>
      <c r="I870" s="111" t="s">
        <v>16</v>
      </c>
      <c r="J870" s="40" t="s">
        <v>15</v>
      </c>
      <c r="K870" s="40" t="s">
        <v>16</v>
      </c>
      <c r="L870" s="40" t="s">
        <v>16</v>
      </c>
      <c r="M870" s="40">
        <v>8.0</v>
      </c>
      <c r="N870" s="40" t="s">
        <v>2697</v>
      </c>
      <c r="O870" s="40" t="s">
        <v>15</v>
      </c>
      <c r="P870" s="40" t="s">
        <v>16</v>
      </c>
      <c r="Q870" s="40" t="s">
        <v>15</v>
      </c>
      <c r="R870" s="40" t="s">
        <v>16</v>
      </c>
      <c r="S870" s="40">
        <v>13.0</v>
      </c>
      <c r="T870" s="40" t="s">
        <v>1993</v>
      </c>
      <c r="U870" s="40" t="s">
        <v>2698</v>
      </c>
      <c r="V870" s="71"/>
      <c r="W870" s="71"/>
      <c r="X870" s="71"/>
    </row>
    <row r="871">
      <c r="A871" s="36">
        <v>856.0</v>
      </c>
      <c r="B871" s="61">
        <v>7747213.0</v>
      </c>
      <c r="C871" s="40" t="s">
        <v>15</v>
      </c>
      <c r="D871" s="40" t="s">
        <v>15</v>
      </c>
      <c r="E871" s="40" t="s">
        <v>15</v>
      </c>
      <c r="F871" s="40" t="s">
        <v>15</v>
      </c>
      <c r="G871" s="111" t="s">
        <v>15</v>
      </c>
      <c r="H871" s="111" t="s">
        <v>15</v>
      </c>
      <c r="I871" s="111" t="s">
        <v>16</v>
      </c>
      <c r="J871" s="40" t="s">
        <v>15</v>
      </c>
      <c r="K871" s="40" t="s">
        <v>16</v>
      </c>
      <c r="L871" s="40" t="s">
        <v>16</v>
      </c>
      <c r="M871" s="40">
        <v>8.0</v>
      </c>
      <c r="N871" s="40" t="s">
        <v>2697</v>
      </c>
      <c r="O871" s="40" t="s">
        <v>15</v>
      </c>
      <c r="P871" s="40" t="s">
        <v>16</v>
      </c>
      <c r="Q871" s="40" t="s">
        <v>16</v>
      </c>
      <c r="R871" s="40" t="s">
        <v>16</v>
      </c>
      <c r="S871" s="40">
        <v>12.0</v>
      </c>
      <c r="T871" s="40" t="s">
        <v>1993</v>
      </c>
      <c r="U871" s="40" t="s">
        <v>2699</v>
      </c>
      <c r="V871" s="71"/>
      <c r="W871" s="71"/>
      <c r="X871" s="71"/>
    </row>
    <row r="872">
      <c r="A872" s="36">
        <v>857.0</v>
      </c>
      <c r="B872" s="61">
        <v>7746877.0</v>
      </c>
      <c r="C872" s="40" t="s">
        <v>15</v>
      </c>
      <c r="D872" s="40" t="s">
        <v>15</v>
      </c>
      <c r="E872" s="40" t="s">
        <v>15</v>
      </c>
      <c r="F872" s="40" t="s">
        <v>15</v>
      </c>
      <c r="G872" s="111" t="s">
        <v>15</v>
      </c>
      <c r="H872" s="111" t="s">
        <v>15</v>
      </c>
      <c r="I872" s="111" t="s">
        <v>16</v>
      </c>
      <c r="J872" s="40" t="s">
        <v>16</v>
      </c>
      <c r="K872" s="40" t="s">
        <v>16</v>
      </c>
      <c r="L872" s="40" t="s">
        <v>16</v>
      </c>
      <c r="M872" s="40">
        <v>13.0</v>
      </c>
      <c r="N872" s="40" t="s">
        <v>2697</v>
      </c>
      <c r="O872" s="40" t="s">
        <v>15</v>
      </c>
      <c r="P872" s="40" t="s">
        <v>16</v>
      </c>
      <c r="Q872" s="40" t="s">
        <v>16</v>
      </c>
      <c r="R872" s="40" t="s">
        <v>16</v>
      </c>
      <c r="S872" s="40">
        <v>65.0</v>
      </c>
      <c r="T872" s="40" t="s">
        <v>1995</v>
      </c>
      <c r="U872" s="40" t="s">
        <v>2700</v>
      </c>
      <c r="V872" s="71"/>
      <c r="W872" s="71"/>
      <c r="X872" s="71"/>
    </row>
    <row r="873">
      <c r="A873" s="36">
        <v>858.0</v>
      </c>
      <c r="B873" s="61">
        <v>7746878.0</v>
      </c>
      <c r="C873" s="40" t="s">
        <v>15</v>
      </c>
      <c r="D873" s="40" t="s">
        <v>15</v>
      </c>
      <c r="E873" s="40" t="s">
        <v>15</v>
      </c>
      <c r="F873" s="40" t="s">
        <v>15</v>
      </c>
      <c r="G873" s="111" t="s">
        <v>15</v>
      </c>
      <c r="H873" s="111" t="s">
        <v>15</v>
      </c>
      <c r="I873" s="111" t="s">
        <v>16</v>
      </c>
      <c r="J873" s="40" t="s">
        <v>16</v>
      </c>
      <c r="K873" s="40" t="s">
        <v>16</v>
      </c>
      <c r="L873" s="40" t="s">
        <v>16</v>
      </c>
      <c r="M873" s="40">
        <v>10.0</v>
      </c>
      <c r="N873" s="40" t="s">
        <v>2697</v>
      </c>
      <c r="O873" s="40" t="s">
        <v>15</v>
      </c>
      <c r="P873" s="40" t="s">
        <v>16</v>
      </c>
      <c r="Q873" s="40" t="s">
        <v>16</v>
      </c>
      <c r="R873" s="40" t="s">
        <v>16</v>
      </c>
      <c r="S873" s="40">
        <v>65.0</v>
      </c>
      <c r="T873" s="40" t="s">
        <v>1997</v>
      </c>
      <c r="U873" s="40" t="s">
        <v>2701</v>
      </c>
      <c r="V873" s="71"/>
      <c r="W873" s="71"/>
      <c r="X873" s="71"/>
    </row>
    <row r="874">
      <c r="A874" s="36">
        <v>859.0</v>
      </c>
      <c r="B874" s="61">
        <v>7749068.0</v>
      </c>
      <c r="C874" s="40" t="s">
        <v>15</v>
      </c>
      <c r="D874" s="40" t="s">
        <v>15</v>
      </c>
      <c r="E874" s="40" t="s">
        <v>15</v>
      </c>
      <c r="F874" s="40" t="s">
        <v>15</v>
      </c>
      <c r="G874" s="111" t="s">
        <v>15</v>
      </c>
      <c r="H874" s="111" t="s">
        <v>15</v>
      </c>
      <c r="I874" s="111" t="s">
        <v>16</v>
      </c>
      <c r="J874" s="40" t="s">
        <v>15</v>
      </c>
      <c r="K874" s="40" t="s">
        <v>15</v>
      </c>
      <c r="L874" s="40" t="s">
        <v>16</v>
      </c>
      <c r="M874" s="40">
        <v>10.0</v>
      </c>
      <c r="N874" s="40" t="s">
        <v>2697</v>
      </c>
      <c r="O874" s="40" t="s">
        <v>15</v>
      </c>
      <c r="P874" s="40" t="s">
        <v>16</v>
      </c>
      <c r="Q874" s="40" t="s">
        <v>16</v>
      </c>
      <c r="R874" s="40" t="s">
        <v>16</v>
      </c>
      <c r="S874" s="40">
        <v>17.0</v>
      </c>
      <c r="T874" s="40" t="s">
        <v>1993</v>
      </c>
      <c r="U874" s="40" t="s">
        <v>2702</v>
      </c>
      <c r="V874" s="71"/>
      <c r="W874" s="71"/>
      <c r="X874" s="71"/>
    </row>
    <row r="875">
      <c r="A875" s="36">
        <v>860.0</v>
      </c>
      <c r="B875" s="61">
        <v>7749701.0</v>
      </c>
      <c r="C875" s="40" t="s">
        <v>15</v>
      </c>
      <c r="D875" s="40" t="s">
        <v>15</v>
      </c>
      <c r="E875" s="40" t="s">
        <v>15</v>
      </c>
      <c r="F875" s="40" t="s">
        <v>15</v>
      </c>
      <c r="G875" s="111" t="s">
        <v>15</v>
      </c>
      <c r="H875" s="111" t="s">
        <v>15</v>
      </c>
      <c r="I875" s="111" t="s">
        <v>15</v>
      </c>
      <c r="J875" s="40" t="s">
        <v>15</v>
      </c>
      <c r="K875" s="40" t="s">
        <v>16</v>
      </c>
      <c r="L875" s="40" t="s">
        <v>15</v>
      </c>
      <c r="M875" s="167"/>
      <c r="N875" s="167"/>
      <c r="O875" s="40" t="s">
        <v>15</v>
      </c>
      <c r="P875" s="40" t="s">
        <v>16</v>
      </c>
      <c r="Q875" s="40" t="s">
        <v>16</v>
      </c>
      <c r="R875" s="40" t="s">
        <v>16</v>
      </c>
      <c r="S875" s="40">
        <v>24.0</v>
      </c>
      <c r="T875" s="40" t="s">
        <v>1992</v>
      </c>
      <c r="U875" s="40" t="s">
        <v>2703</v>
      </c>
      <c r="V875" s="71"/>
      <c r="W875" s="71"/>
      <c r="X875" s="71"/>
    </row>
    <row r="876">
      <c r="A876" s="36">
        <v>861.0</v>
      </c>
      <c r="B876" s="61">
        <v>7749684.0</v>
      </c>
      <c r="C876" s="40" t="s">
        <v>15</v>
      </c>
      <c r="D876" s="40" t="s">
        <v>15</v>
      </c>
      <c r="E876" s="40" t="s">
        <v>15</v>
      </c>
      <c r="F876" s="40" t="s">
        <v>15</v>
      </c>
      <c r="G876" s="111" t="s">
        <v>15</v>
      </c>
      <c r="H876" s="111" t="s">
        <v>15</v>
      </c>
      <c r="I876" s="111" t="s">
        <v>15</v>
      </c>
      <c r="J876" s="40" t="s">
        <v>15</v>
      </c>
      <c r="K876" s="40" t="s">
        <v>15</v>
      </c>
      <c r="L876" s="40" t="s">
        <v>15</v>
      </c>
      <c r="M876" s="167"/>
      <c r="N876" s="167"/>
      <c r="O876" s="40" t="s">
        <v>15</v>
      </c>
      <c r="P876" s="40" t="s">
        <v>16</v>
      </c>
      <c r="Q876" s="40" t="s">
        <v>15</v>
      </c>
      <c r="R876" s="40" t="s">
        <v>16</v>
      </c>
      <c r="S876" s="40">
        <v>5.0</v>
      </c>
      <c r="T876" s="40" t="s">
        <v>1997</v>
      </c>
      <c r="U876" s="40" t="s">
        <v>2704</v>
      </c>
      <c r="V876" s="71"/>
      <c r="W876" s="71"/>
      <c r="X876" s="71"/>
    </row>
    <row r="877">
      <c r="A877" s="36">
        <v>862.0</v>
      </c>
      <c r="B877" s="61">
        <v>7753214.0</v>
      </c>
      <c r="C877" s="40" t="s">
        <v>15</v>
      </c>
      <c r="D877" s="40" t="s">
        <v>15</v>
      </c>
      <c r="E877" s="40" t="s">
        <v>15</v>
      </c>
      <c r="F877" s="40" t="s">
        <v>15</v>
      </c>
      <c r="G877" s="111" t="s">
        <v>15</v>
      </c>
      <c r="H877" s="111" t="s">
        <v>15</v>
      </c>
      <c r="I877" s="111" t="s">
        <v>16</v>
      </c>
      <c r="J877" s="40" t="s">
        <v>15</v>
      </c>
      <c r="K877" s="40" t="s">
        <v>15</v>
      </c>
      <c r="L877" s="40" t="s">
        <v>16</v>
      </c>
      <c r="M877" s="40">
        <v>10.0</v>
      </c>
      <c r="N877" s="40" t="s">
        <v>2011</v>
      </c>
      <c r="O877" s="40" t="s">
        <v>15</v>
      </c>
      <c r="P877" s="40" t="s">
        <v>16</v>
      </c>
      <c r="Q877" s="40" t="s">
        <v>16</v>
      </c>
      <c r="R877" s="40" t="s">
        <v>16</v>
      </c>
      <c r="S877" s="40">
        <v>21.0</v>
      </c>
      <c r="T877" s="40" t="s">
        <v>1993</v>
      </c>
      <c r="U877" s="40" t="s">
        <v>2705</v>
      </c>
      <c r="V877" s="71"/>
      <c r="W877" s="71"/>
      <c r="X877" s="71"/>
    </row>
    <row r="878">
      <c r="A878" s="36">
        <v>863.0</v>
      </c>
      <c r="B878" s="61">
        <v>7754442.0</v>
      </c>
      <c r="C878" s="40" t="s">
        <v>15</v>
      </c>
      <c r="D878" s="40" t="s">
        <v>15</v>
      </c>
      <c r="E878" s="40" t="s">
        <v>15</v>
      </c>
      <c r="F878" s="40" t="s">
        <v>15</v>
      </c>
      <c r="G878" s="111" t="s">
        <v>15</v>
      </c>
      <c r="H878" s="111" t="s">
        <v>15</v>
      </c>
      <c r="I878" s="111" t="s">
        <v>15</v>
      </c>
      <c r="J878" s="40" t="s">
        <v>15</v>
      </c>
      <c r="K878" s="40" t="s">
        <v>15</v>
      </c>
      <c r="L878" s="40" t="s">
        <v>16</v>
      </c>
      <c r="M878" s="40">
        <v>11.0</v>
      </c>
      <c r="N878" s="40" t="s">
        <v>2224</v>
      </c>
      <c r="O878" s="40" t="s">
        <v>16</v>
      </c>
      <c r="P878" s="40" t="s">
        <v>15</v>
      </c>
      <c r="Q878" s="40" t="s">
        <v>15</v>
      </c>
      <c r="R878" s="40" t="s">
        <v>16</v>
      </c>
      <c r="S878" s="40">
        <v>14.0</v>
      </c>
      <c r="T878" s="40" t="s">
        <v>1992</v>
      </c>
      <c r="U878" s="40" t="s">
        <v>2706</v>
      </c>
      <c r="V878" s="71"/>
      <c r="W878" s="71"/>
      <c r="X878" s="71"/>
    </row>
    <row r="879">
      <c r="A879" s="36">
        <v>864.0</v>
      </c>
      <c r="B879" s="61">
        <v>7754868.0</v>
      </c>
      <c r="C879" s="40" t="s">
        <v>15</v>
      </c>
      <c r="D879" s="40" t="s">
        <v>15</v>
      </c>
      <c r="E879" s="40" t="s">
        <v>15</v>
      </c>
      <c r="F879" s="40" t="s">
        <v>15</v>
      </c>
      <c r="G879" s="111" t="s">
        <v>15</v>
      </c>
      <c r="H879" s="111" t="s">
        <v>15</v>
      </c>
      <c r="I879" s="111" t="s">
        <v>15</v>
      </c>
      <c r="J879" s="40" t="s">
        <v>15</v>
      </c>
      <c r="K879" s="40" t="s">
        <v>16</v>
      </c>
      <c r="L879" s="40" t="s">
        <v>16</v>
      </c>
      <c r="M879" s="40">
        <v>1.0</v>
      </c>
      <c r="N879" s="40" t="s">
        <v>2011</v>
      </c>
      <c r="O879" s="40" t="s">
        <v>15</v>
      </c>
      <c r="P879" s="40" t="s">
        <v>15</v>
      </c>
      <c r="Q879" s="40" t="s">
        <v>15</v>
      </c>
      <c r="R879" s="40" t="s">
        <v>16</v>
      </c>
      <c r="S879" s="40">
        <v>1.0</v>
      </c>
      <c r="T879" s="40"/>
      <c r="U879" s="40" t="s">
        <v>2707</v>
      </c>
      <c r="V879" s="71"/>
      <c r="W879" s="71"/>
      <c r="X879" s="71"/>
    </row>
    <row r="880">
      <c r="A880" s="36">
        <v>865.0</v>
      </c>
      <c r="B880" s="60">
        <v>7685754.0</v>
      </c>
      <c r="C880" s="39" t="s">
        <v>15</v>
      </c>
      <c r="D880" s="39" t="s">
        <v>15</v>
      </c>
      <c r="E880" s="39" t="s">
        <v>15</v>
      </c>
      <c r="F880" s="39" t="s">
        <v>15</v>
      </c>
      <c r="G880" s="89" t="s">
        <v>15</v>
      </c>
      <c r="H880" s="89" t="s">
        <v>15</v>
      </c>
      <c r="I880" s="89" t="s">
        <v>15</v>
      </c>
      <c r="J880" s="39" t="s">
        <v>15</v>
      </c>
      <c r="K880" s="39" t="s">
        <v>15</v>
      </c>
      <c r="L880" s="39" t="s">
        <v>15</v>
      </c>
      <c r="M880" s="158"/>
      <c r="N880" s="158"/>
      <c r="O880" s="39" t="s">
        <v>15</v>
      </c>
      <c r="P880" s="40" t="s">
        <v>15</v>
      </c>
      <c r="Q880" s="40" t="s">
        <v>15</v>
      </c>
      <c r="R880" s="39" t="s">
        <v>16</v>
      </c>
      <c r="S880" s="39">
        <v>8.0</v>
      </c>
      <c r="T880" s="40" t="s">
        <v>1992</v>
      </c>
      <c r="U880" s="39" t="s">
        <v>2708</v>
      </c>
      <c r="V880" s="35"/>
      <c r="W880" s="35"/>
      <c r="X880" s="35"/>
    </row>
    <row r="881">
      <c r="A881" s="10">
        <v>866.0</v>
      </c>
      <c r="B881" s="10">
        <v>7663400.0</v>
      </c>
      <c r="C881" s="39" t="s">
        <v>15</v>
      </c>
      <c r="D881" s="39" t="s">
        <v>2049</v>
      </c>
      <c r="E881" s="39" t="s">
        <v>16</v>
      </c>
      <c r="F881" s="39" t="s">
        <v>16</v>
      </c>
      <c r="G881" s="89" t="s">
        <v>15</v>
      </c>
      <c r="H881" s="89" t="s">
        <v>15</v>
      </c>
      <c r="I881" s="89" t="s">
        <v>16</v>
      </c>
      <c r="J881" s="39" t="s">
        <v>15</v>
      </c>
      <c r="K881" s="39" t="s">
        <v>16</v>
      </c>
      <c r="L881" s="39" t="s">
        <v>16</v>
      </c>
      <c r="M881" s="39">
        <v>9.0</v>
      </c>
      <c r="N881" s="39" t="s">
        <v>2709</v>
      </c>
      <c r="O881" s="39" t="s">
        <v>15</v>
      </c>
      <c r="P881" s="39" t="s">
        <v>16</v>
      </c>
      <c r="Q881" s="39" t="s">
        <v>16</v>
      </c>
      <c r="R881" s="39" t="s">
        <v>16</v>
      </c>
      <c r="S881" s="39">
        <v>13.0</v>
      </c>
      <c r="T881" s="39" t="s">
        <v>1992</v>
      </c>
      <c r="U881" s="39" t="s">
        <v>2710</v>
      </c>
      <c r="V881" s="35"/>
      <c r="W881" s="35"/>
      <c r="X881" s="35"/>
    </row>
    <row r="882">
      <c r="A882" s="30">
        <v>867.0</v>
      </c>
      <c r="B882" s="61">
        <v>7626821.0</v>
      </c>
      <c r="C882" s="35" t="s">
        <v>15</v>
      </c>
      <c r="D882" s="35" t="s">
        <v>15</v>
      </c>
      <c r="E882" s="35" t="s">
        <v>15</v>
      </c>
      <c r="F882" s="35" t="s">
        <v>15</v>
      </c>
      <c r="G882" s="116" t="s">
        <v>15</v>
      </c>
      <c r="H882" s="116" t="s">
        <v>15</v>
      </c>
      <c r="I882" s="116" t="s">
        <v>15</v>
      </c>
      <c r="J882" s="35" t="s">
        <v>15</v>
      </c>
      <c r="K882" s="35" t="s">
        <v>15</v>
      </c>
      <c r="L882" s="35" t="s">
        <v>15</v>
      </c>
      <c r="M882" s="159"/>
      <c r="N882" s="159"/>
      <c r="O882" s="35" t="s">
        <v>15</v>
      </c>
      <c r="P882" s="71" t="s">
        <v>15</v>
      </c>
      <c r="Q882" s="71" t="s">
        <v>15</v>
      </c>
      <c r="R882" s="35" t="s">
        <v>16</v>
      </c>
      <c r="S882" s="35">
        <v>7.0</v>
      </c>
      <c r="T882" s="71" t="s">
        <v>1992</v>
      </c>
      <c r="U882" s="35" t="s">
        <v>2711</v>
      </c>
      <c r="V882" s="35"/>
      <c r="W882" s="35"/>
      <c r="X882" s="35"/>
    </row>
    <row r="883">
      <c r="A883" s="10">
        <v>868.0</v>
      </c>
      <c r="B883" s="10">
        <v>7663281.0</v>
      </c>
      <c r="C883" s="39" t="s">
        <v>15</v>
      </c>
      <c r="D883" s="39" t="s">
        <v>15</v>
      </c>
      <c r="E883" s="39" t="s">
        <v>16</v>
      </c>
      <c r="F883" s="39" t="s">
        <v>16</v>
      </c>
      <c r="G883" s="89" t="s">
        <v>15</v>
      </c>
      <c r="H883" s="89" t="s">
        <v>15</v>
      </c>
      <c r="I883" s="89" t="s">
        <v>15</v>
      </c>
      <c r="J883" s="39" t="s">
        <v>15</v>
      </c>
      <c r="K883" s="39" t="s">
        <v>16</v>
      </c>
      <c r="L883" s="39" t="s">
        <v>16</v>
      </c>
      <c r="M883" s="39">
        <v>27.0</v>
      </c>
      <c r="N883" s="39" t="s">
        <v>2496</v>
      </c>
      <c r="O883" s="39" t="s">
        <v>15</v>
      </c>
      <c r="P883" s="40" t="s">
        <v>16</v>
      </c>
      <c r="Q883" s="40" t="s">
        <v>16</v>
      </c>
      <c r="R883" s="39" t="s">
        <v>16</v>
      </c>
      <c r="S883" s="39">
        <v>39.0</v>
      </c>
      <c r="T883" s="40" t="s">
        <v>1993</v>
      </c>
      <c r="U883" s="39" t="s">
        <v>2712</v>
      </c>
      <c r="V883" s="35"/>
      <c r="W883" s="35"/>
      <c r="X883" s="35"/>
    </row>
    <row r="884">
      <c r="A884" s="10">
        <v>869.0</v>
      </c>
      <c r="B884" s="10">
        <v>7697130.0</v>
      </c>
      <c r="C884" s="39" t="s">
        <v>15</v>
      </c>
      <c r="D884" s="39" t="s">
        <v>15</v>
      </c>
      <c r="E884" s="39" t="s">
        <v>15</v>
      </c>
      <c r="F884" s="39" t="s">
        <v>15</v>
      </c>
      <c r="G884" s="89" t="s">
        <v>15</v>
      </c>
      <c r="H884" s="89" t="s">
        <v>15</v>
      </c>
      <c r="I884" s="89" t="s">
        <v>15</v>
      </c>
      <c r="J884" s="39" t="s">
        <v>15</v>
      </c>
      <c r="K884" s="39" t="s">
        <v>15</v>
      </c>
      <c r="L884" s="39" t="s">
        <v>15</v>
      </c>
      <c r="M884" s="158"/>
      <c r="N884" s="158"/>
      <c r="O884" s="39" t="s">
        <v>15</v>
      </c>
      <c r="P884" s="40" t="s">
        <v>16</v>
      </c>
      <c r="Q884" s="40" t="s">
        <v>15</v>
      </c>
      <c r="R884" s="39" t="s">
        <v>16</v>
      </c>
      <c r="S884" s="39">
        <v>10.0</v>
      </c>
      <c r="T884" s="40" t="s">
        <v>1992</v>
      </c>
      <c r="U884" s="39" t="s">
        <v>2713</v>
      </c>
      <c r="V884" s="35"/>
      <c r="W884" s="35"/>
      <c r="X884" s="35"/>
    </row>
    <row r="885">
      <c r="A885" s="10">
        <v>870.0</v>
      </c>
      <c r="B885" s="10">
        <v>7736403.0</v>
      </c>
      <c r="C885" s="39" t="s">
        <v>15</v>
      </c>
      <c r="D885" s="39" t="s">
        <v>15</v>
      </c>
      <c r="E885" s="39" t="s">
        <v>15</v>
      </c>
      <c r="F885" s="39" t="s">
        <v>15</v>
      </c>
      <c r="G885" s="89" t="s">
        <v>15</v>
      </c>
      <c r="H885" s="89" t="s">
        <v>15</v>
      </c>
      <c r="I885" s="89" t="s">
        <v>16</v>
      </c>
      <c r="J885" s="39" t="s">
        <v>15</v>
      </c>
      <c r="K885" s="39" t="s">
        <v>16</v>
      </c>
      <c r="L885" s="39" t="s">
        <v>16</v>
      </c>
      <c r="M885" s="39">
        <v>8.0</v>
      </c>
      <c r="N885" s="39" t="s">
        <v>2250</v>
      </c>
      <c r="O885" s="39" t="s">
        <v>15</v>
      </c>
      <c r="P885" s="40" t="s">
        <v>16</v>
      </c>
      <c r="Q885" s="40" t="s">
        <v>16</v>
      </c>
      <c r="R885" s="39" t="s">
        <v>16</v>
      </c>
      <c r="S885" s="39">
        <v>15.0</v>
      </c>
      <c r="T885" s="40" t="s">
        <v>1992</v>
      </c>
      <c r="U885" s="39" t="s">
        <v>2714</v>
      </c>
      <c r="V885" s="35"/>
      <c r="W885" s="35"/>
      <c r="X885" s="35"/>
    </row>
    <row r="886">
      <c r="A886" s="23">
        <v>2019.0</v>
      </c>
      <c r="B886" s="5"/>
      <c r="C886" s="5"/>
      <c r="D886" s="5"/>
      <c r="E886" s="5"/>
      <c r="F886" s="5"/>
      <c r="G886" s="5"/>
      <c r="H886" s="5"/>
      <c r="I886" s="5"/>
      <c r="J886" s="5"/>
      <c r="K886" s="5"/>
      <c r="L886" s="6"/>
      <c r="M886" s="23">
        <v>2019.0</v>
      </c>
      <c r="N886" s="5"/>
      <c r="O886" s="5"/>
      <c r="P886" s="5"/>
      <c r="Q886" s="5"/>
      <c r="R886" s="5"/>
      <c r="S886" s="5"/>
      <c r="T886" s="5"/>
      <c r="U886" s="5"/>
      <c r="V886" s="5"/>
      <c r="W886" s="5"/>
      <c r="X886" s="6"/>
    </row>
    <row r="887">
      <c r="A887" s="10">
        <v>871.0</v>
      </c>
      <c r="B887" s="10">
        <v>7364209.0</v>
      </c>
      <c r="C887" s="39" t="s">
        <v>15</v>
      </c>
      <c r="D887" s="39" t="s">
        <v>15</v>
      </c>
      <c r="E887" s="39" t="s">
        <v>15</v>
      </c>
      <c r="F887" s="39" t="s">
        <v>15</v>
      </c>
      <c r="G887" s="89" t="s">
        <v>15</v>
      </c>
      <c r="H887" s="89" t="s">
        <v>15</v>
      </c>
      <c r="I887" s="89" t="s">
        <v>16</v>
      </c>
      <c r="J887" s="39" t="s">
        <v>15</v>
      </c>
      <c r="K887" s="39" t="s">
        <v>16</v>
      </c>
      <c r="L887" s="39" t="s">
        <v>16</v>
      </c>
      <c r="M887" s="39">
        <v>8.0</v>
      </c>
      <c r="N887" s="39" t="s">
        <v>2250</v>
      </c>
      <c r="O887" s="39" t="s">
        <v>15</v>
      </c>
      <c r="P887" s="40" t="s">
        <v>16</v>
      </c>
      <c r="Q887" s="40" t="s">
        <v>16</v>
      </c>
      <c r="R887" s="39" t="s">
        <v>16</v>
      </c>
      <c r="S887" s="39">
        <v>28.0</v>
      </c>
      <c r="T887" s="40" t="s">
        <v>1992</v>
      </c>
      <c r="U887" s="39" t="s">
        <v>2715</v>
      </c>
      <c r="V887" s="35"/>
      <c r="W887" s="35"/>
      <c r="X887" s="35"/>
    </row>
    <row r="888">
      <c r="A888" s="10">
        <v>872.0</v>
      </c>
      <c r="B888" s="10">
        <v>7363836.0</v>
      </c>
      <c r="C888" s="39" t="s">
        <v>15</v>
      </c>
      <c r="D888" s="39" t="s">
        <v>15</v>
      </c>
      <c r="E888" s="39" t="s">
        <v>15</v>
      </c>
      <c r="F888" s="39" t="s">
        <v>15</v>
      </c>
      <c r="G888" s="89" t="s">
        <v>16</v>
      </c>
      <c r="H888" s="89" t="s">
        <v>15</v>
      </c>
      <c r="I888" s="89" t="s">
        <v>16</v>
      </c>
      <c r="J888" s="39" t="s">
        <v>15</v>
      </c>
      <c r="K888" s="39" t="s">
        <v>16</v>
      </c>
      <c r="L888" s="39" t="s">
        <v>16</v>
      </c>
      <c r="M888" s="39">
        <v>8.0</v>
      </c>
      <c r="N888" s="39" t="s">
        <v>2250</v>
      </c>
      <c r="O888" s="39" t="s">
        <v>15</v>
      </c>
      <c r="P888" s="40" t="s">
        <v>16</v>
      </c>
      <c r="Q888" s="40" t="s">
        <v>16</v>
      </c>
      <c r="R888" s="39" t="s">
        <v>16</v>
      </c>
      <c r="S888" s="39">
        <v>13.0</v>
      </c>
      <c r="T888" s="40" t="s">
        <v>1995</v>
      </c>
      <c r="U888" s="39" t="s">
        <v>2716</v>
      </c>
      <c r="V888" s="35"/>
      <c r="W888" s="35"/>
      <c r="X888" s="35"/>
    </row>
    <row r="889">
      <c r="A889" s="10">
        <v>873.0</v>
      </c>
      <c r="B889" s="10">
        <v>7364814.0</v>
      </c>
      <c r="C889" s="39" t="s">
        <v>15</v>
      </c>
      <c r="D889" s="39" t="s">
        <v>15</v>
      </c>
      <c r="E889" s="39" t="s">
        <v>15</v>
      </c>
      <c r="F889" s="39" t="s">
        <v>15</v>
      </c>
      <c r="G889" s="89" t="s">
        <v>15</v>
      </c>
      <c r="H889" s="89" t="s">
        <v>15</v>
      </c>
      <c r="I889" s="89" t="s">
        <v>15</v>
      </c>
      <c r="J889" s="39" t="s">
        <v>15</v>
      </c>
      <c r="K889" s="39" t="s">
        <v>15</v>
      </c>
      <c r="L889" s="39" t="s">
        <v>15</v>
      </c>
      <c r="M889" s="158"/>
      <c r="N889" s="158"/>
      <c r="O889" s="39" t="s">
        <v>15</v>
      </c>
      <c r="P889" s="40" t="s">
        <v>16</v>
      </c>
      <c r="Q889" s="40" t="s">
        <v>15</v>
      </c>
      <c r="R889" s="39" t="s">
        <v>16</v>
      </c>
      <c r="S889" s="39">
        <v>1.0</v>
      </c>
      <c r="T889" s="40"/>
      <c r="U889" s="158"/>
      <c r="V889" s="159"/>
      <c r="W889" s="159"/>
      <c r="X889" s="159"/>
    </row>
    <row r="890">
      <c r="A890" s="10">
        <v>874.0</v>
      </c>
      <c r="B890" s="10">
        <v>7365309.0</v>
      </c>
      <c r="C890" s="39" t="s">
        <v>15</v>
      </c>
      <c r="D890" s="39" t="s">
        <v>15</v>
      </c>
      <c r="E890" s="39" t="s">
        <v>15</v>
      </c>
      <c r="F890" s="39" t="s">
        <v>15</v>
      </c>
      <c r="G890" s="89" t="s">
        <v>15</v>
      </c>
      <c r="H890" s="89" t="s">
        <v>15</v>
      </c>
      <c r="I890" s="89" t="s">
        <v>15</v>
      </c>
      <c r="J890" s="39" t="s">
        <v>15</v>
      </c>
      <c r="K890" s="39" t="s">
        <v>16</v>
      </c>
      <c r="L890" s="39" t="s">
        <v>16</v>
      </c>
      <c r="M890" s="39">
        <v>22.0</v>
      </c>
      <c r="N890" s="39" t="s">
        <v>2717</v>
      </c>
      <c r="O890" s="39" t="s">
        <v>15</v>
      </c>
      <c r="P890" s="40" t="s">
        <v>16</v>
      </c>
      <c r="Q890" s="40" t="s">
        <v>16</v>
      </c>
      <c r="R890" s="39" t="s">
        <v>16</v>
      </c>
      <c r="S890" s="39" t="s">
        <v>86</v>
      </c>
      <c r="T890" s="40" t="s">
        <v>1993</v>
      </c>
      <c r="U890" s="39" t="s">
        <v>2718</v>
      </c>
      <c r="V890" s="35"/>
      <c r="W890" s="35"/>
      <c r="X890" s="35"/>
    </row>
    <row r="891">
      <c r="A891" s="10">
        <v>875.0</v>
      </c>
      <c r="B891" s="10">
        <v>7364407.0</v>
      </c>
      <c r="C891" s="39" t="s">
        <v>15</v>
      </c>
      <c r="D891" s="39" t="s">
        <v>15</v>
      </c>
      <c r="E891" s="39" t="s">
        <v>15</v>
      </c>
      <c r="F891" s="39" t="s">
        <v>15</v>
      </c>
      <c r="G891" s="89" t="s">
        <v>15</v>
      </c>
      <c r="H891" s="89" t="s">
        <v>15</v>
      </c>
      <c r="I891" s="89" t="s">
        <v>15</v>
      </c>
      <c r="J891" s="39" t="s">
        <v>15</v>
      </c>
      <c r="K891" s="39" t="s">
        <v>15</v>
      </c>
      <c r="L891" s="39" t="s">
        <v>15</v>
      </c>
      <c r="M891" s="158"/>
      <c r="N891" s="158"/>
      <c r="O891" s="39" t="s">
        <v>15</v>
      </c>
      <c r="P891" s="40" t="s">
        <v>16</v>
      </c>
      <c r="Q891" s="40" t="s">
        <v>15</v>
      </c>
      <c r="R891" s="39" t="s">
        <v>15</v>
      </c>
      <c r="S891" s="39" t="s">
        <v>86</v>
      </c>
      <c r="T891" s="40" t="s">
        <v>1992</v>
      </c>
      <c r="U891" s="39" t="s">
        <v>2719</v>
      </c>
      <c r="V891" s="35"/>
      <c r="W891" s="35"/>
      <c r="X891" s="35"/>
    </row>
    <row r="892">
      <c r="A892" s="10">
        <v>876.0</v>
      </c>
      <c r="B892" s="10">
        <v>7368037.0</v>
      </c>
      <c r="C892" s="39" t="s">
        <v>16</v>
      </c>
      <c r="D892" s="39" t="s">
        <v>15</v>
      </c>
      <c r="E892" s="39" t="s">
        <v>15</v>
      </c>
      <c r="F892" s="39" t="s">
        <v>15</v>
      </c>
      <c r="G892" s="89" t="s">
        <v>15</v>
      </c>
      <c r="H892" s="89" t="s">
        <v>15</v>
      </c>
      <c r="I892" s="89" t="s">
        <v>16</v>
      </c>
      <c r="J892" s="39" t="s">
        <v>15</v>
      </c>
      <c r="K892" s="39" t="s">
        <v>16</v>
      </c>
      <c r="L892" s="39" t="s">
        <v>16</v>
      </c>
      <c r="M892" s="39">
        <v>10.0</v>
      </c>
      <c r="N892" s="39" t="s">
        <v>2720</v>
      </c>
      <c r="O892" s="39" t="s">
        <v>15</v>
      </c>
      <c r="P892" s="40" t="s">
        <v>16</v>
      </c>
      <c r="Q892" s="40" t="s">
        <v>16</v>
      </c>
      <c r="R892" s="39" t="s">
        <v>16</v>
      </c>
      <c r="S892" s="39">
        <v>5.0</v>
      </c>
      <c r="T892" s="40" t="s">
        <v>1995</v>
      </c>
      <c r="U892" s="39" t="s">
        <v>2721</v>
      </c>
      <c r="V892" s="35"/>
      <c r="W892" s="35"/>
      <c r="X892" s="35"/>
    </row>
    <row r="893">
      <c r="A893" s="10">
        <v>877.0</v>
      </c>
      <c r="B893" s="62">
        <v>7368952.0</v>
      </c>
      <c r="C893" s="39" t="s">
        <v>15</v>
      </c>
      <c r="D893" s="39" t="s">
        <v>15</v>
      </c>
      <c r="E893" s="39" t="s">
        <v>15</v>
      </c>
      <c r="F893" s="39" t="s">
        <v>15</v>
      </c>
      <c r="G893" s="89" t="s">
        <v>15</v>
      </c>
      <c r="H893" s="89" t="s">
        <v>15</v>
      </c>
      <c r="I893" s="89" t="s">
        <v>16</v>
      </c>
      <c r="J893" s="39" t="s">
        <v>15</v>
      </c>
      <c r="K893" s="39" t="s">
        <v>16</v>
      </c>
      <c r="L893" s="39" t="s">
        <v>16</v>
      </c>
      <c r="M893" s="39">
        <v>9.0</v>
      </c>
      <c r="N893" s="39" t="s">
        <v>2722</v>
      </c>
      <c r="O893" s="39" t="s">
        <v>15</v>
      </c>
      <c r="P893" s="40" t="s">
        <v>16</v>
      </c>
      <c r="Q893" s="40" t="s">
        <v>16</v>
      </c>
      <c r="R893" s="39" t="s">
        <v>15</v>
      </c>
      <c r="S893" s="158"/>
      <c r="T893" s="40" t="s">
        <v>1992</v>
      </c>
      <c r="U893" s="39" t="s">
        <v>2723</v>
      </c>
      <c r="V893" s="35"/>
      <c r="W893" s="35"/>
      <c r="X893" s="35"/>
    </row>
    <row r="894">
      <c r="A894" s="10">
        <v>878.0</v>
      </c>
      <c r="B894" s="62">
        <v>7369175.0</v>
      </c>
      <c r="C894" s="39" t="s">
        <v>15</v>
      </c>
      <c r="D894" s="39" t="s">
        <v>15</v>
      </c>
      <c r="E894" s="39" t="s">
        <v>15</v>
      </c>
      <c r="F894" s="39" t="s">
        <v>16</v>
      </c>
      <c r="G894" s="89" t="s">
        <v>15</v>
      </c>
      <c r="H894" s="89" t="s">
        <v>15</v>
      </c>
      <c r="I894" s="89" t="s">
        <v>16</v>
      </c>
      <c r="J894" s="39" t="s">
        <v>15</v>
      </c>
      <c r="K894" s="39" t="s">
        <v>16</v>
      </c>
      <c r="L894" s="39" t="s">
        <v>16</v>
      </c>
      <c r="M894" s="39">
        <v>10.0</v>
      </c>
      <c r="N894" s="39" t="s">
        <v>2724</v>
      </c>
      <c r="O894" s="39" t="s">
        <v>16</v>
      </c>
      <c r="P894" s="40" t="s">
        <v>16</v>
      </c>
      <c r="Q894" s="40" t="s">
        <v>15</v>
      </c>
      <c r="R894" s="39" t="s">
        <v>15</v>
      </c>
      <c r="S894" s="158"/>
      <c r="T894" s="40"/>
      <c r="U894" s="39" t="s">
        <v>2725</v>
      </c>
      <c r="V894" s="35"/>
      <c r="W894" s="35"/>
      <c r="X894" s="35"/>
    </row>
    <row r="895">
      <c r="A895" s="10">
        <v>879.0</v>
      </c>
      <c r="B895" s="62">
        <v>7374002.0</v>
      </c>
      <c r="C895" s="39" t="s">
        <v>15</v>
      </c>
      <c r="D895" s="39" t="s">
        <v>15</v>
      </c>
      <c r="E895" s="39" t="s">
        <v>15</v>
      </c>
      <c r="F895" s="39" t="s">
        <v>15</v>
      </c>
      <c r="G895" s="89" t="s">
        <v>15</v>
      </c>
      <c r="H895" s="170"/>
      <c r="I895" s="89" t="s">
        <v>16</v>
      </c>
      <c r="J895" s="39" t="s">
        <v>15</v>
      </c>
      <c r="K895" s="39" t="s">
        <v>16</v>
      </c>
      <c r="L895" s="39" t="s">
        <v>16</v>
      </c>
      <c r="M895" s="39">
        <v>7.0</v>
      </c>
      <c r="N895" s="39" t="s">
        <v>2250</v>
      </c>
      <c r="O895" s="39" t="s">
        <v>15</v>
      </c>
      <c r="P895" s="40" t="s">
        <v>16</v>
      </c>
      <c r="Q895" s="40" t="s">
        <v>16</v>
      </c>
      <c r="R895" s="39" t="s">
        <v>15</v>
      </c>
      <c r="S895" s="158"/>
      <c r="T895" s="40" t="s">
        <v>1992</v>
      </c>
      <c r="U895" s="39" t="s">
        <v>2726</v>
      </c>
      <c r="V895" s="35"/>
      <c r="W895" s="35"/>
      <c r="X895" s="35"/>
    </row>
    <row r="896">
      <c r="A896" s="10">
        <v>880.0</v>
      </c>
      <c r="B896" s="60">
        <v>7383440.0</v>
      </c>
      <c r="C896" s="39" t="s">
        <v>15</v>
      </c>
      <c r="D896" s="39" t="s">
        <v>15</v>
      </c>
      <c r="E896" s="39" t="s">
        <v>15</v>
      </c>
      <c r="F896" s="39" t="s">
        <v>15</v>
      </c>
      <c r="G896" s="89" t="s">
        <v>15</v>
      </c>
      <c r="H896" s="89" t="s">
        <v>16</v>
      </c>
      <c r="I896" s="89" t="s">
        <v>16</v>
      </c>
      <c r="J896" s="39" t="s">
        <v>15</v>
      </c>
      <c r="K896" s="39" t="s">
        <v>15</v>
      </c>
      <c r="L896" s="39" t="s">
        <v>16</v>
      </c>
      <c r="M896" s="39">
        <v>14.0</v>
      </c>
      <c r="N896" s="39" t="s">
        <v>2302</v>
      </c>
      <c r="O896" s="39" t="s">
        <v>15</v>
      </c>
      <c r="P896" s="40" t="s">
        <v>16</v>
      </c>
      <c r="Q896" s="40" t="s">
        <v>16</v>
      </c>
      <c r="R896" s="39" t="s">
        <v>16</v>
      </c>
      <c r="S896" s="39">
        <v>8.0</v>
      </c>
      <c r="T896" s="40" t="s">
        <v>1993</v>
      </c>
      <c r="U896" s="158"/>
      <c r="V896" s="159"/>
      <c r="W896" s="159"/>
      <c r="X896" s="159"/>
    </row>
    <row r="897">
      <c r="A897" s="10">
        <v>881.0</v>
      </c>
      <c r="B897" s="62">
        <v>7370625.0</v>
      </c>
      <c r="C897" s="39" t="s">
        <v>15</v>
      </c>
      <c r="D897" s="39" t="s">
        <v>2013</v>
      </c>
      <c r="E897" s="39" t="s">
        <v>15</v>
      </c>
      <c r="F897" s="39" t="s">
        <v>15</v>
      </c>
      <c r="G897" s="89" t="s">
        <v>15</v>
      </c>
      <c r="H897" s="89" t="s">
        <v>15</v>
      </c>
      <c r="I897" s="89" t="s">
        <v>16</v>
      </c>
      <c r="J897" s="39" t="s">
        <v>15</v>
      </c>
      <c r="K897" s="39" t="s">
        <v>16</v>
      </c>
      <c r="L897" s="39" t="s">
        <v>16</v>
      </c>
      <c r="M897" s="39">
        <v>10.0</v>
      </c>
      <c r="N897" s="39" t="s">
        <v>2015</v>
      </c>
      <c r="O897" s="39" t="s">
        <v>15</v>
      </c>
      <c r="P897" s="40" t="s">
        <v>16</v>
      </c>
      <c r="Q897" s="40" t="s">
        <v>16</v>
      </c>
      <c r="R897" s="39" t="s">
        <v>16</v>
      </c>
      <c r="S897" s="39">
        <v>25.0</v>
      </c>
      <c r="T897" s="40" t="s">
        <v>1992</v>
      </c>
      <c r="U897" s="39" t="s">
        <v>2727</v>
      </c>
      <c r="V897" s="35"/>
      <c r="W897" s="35"/>
      <c r="X897" s="35"/>
    </row>
    <row r="898">
      <c r="A898" s="10">
        <v>882.0</v>
      </c>
      <c r="B898" s="62">
        <v>7374792.0</v>
      </c>
      <c r="C898" s="39" t="s">
        <v>15</v>
      </c>
      <c r="D898" s="39" t="s">
        <v>2013</v>
      </c>
      <c r="E898" s="39" t="s">
        <v>15</v>
      </c>
      <c r="F898" s="39" t="s">
        <v>15</v>
      </c>
      <c r="G898" s="89" t="s">
        <v>15</v>
      </c>
      <c r="H898" s="89" t="s">
        <v>15</v>
      </c>
      <c r="I898" s="89" t="s">
        <v>16</v>
      </c>
      <c r="J898" s="39" t="s">
        <v>16</v>
      </c>
      <c r="K898" s="39" t="s">
        <v>16</v>
      </c>
      <c r="L898" s="39" t="s">
        <v>16</v>
      </c>
      <c r="M898" s="39">
        <v>15.0</v>
      </c>
      <c r="N898" s="39" t="s">
        <v>2526</v>
      </c>
      <c r="O898" s="39" t="s">
        <v>15</v>
      </c>
      <c r="P898" s="40" t="s">
        <v>16</v>
      </c>
      <c r="Q898" s="40" t="s">
        <v>16</v>
      </c>
      <c r="R898" s="39" t="s">
        <v>16</v>
      </c>
      <c r="S898" s="39">
        <v>30.0</v>
      </c>
      <c r="T898" s="40" t="s">
        <v>1992</v>
      </c>
      <c r="U898" s="39" t="s">
        <v>2728</v>
      </c>
      <c r="V898" s="35"/>
      <c r="W898" s="35"/>
      <c r="X898" s="35"/>
    </row>
    <row r="899">
      <c r="A899" s="10">
        <v>883.0</v>
      </c>
      <c r="B899" s="62">
        <v>7375300.0</v>
      </c>
      <c r="C899" s="39" t="s">
        <v>15</v>
      </c>
      <c r="D899" s="39" t="s">
        <v>15</v>
      </c>
      <c r="E899" s="39" t="s">
        <v>15</v>
      </c>
      <c r="F899" s="39" t="s">
        <v>15</v>
      </c>
      <c r="G899" s="89" t="s">
        <v>15</v>
      </c>
      <c r="H899" s="89" t="s">
        <v>15</v>
      </c>
      <c r="I899" s="89" t="s">
        <v>16</v>
      </c>
      <c r="J899" s="39" t="s">
        <v>15</v>
      </c>
      <c r="K899" s="39" t="s">
        <v>15</v>
      </c>
      <c r="L899" s="39" t="s">
        <v>16</v>
      </c>
      <c r="M899" s="39">
        <v>7.0</v>
      </c>
      <c r="N899" s="39" t="s">
        <v>2015</v>
      </c>
      <c r="O899" s="39" t="s">
        <v>15</v>
      </c>
      <c r="P899" s="40" t="s">
        <v>16</v>
      </c>
      <c r="Q899" s="40" t="s">
        <v>16</v>
      </c>
      <c r="R899" s="39" t="s">
        <v>16</v>
      </c>
      <c r="S899" s="39">
        <v>4.0</v>
      </c>
      <c r="T899" s="40" t="s">
        <v>1993</v>
      </c>
      <c r="U899" s="39" t="s">
        <v>2181</v>
      </c>
      <c r="V899" s="35"/>
      <c r="W899" s="35"/>
      <c r="X899" s="35"/>
    </row>
    <row r="900">
      <c r="A900" s="10">
        <v>884.0</v>
      </c>
      <c r="B900" s="62">
        <v>7376069.0</v>
      </c>
      <c r="C900" s="39" t="s">
        <v>15</v>
      </c>
      <c r="D900" s="39" t="s">
        <v>15</v>
      </c>
      <c r="E900" s="39" t="s">
        <v>15</v>
      </c>
      <c r="F900" s="39" t="s">
        <v>15</v>
      </c>
      <c r="G900" s="89" t="s">
        <v>15</v>
      </c>
      <c r="H900" s="89" t="s">
        <v>15</v>
      </c>
      <c r="I900" s="89" t="s">
        <v>16</v>
      </c>
      <c r="J900" s="39" t="s">
        <v>15</v>
      </c>
      <c r="K900" s="39" t="s">
        <v>16</v>
      </c>
      <c r="L900" s="39" t="s">
        <v>16</v>
      </c>
      <c r="M900" s="39">
        <v>7.0</v>
      </c>
      <c r="N900" s="39" t="s">
        <v>2015</v>
      </c>
      <c r="O900" s="39" t="s">
        <v>15</v>
      </c>
      <c r="P900" s="40" t="s">
        <v>16</v>
      </c>
      <c r="Q900" s="40" t="s">
        <v>16</v>
      </c>
      <c r="R900" s="39" t="s">
        <v>16</v>
      </c>
      <c r="S900" s="39">
        <v>31.0</v>
      </c>
      <c r="T900" s="40" t="s">
        <v>1992</v>
      </c>
      <c r="U900" s="39" t="s">
        <v>2729</v>
      </c>
      <c r="V900" s="35"/>
      <c r="W900" s="35"/>
      <c r="X900" s="35"/>
    </row>
    <row r="901">
      <c r="A901" s="10">
        <v>885.0</v>
      </c>
      <c r="B901" s="62">
        <v>7378603.0</v>
      </c>
      <c r="C901" s="39" t="s">
        <v>15</v>
      </c>
      <c r="D901" s="39" t="s">
        <v>15</v>
      </c>
      <c r="E901" s="39" t="s">
        <v>15</v>
      </c>
      <c r="F901" s="39" t="s">
        <v>15</v>
      </c>
      <c r="G901" s="89" t="s">
        <v>15</v>
      </c>
      <c r="H901" s="89" t="s">
        <v>15</v>
      </c>
      <c r="I901" s="89" t="s">
        <v>16</v>
      </c>
      <c r="J901" s="39" t="s">
        <v>15</v>
      </c>
      <c r="K901" s="39" t="s">
        <v>15</v>
      </c>
      <c r="L901" s="39" t="s">
        <v>16</v>
      </c>
      <c r="M901" s="39">
        <v>14.0</v>
      </c>
      <c r="N901" s="39" t="s">
        <v>2015</v>
      </c>
      <c r="O901" s="39" t="s">
        <v>15</v>
      </c>
      <c r="P901" s="40" t="s">
        <v>16</v>
      </c>
      <c r="Q901" s="40" t="s">
        <v>16</v>
      </c>
      <c r="R901" s="39" t="s">
        <v>16</v>
      </c>
      <c r="S901" s="39">
        <v>29.0</v>
      </c>
      <c r="T901" s="40" t="s">
        <v>1992</v>
      </c>
      <c r="U901" s="39" t="s">
        <v>2730</v>
      </c>
      <c r="V901" s="35"/>
      <c r="W901" s="35"/>
      <c r="X901" s="35"/>
    </row>
    <row r="902">
      <c r="A902" s="10">
        <v>886.0</v>
      </c>
      <c r="B902" s="62">
        <v>7378828.0</v>
      </c>
      <c r="C902" s="39" t="s">
        <v>15</v>
      </c>
      <c r="D902" s="39" t="s">
        <v>15</v>
      </c>
      <c r="E902" s="39" t="s">
        <v>16</v>
      </c>
      <c r="F902" s="39" t="s">
        <v>16</v>
      </c>
      <c r="G902" s="89" t="s">
        <v>15</v>
      </c>
      <c r="H902" s="89" t="s">
        <v>15</v>
      </c>
      <c r="I902" s="89" t="s">
        <v>16</v>
      </c>
      <c r="J902" s="39" t="s">
        <v>15</v>
      </c>
      <c r="K902" s="39" t="s">
        <v>16</v>
      </c>
      <c r="L902" s="39" t="s">
        <v>16</v>
      </c>
      <c r="M902" s="39">
        <v>14.0</v>
      </c>
      <c r="N902" s="39" t="s">
        <v>2015</v>
      </c>
      <c r="O902" s="39" t="s">
        <v>15</v>
      </c>
      <c r="P902" s="40" t="s">
        <v>16</v>
      </c>
      <c r="Q902" s="40" t="s">
        <v>16</v>
      </c>
      <c r="R902" s="39" t="s">
        <v>16</v>
      </c>
      <c r="S902" s="39">
        <v>13.0</v>
      </c>
      <c r="T902" s="40" t="s">
        <v>1992</v>
      </c>
      <c r="U902" s="39" t="s">
        <v>2731</v>
      </c>
      <c r="V902" s="35"/>
      <c r="W902" s="35"/>
      <c r="X902" s="35"/>
    </row>
    <row r="903">
      <c r="A903" s="10">
        <v>887.0</v>
      </c>
      <c r="B903" s="62">
        <v>7380564.0</v>
      </c>
      <c r="C903" s="39" t="s">
        <v>15</v>
      </c>
      <c r="D903" s="39" t="s">
        <v>2007</v>
      </c>
      <c r="E903" s="39" t="s">
        <v>15</v>
      </c>
      <c r="F903" s="39" t="s">
        <v>15</v>
      </c>
      <c r="G903" s="89" t="s">
        <v>15</v>
      </c>
      <c r="H903" s="89" t="s">
        <v>15</v>
      </c>
      <c r="I903" s="89" t="s">
        <v>16</v>
      </c>
      <c r="J903" s="39" t="s">
        <v>16</v>
      </c>
      <c r="K903" s="39" t="s">
        <v>16</v>
      </c>
      <c r="L903" s="39" t="s">
        <v>16</v>
      </c>
      <c r="M903" s="39">
        <v>14.0</v>
      </c>
      <c r="N903" s="39" t="s">
        <v>2644</v>
      </c>
      <c r="O903" s="39" t="s">
        <v>15</v>
      </c>
      <c r="P903" s="40" t="s">
        <v>16</v>
      </c>
      <c r="Q903" s="40" t="s">
        <v>16</v>
      </c>
      <c r="R903" s="39" t="s">
        <v>16</v>
      </c>
      <c r="S903" s="39">
        <v>39.0</v>
      </c>
      <c r="T903" s="40" t="s">
        <v>1997</v>
      </c>
      <c r="U903" s="39" t="s">
        <v>2732</v>
      </c>
      <c r="V903" s="35"/>
      <c r="W903" s="35"/>
      <c r="X903" s="35"/>
    </row>
    <row r="904">
      <c r="A904" s="10">
        <v>888.0</v>
      </c>
      <c r="B904" s="62">
        <v>7381323.0</v>
      </c>
      <c r="C904" s="39" t="s">
        <v>15</v>
      </c>
      <c r="D904" s="39" t="s">
        <v>15</v>
      </c>
      <c r="E904" s="39" t="s">
        <v>15</v>
      </c>
      <c r="F904" s="39" t="s">
        <v>15</v>
      </c>
      <c r="G904" s="89" t="s">
        <v>15</v>
      </c>
      <c r="H904" s="89" t="s">
        <v>15</v>
      </c>
      <c r="I904" s="89" t="s">
        <v>15</v>
      </c>
      <c r="J904" s="39" t="s">
        <v>15</v>
      </c>
      <c r="K904" s="39" t="s">
        <v>15</v>
      </c>
      <c r="L904" s="39" t="s">
        <v>15</v>
      </c>
      <c r="M904" s="158"/>
      <c r="N904" s="158"/>
      <c r="O904" s="39" t="s">
        <v>15</v>
      </c>
      <c r="P904" s="40" t="s">
        <v>15</v>
      </c>
      <c r="Q904" s="40" t="s">
        <v>15</v>
      </c>
      <c r="R904" s="39" t="s">
        <v>16</v>
      </c>
      <c r="S904" s="39">
        <v>6.0</v>
      </c>
      <c r="T904" s="40" t="s">
        <v>1993</v>
      </c>
      <c r="U904" s="39" t="s">
        <v>2733</v>
      </c>
      <c r="V904" s="35"/>
      <c r="W904" s="35"/>
      <c r="X904" s="35"/>
    </row>
    <row r="905">
      <c r="A905" s="10">
        <v>889.0</v>
      </c>
      <c r="B905" s="62">
        <v>7381077.0</v>
      </c>
      <c r="C905" s="39" t="s">
        <v>15</v>
      </c>
      <c r="D905" s="39" t="s">
        <v>2013</v>
      </c>
      <c r="E905" s="39" t="s">
        <v>15</v>
      </c>
      <c r="F905" s="39" t="s">
        <v>15</v>
      </c>
      <c r="G905" s="89" t="s">
        <v>15</v>
      </c>
      <c r="H905" s="89" t="s">
        <v>15</v>
      </c>
      <c r="I905" s="89" t="s">
        <v>16</v>
      </c>
      <c r="J905" s="39" t="s">
        <v>15</v>
      </c>
      <c r="K905" s="39" t="s">
        <v>15</v>
      </c>
      <c r="L905" s="39" t="s">
        <v>16</v>
      </c>
      <c r="M905" s="39">
        <v>9.0</v>
      </c>
      <c r="N905" s="39" t="s">
        <v>2015</v>
      </c>
      <c r="O905" s="39" t="s">
        <v>15</v>
      </c>
      <c r="P905" s="40" t="s">
        <v>16</v>
      </c>
      <c r="Q905" s="40" t="s">
        <v>16</v>
      </c>
      <c r="R905" s="39" t="s">
        <v>16</v>
      </c>
      <c r="S905" s="39">
        <v>32.0</v>
      </c>
      <c r="T905" s="40" t="s">
        <v>1993</v>
      </c>
      <c r="U905" s="39" t="s">
        <v>2734</v>
      </c>
      <c r="V905" s="35"/>
      <c r="W905" s="35"/>
      <c r="X905" s="35"/>
    </row>
    <row r="906">
      <c r="A906" s="63">
        <v>890.0</v>
      </c>
      <c r="B906" s="62">
        <v>7381461.0</v>
      </c>
      <c r="C906" s="39" t="s">
        <v>15</v>
      </c>
      <c r="D906" s="39" t="s">
        <v>15</v>
      </c>
      <c r="E906" s="39" t="s">
        <v>15</v>
      </c>
      <c r="F906" s="39" t="s">
        <v>15</v>
      </c>
      <c r="G906" s="89" t="s">
        <v>15</v>
      </c>
      <c r="H906" s="89" t="s">
        <v>15</v>
      </c>
      <c r="I906" s="89" t="s">
        <v>15</v>
      </c>
      <c r="J906" s="39" t="s">
        <v>15</v>
      </c>
      <c r="K906" s="39" t="s">
        <v>15</v>
      </c>
      <c r="L906" s="39" t="s">
        <v>15</v>
      </c>
      <c r="M906" s="158"/>
      <c r="N906" s="158"/>
      <c r="O906" s="39" t="s">
        <v>15</v>
      </c>
      <c r="P906" s="40" t="s">
        <v>15</v>
      </c>
      <c r="Q906" s="40" t="s">
        <v>15</v>
      </c>
      <c r="R906" s="39" t="s">
        <v>16</v>
      </c>
      <c r="S906" s="39">
        <v>7.0</v>
      </c>
      <c r="T906" s="40" t="s">
        <v>1995</v>
      </c>
      <c r="U906" s="39" t="s">
        <v>2397</v>
      </c>
      <c r="V906" s="35"/>
      <c r="W906" s="35"/>
      <c r="X906" s="35"/>
    </row>
    <row r="907">
      <c r="A907" s="63">
        <v>891.0</v>
      </c>
      <c r="B907" s="62">
        <v>7382305.0</v>
      </c>
      <c r="C907" s="39" t="s">
        <v>15</v>
      </c>
      <c r="D907" s="39" t="s">
        <v>15</v>
      </c>
      <c r="E907" s="39" t="s">
        <v>15</v>
      </c>
      <c r="F907" s="39" t="s">
        <v>15</v>
      </c>
      <c r="G907" s="89" t="s">
        <v>15</v>
      </c>
      <c r="H907" s="89" t="s">
        <v>15</v>
      </c>
      <c r="I907" s="89" t="s">
        <v>15</v>
      </c>
      <c r="J907" s="39" t="s">
        <v>15</v>
      </c>
      <c r="K907" s="39" t="s">
        <v>15</v>
      </c>
      <c r="L907" s="39" t="s">
        <v>15</v>
      </c>
      <c r="M907" s="158"/>
      <c r="N907" s="158"/>
      <c r="O907" s="39" t="s">
        <v>15</v>
      </c>
      <c r="P907" s="40" t="s">
        <v>15</v>
      </c>
      <c r="Q907" s="40" t="s">
        <v>15</v>
      </c>
      <c r="R907" s="39" t="s">
        <v>16</v>
      </c>
      <c r="S907" s="39">
        <v>3.0</v>
      </c>
      <c r="T907" s="40" t="s">
        <v>1993</v>
      </c>
      <c r="U907" s="39" t="s">
        <v>2309</v>
      </c>
      <c r="V907" s="35"/>
      <c r="W907" s="35"/>
      <c r="X907" s="35"/>
    </row>
    <row r="908">
      <c r="A908" s="63">
        <v>892.0</v>
      </c>
      <c r="B908" s="62">
        <v>7380224.0</v>
      </c>
      <c r="C908" s="39" t="s">
        <v>15</v>
      </c>
      <c r="D908" s="39" t="s">
        <v>15</v>
      </c>
      <c r="E908" s="39" t="s">
        <v>15</v>
      </c>
      <c r="F908" s="39" t="s">
        <v>15</v>
      </c>
      <c r="G908" s="89" t="s">
        <v>15</v>
      </c>
      <c r="H908" s="89" t="s">
        <v>15</v>
      </c>
      <c r="I908" s="89" t="s">
        <v>16</v>
      </c>
      <c r="J908" s="39" t="s">
        <v>15</v>
      </c>
      <c r="K908" s="39" t="s">
        <v>16</v>
      </c>
      <c r="L908" s="39" t="s">
        <v>16</v>
      </c>
      <c r="M908" s="39">
        <v>10.0</v>
      </c>
      <c r="N908" s="39" t="s">
        <v>2015</v>
      </c>
      <c r="O908" s="39" t="s">
        <v>15</v>
      </c>
      <c r="P908" s="40" t="s">
        <v>15</v>
      </c>
      <c r="Q908" s="40" t="s">
        <v>15</v>
      </c>
      <c r="R908" s="39" t="s">
        <v>16</v>
      </c>
      <c r="S908" s="39">
        <v>16.0</v>
      </c>
      <c r="T908" s="40" t="s">
        <v>1995</v>
      </c>
      <c r="U908" s="39" t="s">
        <v>2735</v>
      </c>
      <c r="V908" s="35"/>
      <c r="W908" s="35"/>
      <c r="X908" s="35"/>
    </row>
    <row r="909">
      <c r="A909" s="63">
        <v>893.0</v>
      </c>
      <c r="B909" s="62">
        <v>7384774.0</v>
      </c>
      <c r="C909" s="39" t="s">
        <v>15</v>
      </c>
      <c r="D909" s="39" t="s">
        <v>15</v>
      </c>
      <c r="E909" s="39" t="s">
        <v>15</v>
      </c>
      <c r="F909" s="39" t="s">
        <v>15</v>
      </c>
      <c r="G909" s="89" t="s">
        <v>15</v>
      </c>
      <c r="H909" s="89" t="s">
        <v>15</v>
      </c>
      <c r="I909" s="89" t="s">
        <v>16</v>
      </c>
      <c r="J909" s="39" t="s">
        <v>15</v>
      </c>
      <c r="K909" s="39" t="s">
        <v>15</v>
      </c>
      <c r="L909" s="39" t="s">
        <v>16</v>
      </c>
      <c r="M909" s="39">
        <v>4.0</v>
      </c>
      <c r="N909" s="39" t="s">
        <v>2015</v>
      </c>
      <c r="O909" s="39" t="s">
        <v>15</v>
      </c>
      <c r="P909" s="40" t="s">
        <v>16</v>
      </c>
      <c r="Q909" s="40" t="s">
        <v>15</v>
      </c>
      <c r="R909" s="39" t="s">
        <v>16</v>
      </c>
      <c r="S909" s="39">
        <v>2.0</v>
      </c>
      <c r="T909" s="40" t="s">
        <v>1992</v>
      </c>
      <c r="U909" s="39" t="s">
        <v>2309</v>
      </c>
      <c r="V909" s="35"/>
      <c r="W909" s="35"/>
      <c r="X909" s="35"/>
    </row>
    <row r="910">
      <c r="A910" s="63">
        <v>894.0</v>
      </c>
      <c r="B910" s="62">
        <v>7385545.0</v>
      </c>
      <c r="C910" s="39" t="s">
        <v>15</v>
      </c>
      <c r="D910" s="39" t="s">
        <v>15</v>
      </c>
      <c r="E910" s="39" t="s">
        <v>15</v>
      </c>
      <c r="F910" s="39" t="s">
        <v>15</v>
      </c>
      <c r="G910" s="89" t="s">
        <v>15</v>
      </c>
      <c r="H910" s="89" t="s">
        <v>15</v>
      </c>
      <c r="I910" s="89" t="s">
        <v>15</v>
      </c>
      <c r="J910" s="39" t="s">
        <v>15</v>
      </c>
      <c r="K910" s="39" t="s">
        <v>15</v>
      </c>
      <c r="L910" s="39" t="s">
        <v>15</v>
      </c>
      <c r="M910" s="158"/>
      <c r="N910" s="158"/>
      <c r="O910" s="39" t="s">
        <v>15</v>
      </c>
      <c r="P910" s="40" t="s">
        <v>16</v>
      </c>
      <c r="Q910" s="40" t="s">
        <v>16</v>
      </c>
      <c r="R910" s="39" t="s">
        <v>16</v>
      </c>
      <c r="S910" s="39">
        <v>3.0</v>
      </c>
      <c r="T910" s="40" t="s">
        <v>1993</v>
      </c>
      <c r="U910" s="39" t="s">
        <v>2736</v>
      </c>
      <c r="V910" s="35"/>
      <c r="W910" s="35"/>
      <c r="X910" s="35"/>
    </row>
    <row r="911">
      <c r="A911" s="63">
        <v>895.0</v>
      </c>
      <c r="B911" s="62">
        <v>7386824.0</v>
      </c>
      <c r="C911" s="39" t="s">
        <v>15</v>
      </c>
      <c r="D911" s="39" t="s">
        <v>15</v>
      </c>
      <c r="E911" s="39" t="s">
        <v>15</v>
      </c>
      <c r="F911" s="39" t="s">
        <v>15</v>
      </c>
      <c r="G911" s="89" t="s">
        <v>15</v>
      </c>
      <c r="H911" s="89" t="s">
        <v>15</v>
      </c>
      <c r="I911" s="89" t="s">
        <v>16</v>
      </c>
      <c r="J911" s="39" t="s">
        <v>15</v>
      </c>
      <c r="K911" s="39" t="s">
        <v>16</v>
      </c>
      <c r="L911" s="39" t="s">
        <v>16</v>
      </c>
      <c r="M911" s="39">
        <v>9.0</v>
      </c>
      <c r="N911" s="39" t="s">
        <v>2015</v>
      </c>
      <c r="O911" s="39" t="s">
        <v>15</v>
      </c>
      <c r="P911" s="40" t="s">
        <v>16</v>
      </c>
      <c r="Q911" s="40" t="s">
        <v>16</v>
      </c>
      <c r="R911" s="39" t="s">
        <v>16</v>
      </c>
      <c r="S911" s="39">
        <v>31.0</v>
      </c>
      <c r="T911" s="40" t="s">
        <v>1995</v>
      </c>
      <c r="U911" s="39" t="s">
        <v>2737</v>
      </c>
      <c r="V911" s="35"/>
      <c r="W911" s="35"/>
      <c r="X911" s="35"/>
    </row>
    <row r="912">
      <c r="A912" s="63">
        <v>896.0</v>
      </c>
      <c r="B912" s="7">
        <v>7386824.0</v>
      </c>
      <c r="C912" s="39" t="s">
        <v>15</v>
      </c>
      <c r="D912" s="39" t="s">
        <v>15</v>
      </c>
      <c r="E912" s="39" t="s">
        <v>15</v>
      </c>
      <c r="F912" s="39" t="s">
        <v>15</v>
      </c>
      <c r="G912" s="89" t="s">
        <v>15</v>
      </c>
      <c r="H912" s="89" t="s">
        <v>15</v>
      </c>
      <c r="I912" s="89" t="s">
        <v>15</v>
      </c>
      <c r="J912" s="39" t="s">
        <v>15</v>
      </c>
      <c r="K912" s="39" t="s">
        <v>15</v>
      </c>
      <c r="L912" s="39" t="s">
        <v>15</v>
      </c>
      <c r="M912" s="158"/>
      <c r="N912" s="158"/>
      <c r="O912" s="39" t="s">
        <v>15</v>
      </c>
      <c r="P912" s="40" t="s">
        <v>16</v>
      </c>
      <c r="Q912" s="40" t="s">
        <v>15</v>
      </c>
      <c r="R912" s="39" t="s">
        <v>15</v>
      </c>
      <c r="S912" s="158"/>
      <c r="T912" s="40" t="s">
        <v>1992</v>
      </c>
      <c r="U912" s="158"/>
      <c r="V912" s="159"/>
      <c r="W912" s="159"/>
      <c r="X912" s="159"/>
    </row>
    <row r="913">
      <c r="A913" s="63">
        <v>897.0</v>
      </c>
      <c r="B913" s="10">
        <v>7389076.0</v>
      </c>
      <c r="C913" s="39" t="s">
        <v>15</v>
      </c>
      <c r="D913" s="39" t="s">
        <v>15</v>
      </c>
      <c r="E913" s="39" t="s">
        <v>15</v>
      </c>
      <c r="F913" s="39" t="s">
        <v>15</v>
      </c>
      <c r="G913" s="89" t="s">
        <v>15</v>
      </c>
      <c r="H913" s="89" t="s">
        <v>15</v>
      </c>
      <c r="I913" s="89" t="s">
        <v>15</v>
      </c>
      <c r="J913" s="39" t="s">
        <v>15</v>
      </c>
      <c r="K913" s="39" t="s">
        <v>16</v>
      </c>
      <c r="L913" s="39" t="s">
        <v>16</v>
      </c>
      <c r="M913" s="39">
        <v>32.0</v>
      </c>
      <c r="N913" s="39" t="s">
        <v>2738</v>
      </c>
      <c r="O913" s="39" t="s">
        <v>15</v>
      </c>
      <c r="P913" s="40" t="s">
        <v>16</v>
      </c>
      <c r="Q913" s="40" t="s">
        <v>16</v>
      </c>
      <c r="R913" s="39" t="s">
        <v>16</v>
      </c>
      <c r="S913" s="39">
        <v>1.0</v>
      </c>
      <c r="T913" s="40" t="s">
        <v>1992</v>
      </c>
      <c r="U913" s="39" t="s">
        <v>2739</v>
      </c>
      <c r="V913" s="35"/>
      <c r="W913" s="35"/>
      <c r="X913" s="35"/>
    </row>
    <row r="914">
      <c r="A914" s="63">
        <v>898.0</v>
      </c>
      <c r="B914" s="10">
        <v>7389079.0</v>
      </c>
      <c r="C914" s="39" t="s">
        <v>15</v>
      </c>
      <c r="D914" s="39" t="s">
        <v>15</v>
      </c>
      <c r="E914" s="39" t="s">
        <v>15</v>
      </c>
      <c r="F914" s="39" t="s">
        <v>15</v>
      </c>
      <c r="G914" s="89" t="s">
        <v>15</v>
      </c>
      <c r="H914" s="89" t="s">
        <v>15</v>
      </c>
      <c r="I914" s="89" t="s">
        <v>15</v>
      </c>
      <c r="J914" s="39" t="s">
        <v>15</v>
      </c>
      <c r="K914" s="39" t="s">
        <v>16</v>
      </c>
      <c r="L914" s="39" t="s">
        <v>16</v>
      </c>
      <c r="M914" s="39">
        <v>32.0</v>
      </c>
      <c r="N914" s="39" t="s">
        <v>2738</v>
      </c>
      <c r="O914" s="39" t="s">
        <v>15</v>
      </c>
      <c r="P914" s="40" t="s">
        <v>15</v>
      </c>
      <c r="Q914" s="40" t="s">
        <v>16</v>
      </c>
      <c r="R914" s="39" t="s">
        <v>16</v>
      </c>
      <c r="S914" s="50" t="s">
        <v>86</v>
      </c>
      <c r="T914" s="40" t="s">
        <v>1992</v>
      </c>
      <c r="U914" s="158"/>
      <c r="V914" s="159"/>
      <c r="W914" s="159"/>
      <c r="X914" s="159"/>
    </row>
    <row r="915">
      <c r="A915" s="63">
        <v>899.0</v>
      </c>
      <c r="B915" s="10">
        <v>7389299.0</v>
      </c>
      <c r="C915" s="39" t="s">
        <v>15</v>
      </c>
      <c r="D915" s="39" t="s">
        <v>15</v>
      </c>
      <c r="E915" s="39" t="s">
        <v>15</v>
      </c>
      <c r="F915" s="39" t="s">
        <v>15</v>
      </c>
      <c r="G915" s="89" t="s">
        <v>15</v>
      </c>
      <c r="H915" s="89" t="s">
        <v>15</v>
      </c>
      <c r="I915" s="89" t="s">
        <v>15</v>
      </c>
      <c r="J915" s="39" t="s">
        <v>15</v>
      </c>
      <c r="K915" s="39" t="s">
        <v>16</v>
      </c>
      <c r="L915" s="39" t="s">
        <v>16</v>
      </c>
      <c r="M915" s="39">
        <v>32.0</v>
      </c>
      <c r="N915" s="39" t="s">
        <v>2738</v>
      </c>
      <c r="O915" s="39" t="s">
        <v>15</v>
      </c>
      <c r="P915" s="40" t="s">
        <v>15</v>
      </c>
      <c r="Q915" s="40" t="s">
        <v>16</v>
      </c>
      <c r="R915" s="39" t="s">
        <v>15</v>
      </c>
      <c r="S915" s="158"/>
      <c r="T915" s="40" t="s">
        <v>1992</v>
      </c>
      <c r="U915" s="158"/>
      <c r="V915" s="159"/>
      <c r="W915" s="159"/>
      <c r="X915" s="159"/>
    </row>
    <row r="916">
      <c r="A916" s="63">
        <v>900.0</v>
      </c>
      <c r="B916" s="10">
        <v>7390650.0</v>
      </c>
      <c r="C916" s="39" t="s">
        <v>15</v>
      </c>
      <c r="D916" s="39" t="s">
        <v>15</v>
      </c>
      <c r="E916" s="39" t="s">
        <v>15</v>
      </c>
      <c r="F916" s="39" t="s">
        <v>15</v>
      </c>
      <c r="G916" s="89" t="s">
        <v>15</v>
      </c>
      <c r="H916" s="89" t="s">
        <v>15</v>
      </c>
      <c r="I916" s="89" t="s">
        <v>15</v>
      </c>
      <c r="J916" s="39" t="s">
        <v>15</v>
      </c>
      <c r="K916" s="39" t="s">
        <v>16</v>
      </c>
      <c r="L916" s="39" t="s">
        <v>16</v>
      </c>
      <c r="M916" s="39">
        <v>27.0</v>
      </c>
      <c r="N916" s="39" t="s">
        <v>2261</v>
      </c>
      <c r="O916" s="39" t="s">
        <v>15</v>
      </c>
      <c r="P916" s="40" t="s">
        <v>16</v>
      </c>
      <c r="Q916" s="40" t="s">
        <v>16</v>
      </c>
      <c r="R916" s="39" t="s">
        <v>16</v>
      </c>
      <c r="S916" s="39">
        <v>3.0</v>
      </c>
      <c r="T916" s="40" t="s">
        <v>1992</v>
      </c>
      <c r="U916" s="158"/>
      <c r="V916" s="159"/>
      <c r="W916" s="159"/>
      <c r="X916" s="159"/>
    </row>
    <row r="917">
      <c r="A917" s="63">
        <v>901.0</v>
      </c>
      <c r="B917" s="62">
        <v>7394010.0</v>
      </c>
      <c r="C917" s="39" t="s">
        <v>15</v>
      </c>
      <c r="D917" s="39" t="s">
        <v>15</v>
      </c>
      <c r="E917" s="39" t="s">
        <v>15</v>
      </c>
      <c r="F917" s="39" t="s">
        <v>15</v>
      </c>
      <c r="G917" s="89" t="s">
        <v>15</v>
      </c>
      <c r="H917" s="89" t="s">
        <v>15</v>
      </c>
      <c r="I917" s="89" t="s">
        <v>15</v>
      </c>
      <c r="J917" s="39" t="s">
        <v>15</v>
      </c>
      <c r="K917" s="39" t="s">
        <v>15</v>
      </c>
      <c r="L917" s="39" t="s">
        <v>15</v>
      </c>
      <c r="M917" s="158"/>
      <c r="N917" s="158"/>
      <c r="O917" s="39" t="s">
        <v>15</v>
      </c>
      <c r="P917" s="40" t="s">
        <v>15</v>
      </c>
      <c r="Q917" s="40" t="s">
        <v>15</v>
      </c>
      <c r="R917" s="39" t="s">
        <v>15</v>
      </c>
      <c r="S917" s="158"/>
      <c r="T917" s="40" t="s">
        <v>1992</v>
      </c>
      <c r="U917" s="39" t="s">
        <v>2740</v>
      </c>
      <c r="V917" s="35"/>
      <c r="W917" s="35"/>
      <c r="X917" s="35"/>
    </row>
    <row r="918">
      <c r="A918" s="63">
        <v>902.0</v>
      </c>
      <c r="B918" s="62">
        <v>7395995.0</v>
      </c>
      <c r="C918" s="39" t="s">
        <v>15</v>
      </c>
      <c r="D918" s="39" t="s">
        <v>15</v>
      </c>
      <c r="E918" s="39" t="s">
        <v>15</v>
      </c>
      <c r="F918" s="39" t="s">
        <v>15</v>
      </c>
      <c r="G918" s="89" t="s">
        <v>15</v>
      </c>
      <c r="H918" s="89" t="s">
        <v>15</v>
      </c>
      <c r="I918" s="89" t="s">
        <v>15</v>
      </c>
      <c r="J918" s="39" t="s">
        <v>15</v>
      </c>
      <c r="K918" s="39" t="s">
        <v>16</v>
      </c>
      <c r="L918" s="39" t="s">
        <v>16</v>
      </c>
      <c r="M918" s="39">
        <v>9.0</v>
      </c>
      <c r="N918" s="39" t="s">
        <v>2011</v>
      </c>
      <c r="O918" s="39" t="s">
        <v>15</v>
      </c>
      <c r="P918" s="40" t="s">
        <v>16</v>
      </c>
      <c r="Q918" s="40" t="s">
        <v>16</v>
      </c>
      <c r="R918" s="39" t="s">
        <v>16</v>
      </c>
      <c r="S918" s="39">
        <v>28.0</v>
      </c>
      <c r="T918" s="40" t="s">
        <v>1992</v>
      </c>
      <c r="U918" s="39" t="s">
        <v>2741</v>
      </c>
      <c r="V918" s="35"/>
      <c r="W918" s="35"/>
      <c r="X918" s="35"/>
    </row>
    <row r="919">
      <c r="A919" s="63">
        <v>903.0</v>
      </c>
      <c r="B919" s="62">
        <v>7396481.0</v>
      </c>
      <c r="C919" s="39" t="s">
        <v>15</v>
      </c>
      <c r="D919" s="39" t="s">
        <v>2049</v>
      </c>
      <c r="E919" s="39" t="s">
        <v>15</v>
      </c>
      <c r="F919" s="39" t="s">
        <v>16</v>
      </c>
      <c r="G919" s="89" t="s">
        <v>15</v>
      </c>
      <c r="H919" s="89" t="s">
        <v>15</v>
      </c>
      <c r="I919" s="89" t="s">
        <v>15</v>
      </c>
      <c r="J919" s="39" t="s">
        <v>15</v>
      </c>
      <c r="K919" s="39" t="s">
        <v>16</v>
      </c>
      <c r="L919" s="39" t="s">
        <v>16</v>
      </c>
      <c r="M919" s="39">
        <v>11.0</v>
      </c>
      <c r="N919" s="39" t="s">
        <v>2011</v>
      </c>
      <c r="O919" s="39" t="s">
        <v>15</v>
      </c>
      <c r="P919" s="40" t="s">
        <v>16</v>
      </c>
      <c r="Q919" s="40" t="s">
        <v>16</v>
      </c>
      <c r="R919" s="39" t="s">
        <v>16</v>
      </c>
      <c r="S919" s="39">
        <v>25.0</v>
      </c>
      <c r="T919" s="40" t="s">
        <v>1992</v>
      </c>
      <c r="U919" s="39" t="s">
        <v>2742</v>
      </c>
      <c r="V919" s="35"/>
      <c r="W919" s="35"/>
      <c r="X919" s="35"/>
    </row>
    <row r="920">
      <c r="A920" s="63">
        <v>904.0</v>
      </c>
      <c r="B920" s="62">
        <v>7396754.0</v>
      </c>
      <c r="C920" s="39" t="s">
        <v>15</v>
      </c>
      <c r="D920" s="39" t="s">
        <v>15</v>
      </c>
      <c r="E920" s="39" t="s">
        <v>15</v>
      </c>
      <c r="F920" s="39" t="s">
        <v>15</v>
      </c>
      <c r="G920" s="89" t="s">
        <v>15</v>
      </c>
      <c r="H920" s="89" t="s">
        <v>15</v>
      </c>
      <c r="I920" s="89" t="s">
        <v>15</v>
      </c>
      <c r="J920" s="39" t="s">
        <v>15</v>
      </c>
      <c r="K920" s="39" t="s">
        <v>15</v>
      </c>
      <c r="L920" s="39" t="s">
        <v>15</v>
      </c>
      <c r="M920" s="158"/>
      <c r="N920" s="158"/>
      <c r="O920" s="39" t="s">
        <v>15</v>
      </c>
      <c r="P920" s="40" t="s">
        <v>15</v>
      </c>
      <c r="Q920" s="40" t="s">
        <v>15</v>
      </c>
      <c r="R920" s="39" t="s">
        <v>15</v>
      </c>
      <c r="S920" s="158"/>
      <c r="T920" s="40" t="s">
        <v>1997</v>
      </c>
      <c r="U920" s="39" t="s">
        <v>2743</v>
      </c>
      <c r="V920" s="35"/>
      <c r="W920" s="35"/>
      <c r="X920" s="35"/>
    </row>
    <row r="921">
      <c r="A921" s="63">
        <v>905.0</v>
      </c>
      <c r="B921" s="62">
        <v>7397564.0</v>
      </c>
      <c r="C921" s="39" t="s">
        <v>15</v>
      </c>
      <c r="D921" s="39" t="s">
        <v>2053</v>
      </c>
      <c r="E921" s="39" t="s">
        <v>15</v>
      </c>
      <c r="F921" s="39" t="s">
        <v>15</v>
      </c>
      <c r="G921" s="89" t="s">
        <v>16</v>
      </c>
      <c r="H921" s="89" t="s">
        <v>15</v>
      </c>
      <c r="I921" s="89" t="s">
        <v>15</v>
      </c>
      <c r="J921" s="39" t="s">
        <v>15</v>
      </c>
      <c r="K921" s="39" t="s">
        <v>16</v>
      </c>
      <c r="L921" s="39" t="s">
        <v>16</v>
      </c>
      <c r="M921" s="39">
        <v>33.0</v>
      </c>
      <c r="N921" s="39" t="s">
        <v>2744</v>
      </c>
      <c r="O921" s="39" t="s">
        <v>15</v>
      </c>
      <c r="P921" s="40" t="s">
        <v>16</v>
      </c>
      <c r="Q921" s="40" t="s">
        <v>16</v>
      </c>
      <c r="R921" s="39" t="s">
        <v>16</v>
      </c>
      <c r="S921" s="39">
        <v>41.0</v>
      </c>
      <c r="T921" s="40"/>
      <c r="U921" s="39" t="s">
        <v>2745</v>
      </c>
      <c r="V921" s="35"/>
      <c r="W921" s="35"/>
      <c r="X921" s="35"/>
    </row>
    <row r="922">
      <c r="A922" s="63">
        <v>906.0</v>
      </c>
      <c r="B922" s="62">
        <v>7397566.0</v>
      </c>
      <c r="C922" s="39" t="s">
        <v>16</v>
      </c>
      <c r="D922" s="39" t="s">
        <v>2049</v>
      </c>
      <c r="E922" s="39" t="s">
        <v>15</v>
      </c>
      <c r="F922" s="39" t="s">
        <v>15</v>
      </c>
      <c r="G922" s="89" t="s">
        <v>16</v>
      </c>
      <c r="H922" s="89" t="s">
        <v>15</v>
      </c>
      <c r="I922" s="89" t="s">
        <v>15</v>
      </c>
      <c r="J922" s="39" t="s">
        <v>15</v>
      </c>
      <c r="K922" s="39" t="s">
        <v>16</v>
      </c>
      <c r="L922" s="39" t="s">
        <v>16</v>
      </c>
      <c r="M922" s="39">
        <v>18.0</v>
      </c>
      <c r="N922" s="39" t="s">
        <v>2746</v>
      </c>
      <c r="O922" s="39" t="s">
        <v>15</v>
      </c>
      <c r="P922" s="40" t="s">
        <v>15</v>
      </c>
      <c r="Q922" s="40" t="s">
        <v>16</v>
      </c>
      <c r="R922" s="39" t="s">
        <v>16</v>
      </c>
      <c r="S922" s="39">
        <v>76.0</v>
      </c>
      <c r="T922" s="40" t="s">
        <v>1995</v>
      </c>
      <c r="U922" s="39" t="s">
        <v>2747</v>
      </c>
      <c r="V922" s="35"/>
      <c r="W922" s="35"/>
      <c r="X922" s="35"/>
    </row>
    <row r="923">
      <c r="A923" s="63">
        <v>907.0</v>
      </c>
      <c r="B923" s="62">
        <v>7398206.0</v>
      </c>
      <c r="C923" s="39" t="s">
        <v>16</v>
      </c>
      <c r="D923" s="39" t="s">
        <v>16</v>
      </c>
      <c r="E923" s="39" t="s">
        <v>15</v>
      </c>
      <c r="F923" s="39" t="s">
        <v>15</v>
      </c>
      <c r="G923" s="89" t="s">
        <v>15</v>
      </c>
      <c r="H923" s="89" t="s">
        <v>15</v>
      </c>
      <c r="I923" s="89" t="s">
        <v>15</v>
      </c>
      <c r="J923" s="39" t="s">
        <v>15</v>
      </c>
      <c r="K923" s="39" t="s">
        <v>15</v>
      </c>
      <c r="L923" s="39" t="s">
        <v>16</v>
      </c>
      <c r="M923" s="39">
        <v>6.0</v>
      </c>
      <c r="N923" s="39" t="s">
        <v>2011</v>
      </c>
      <c r="O923" s="39" t="s">
        <v>15</v>
      </c>
      <c r="P923" s="40" t="s">
        <v>16</v>
      </c>
      <c r="Q923" s="40" t="s">
        <v>16</v>
      </c>
      <c r="R923" s="39" t="s">
        <v>15</v>
      </c>
      <c r="S923" s="39"/>
      <c r="T923" s="40"/>
      <c r="U923" s="39" t="s">
        <v>2748</v>
      </c>
      <c r="V923" s="35"/>
      <c r="W923" s="35"/>
      <c r="X923" s="35"/>
    </row>
    <row r="924">
      <c r="A924" s="63">
        <v>908.0</v>
      </c>
      <c r="B924" s="62">
        <v>7397831.0</v>
      </c>
      <c r="C924" s="39" t="s">
        <v>15</v>
      </c>
      <c r="D924" s="39" t="s">
        <v>15</v>
      </c>
      <c r="E924" s="39" t="s">
        <v>15</v>
      </c>
      <c r="F924" s="39" t="s">
        <v>15</v>
      </c>
      <c r="G924" s="89" t="s">
        <v>15</v>
      </c>
      <c r="H924" s="89" t="s">
        <v>15</v>
      </c>
      <c r="I924" s="89" t="s">
        <v>15</v>
      </c>
      <c r="J924" s="39" t="s">
        <v>15</v>
      </c>
      <c r="K924" s="39" t="s">
        <v>16</v>
      </c>
      <c r="L924" s="39" t="s">
        <v>16</v>
      </c>
      <c r="M924" s="39">
        <v>11.0</v>
      </c>
      <c r="N924" s="39" t="s">
        <v>2011</v>
      </c>
      <c r="O924" s="39" t="s">
        <v>15</v>
      </c>
      <c r="P924" s="40" t="s">
        <v>16</v>
      </c>
      <c r="Q924" s="40" t="s">
        <v>15</v>
      </c>
      <c r="R924" s="39" t="s">
        <v>16</v>
      </c>
      <c r="S924" s="39">
        <v>20.0</v>
      </c>
      <c r="T924" s="40" t="s">
        <v>1992</v>
      </c>
      <c r="U924" s="39" t="s">
        <v>2749</v>
      </c>
      <c r="V924" s="35"/>
      <c r="W924" s="35"/>
      <c r="X924" s="35"/>
    </row>
    <row r="925">
      <c r="A925" s="63">
        <v>909.0</v>
      </c>
      <c r="B925" s="62">
        <v>7399205.0</v>
      </c>
      <c r="C925" s="39" t="s">
        <v>15</v>
      </c>
      <c r="D925" s="39" t="s">
        <v>15</v>
      </c>
      <c r="E925" s="39" t="s">
        <v>15</v>
      </c>
      <c r="F925" s="39" t="s">
        <v>15</v>
      </c>
      <c r="G925" s="89" t="s">
        <v>15</v>
      </c>
      <c r="H925" s="89" t="s">
        <v>15</v>
      </c>
      <c r="I925" s="89" t="s">
        <v>15</v>
      </c>
      <c r="J925" s="39" t="s">
        <v>15</v>
      </c>
      <c r="K925" s="39" t="s">
        <v>16</v>
      </c>
      <c r="L925" s="39" t="s">
        <v>16</v>
      </c>
      <c r="M925" s="39">
        <v>8.0</v>
      </c>
      <c r="N925" s="39" t="s">
        <v>2750</v>
      </c>
      <c r="O925" s="39" t="s">
        <v>15</v>
      </c>
      <c r="P925" s="40" t="s">
        <v>16</v>
      </c>
      <c r="Q925" s="40" t="s">
        <v>15</v>
      </c>
      <c r="R925" s="39" t="s">
        <v>16</v>
      </c>
      <c r="S925" s="39">
        <v>51.0</v>
      </c>
      <c r="T925" s="40" t="s">
        <v>1992</v>
      </c>
      <c r="U925" s="39" t="s">
        <v>2751</v>
      </c>
      <c r="V925" s="35"/>
      <c r="W925" s="35"/>
      <c r="X925" s="35"/>
    </row>
    <row r="926">
      <c r="A926" s="63">
        <v>910.0</v>
      </c>
      <c r="B926" s="62">
        <v>7399846.0</v>
      </c>
      <c r="C926" s="39" t="s">
        <v>15</v>
      </c>
      <c r="D926" s="39" t="s">
        <v>15</v>
      </c>
      <c r="E926" s="39" t="s">
        <v>15</v>
      </c>
      <c r="F926" s="39" t="s">
        <v>15</v>
      </c>
      <c r="G926" s="89" t="s">
        <v>15</v>
      </c>
      <c r="H926" s="89" t="s">
        <v>15</v>
      </c>
      <c r="I926" s="89" t="s">
        <v>15</v>
      </c>
      <c r="J926" s="39" t="s">
        <v>15</v>
      </c>
      <c r="K926" s="39" t="s">
        <v>15</v>
      </c>
      <c r="L926" s="39" t="s">
        <v>15</v>
      </c>
      <c r="M926" s="158"/>
      <c r="N926" s="158"/>
      <c r="O926" s="39" t="s">
        <v>15</v>
      </c>
      <c r="P926" s="40" t="s">
        <v>16</v>
      </c>
      <c r="Q926" s="40" t="s">
        <v>15</v>
      </c>
      <c r="R926" s="39" t="s">
        <v>16</v>
      </c>
      <c r="S926" s="39">
        <v>18.0</v>
      </c>
      <c r="T926" s="40" t="s">
        <v>1992</v>
      </c>
      <c r="U926" s="39" t="s">
        <v>2752</v>
      </c>
      <c r="V926" s="35"/>
      <c r="W926" s="35"/>
      <c r="X926" s="35"/>
    </row>
    <row r="927">
      <c r="A927" s="63">
        <v>911.0</v>
      </c>
      <c r="B927" s="62">
        <v>7400752.0</v>
      </c>
      <c r="C927" s="39" t="s">
        <v>15</v>
      </c>
      <c r="D927" s="39" t="s">
        <v>15</v>
      </c>
      <c r="E927" s="39" t="s">
        <v>15</v>
      </c>
      <c r="F927" s="39" t="s">
        <v>15</v>
      </c>
      <c r="G927" s="89" t="s">
        <v>15</v>
      </c>
      <c r="H927" s="89" t="s">
        <v>15</v>
      </c>
      <c r="I927" s="89" t="s">
        <v>15</v>
      </c>
      <c r="J927" s="39" t="s">
        <v>15</v>
      </c>
      <c r="K927" s="39" t="s">
        <v>16</v>
      </c>
      <c r="L927" s="39" t="s">
        <v>16</v>
      </c>
      <c r="M927" s="39">
        <v>8.0</v>
      </c>
      <c r="N927" s="39" t="s">
        <v>2011</v>
      </c>
      <c r="O927" s="39" t="s">
        <v>15</v>
      </c>
      <c r="P927" s="40" t="s">
        <v>16</v>
      </c>
      <c r="Q927" s="40" t="s">
        <v>15</v>
      </c>
      <c r="R927" s="39" t="s">
        <v>16</v>
      </c>
      <c r="S927" s="39">
        <v>9.0</v>
      </c>
      <c r="T927" s="40" t="s">
        <v>1992</v>
      </c>
      <c r="U927" s="39" t="s">
        <v>2122</v>
      </c>
      <c r="V927" s="35"/>
      <c r="W927" s="35"/>
      <c r="X927" s="35"/>
    </row>
    <row r="928">
      <c r="A928" s="63">
        <v>912.0</v>
      </c>
      <c r="B928" s="66">
        <v>7402060.0</v>
      </c>
      <c r="C928" s="40" t="s">
        <v>15</v>
      </c>
      <c r="D928" s="40" t="s">
        <v>15</v>
      </c>
      <c r="E928" s="40" t="s">
        <v>15</v>
      </c>
      <c r="F928" s="40" t="s">
        <v>16</v>
      </c>
      <c r="G928" s="111" t="s">
        <v>15</v>
      </c>
      <c r="H928" s="111" t="s">
        <v>15</v>
      </c>
      <c r="I928" s="111" t="s">
        <v>15</v>
      </c>
      <c r="J928" s="40" t="s">
        <v>15</v>
      </c>
      <c r="K928" s="40" t="s">
        <v>16</v>
      </c>
      <c r="L928" s="40" t="s">
        <v>16</v>
      </c>
      <c r="M928" s="40">
        <v>8.0</v>
      </c>
      <c r="N928" s="40" t="s">
        <v>2011</v>
      </c>
      <c r="O928" s="40" t="s">
        <v>15</v>
      </c>
      <c r="P928" s="40" t="s">
        <v>16</v>
      </c>
      <c r="Q928" s="40" t="s">
        <v>16</v>
      </c>
      <c r="R928" s="40" t="s">
        <v>16</v>
      </c>
      <c r="S928" s="40">
        <v>11.0</v>
      </c>
      <c r="T928" s="40" t="s">
        <v>1993</v>
      </c>
      <c r="U928" s="40" t="s">
        <v>2753</v>
      </c>
      <c r="V928" s="71"/>
      <c r="W928" s="71"/>
      <c r="X928" s="71"/>
    </row>
    <row r="929">
      <c r="A929" s="63">
        <v>913.0</v>
      </c>
      <c r="B929" s="66">
        <v>7402405.0</v>
      </c>
      <c r="C929" s="40" t="s">
        <v>15</v>
      </c>
      <c r="D929" s="40" t="s">
        <v>15</v>
      </c>
      <c r="E929" s="40" t="s">
        <v>15</v>
      </c>
      <c r="F929" s="40" t="s">
        <v>15</v>
      </c>
      <c r="G929" s="111" t="s">
        <v>15</v>
      </c>
      <c r="H929" s="111" t="s">
        <v>15</v>
      </c>
      <c r="I929" s="111" t="s">
        <v>15</v>
      </c>
      <c r="J929" s="40" t="s">
        <v>15</v>
      </c>
      <c r="K929" s="40" t="s">
        <v>15</v>
      </c>
      <c r="L929" s="40" t="s">
        <v>15</v>
      </c>
      <c r="M929" s="167"/>
      <c r="N929" s="167"/>
      <c r="O929" s="40" t="s">
        <v>15</v>
      </c>
      <c r="P929" s="40" t="s">
        <v>16</v>
      </c>
      <c r="Q929" s="40" t="s">
        <v>15</v>
      </c>
      <c r="R929" s="40" t="s">
        <v>16</v>
      </c>
      <c r="S929" s="40">
        <v>6.0</v>
      </c>
      <c r="T929" s="40" t="s">
        <v>1993</v>
      </c>
      <c r="U929" s="40" t="s">
        <v>2509</v>
      </c>
      <c r="V929" s="71"/>
      <c r="W929" s="71"/>
      <c r="X929" s="71"/>
    </row>
    <row r="930">
      <c r="A930" s="63">
        <v>914.0</v>
      </c>
      <c r="B930" s="66">
        <v>7402480.0</v>
      </c>
      <c r="C930" s="40" t="s">
        <v>15</v>
      </c>
      <c r="D930" s="40" t="s">
        <v>15</v>
      </c>
      <c r="E930" s="40" t="s">
        <v>15</v>
      </c>
      <c r="F930" s="40" t="s">
        <v>15</v>
      </c>
      <c r="G930" s="111" t="s">
        <v>15</v>
      </c>
      <c r="H930" s="111" t="s">
        <v>15</v>
      </c>
      <c r="I930" s="111" t="s">
        <v>15</v>
      </c>
      <c r="J930" s="40" t="s">
        <v>16</v>
      </c>
      <c r="K930" s="40" t="s">
        <v>15</v>
      </c>
      <c r="L930" s="40" t="s">
        <v>16</v>
      </c>
      <c r="M930" s="40">
        <v>8.0</v>
      </c>
      <c r="N930" s="40" t="s">
        <v>2011</v>
      </c>
      <c r="O930" s="40" t="s">
        <v>15</v>
      </c>
      <c r="P930" s="40" t="s">
        <v>16</v>
      </c>
      <c r="Q930" s="40" t="s">
        <v>16</v>
      </c>
      <c r="R930" s="40" t="s">
        <v>16</v>
      </c>
      <c r="S930" s="40">
        <v>9.0</v>
      </c>
      <c r="T930" s="40" t="s">
        <v>1993</v>
      </c>
      <c r="U930" s="40" t="s">
        <v>2754</v>
      </c>
      <c r="V930" s="71"/>
      <c r="W930" s="71"/>
      <c r="X930" s="71"/>
    </row>
    <row r="931">
      <c r="A931" s="63">
        <v>915.0</v>
      </c>
      <c r="B931" s="66">
        <v>7403436.0</v>
      </c>
      <c r="C931" s="40" t="s">
        <v>16</v>
      </c>
      <c r="D931" s="40" t="s">
        <v>15</v>
      </c>
      <c r="E931" s="40" t="s">
        <v>15</v>
      </c>
      <c r="F931" s="40" t="s">
        <v>15</v>
      </c>
      <c r="G931" s="111" t="s">
        <v>15</v>
      </c>
      <c r="H931" s="111" t="s">
        <v>15</v>
      </c>
      <c r="I931" s="111" t="s">
        <v>15</v>
      </c>
      <c r="J931" s="40" t="s">
        <v>15</v>
      </c>
      <c r="K931" s="40" t="s">
        <v>16</v>
      </c>
      <c r="L931" s="40" t="s">
        <v>16</v>
      </c>
      <c r="M931" s="40">
        <v>4.0</v>
      </c>
      <c r="N931" s="40" t="s">
        <v>2755</v>
      </c>
      <c r="O931" s="40" t="s">
        <v>15</v>
      </c>
      <c r="P931" s="40" t="s">
        <v>16</v>
      </c>
      <c r="Q931" s="40" t="s">
        <v>16</v>
      </c>
      <c r="R931" s="40" t="s">
        <v>16</v>
      </c>
      <c r="S931" s="40">
        <v>4.0</v>
      </c>
      <c r="T931" s="40"/>
      <c r="U931" s="40" t="s">
        <v>2756</v>
      </c>
      <c r="V931" s="71"/>
      <c r="W931" s="71"/>
      <c r="X931" s="71"/>
    </row>
    <row r="932">
      <c r="A932" s="63">
        <v>916.0</v>
      </c>
      <c r="B932" s="66">
        <v>7406868.0</v>
      </c>
      <c r="C932" s="40" t="s">
        <v>15</v>
      </c>
      <c r="D932" s="40" t="s">
        <v>15</v>
      </c>
      <c r="E932" s="40" t="s">
        <v>15</v>
      </c>
      <c r="F932" s="40" t="s">
        <v>15</v>
      </c>
      <c r="G932" s="111" t="s">
        <v>15</v>
      </c>
      <c r="H932" s="111" t="s">
        <v>15</v>
      </c>
      <c r="I932" s="111" t="s">
        <v>15</v>
      </c>
      <c r="J932" s="40" t="s">
        <v>16</v>
      </c>
      <c r="K932" s="40" t="s">
        <v>15</v>
      </c>
      <c r="L932" s="40" t="s">
        <v>16</v>
      </c>
      <c r="M932" s="40">
        <v>1.0</v>
      </c>
      <c r="N932" s="40" t="s">
        <v>2011</v>
      </c>
      <c r="O932" s="40" t="s">
        <v>15</v>
      </c>
      <c r="P932" s="40" t="s">
        <v>16</v>
      </c>
      <c r="Q932" s="40" t="s">
        <v>16</v>
      </c>
      <c r="R932" s="40" t="s">
        <v>16</v>
      </c>
      <c r="S932" s="40">
        <v>2.0</v>
      </c>
      <c r="T932" s="40"/>
      <c r="U932" s="40" t="s">
        <v>2757</v>
      </c>
      <c r="V932" s="71"/>
      <c r="W932" s="71"/>
      <c r="X932" s="71"/>
    </row>
    <row r="933">
      <c r="A933" s="63">
        <v>917.0</v>
      </c>
      <c r="B933" s="66">
        <v>7404682.0</v>
      </c>
      <c r="C933" s="40" t="s">
        <v>15</v>
      </c>
      <c r="D933" s="40" t="s">
        <v>15</v>
      </c>
      <c r="E933" s="40" t="s">
        <v>15</v>
      </c>
      <c r="F933" s="40" t="s">
        <v>15</v>
      </c>
      <c r="G933" s="111" t="s">
        <v>15</v>
      </c>
      <c r="H933" s="111" t="s">
        <v>15</v>
      </c>
      <c r="I933" s="111" t="s">
        <v>15</v>
      </c>
      <c r="J933" s="40" t="s">
        <v>15</v>
      </c>
      <c r="K933" s="40" t="s">
        <v>15</v>
      </c>
      <c r="L933" s="40" t="s">
        <v>15</v>
      </c>
      <c r="M933" s="167"/>
      <c r="N933" s="167"/>
      <c r="O933" s="40" t="s">
        <v>15</v>
      </c>
      <c r="P933" s="40" t="s">
        <v>16</v>
      </c>
      <c r="Q933" s="40" t="s">
        <v>16</v>
      </c>
      <c r="R933" s="40" t="s">
        <v>16</v>
      </c>
      <c r="S933" s="40">
        <v>13.0</v>
      </c>
      <c r="T933" s="40" t="s">
        <v>1997</v>
      </c>
      <c r="U933" s="40" t="s">
        <v>2758</v>
      </c>
      <c r="V933" s="71"/>
      <c r="W933" s="71"/>
      <c r="X933" s="71"/>
    </row>
    <row r="934">
      <c r="A934" s="63">
        <v>918.0</v>
      </c>
      <c r="B934" s="66">
        <v>7406448.0</v>
      </c>
      <c r="C934" s="40" t="s">
        <v>15</v>
      </c>
      <c r="D934" s="40" t="s">
        <v>15</v>
      </c>
      <c r="E934" s="40" t="s">
        <v>15</v>
      </c>
      <c r="F934" s="40" t="s">
        <v>15</v>
      </c>
      <c r="G934" s="111" t="s">
        <v>15</v>
      </c>
      <c r="H934" s="111" t="s">
        <v>15</v>
      </c>
      <c r="I934" s="111" t="s">
        <v>15</v>
      </c>
      <c r="J934" s="40" t="s">
        <v>15</v>
      </c>
      <c r="K934" s="40" t="s">
        <v>15</v>
      </c>
      <c r="L934" s="40" t="s">
        <v>15</v>
      </c>
      <c r="M934" s="167"/>
      <c r="N934" s="167"/>
      <c r="O934" s="40" t="s">
        <v>15</v>
      </c>
      <c r="P934" s="40" t="s">
        <v>16</v>
      </c>
      <c r="Q934" s="40" t="s">
        <v>16</v>
      </c>
      <c r="R934" s="40" t="s">
        <v>16</v>
      </c>
      <c r="S934" s="40">
        <v>14.0</v>
      </c>
      <c r="T934" s="40" t="s">
        <v>1997</v>
      </c>
      <c r="U934" s="40" t="s">
        <v>2759</v>
      </c>
      <c r="V934" s="71"/>
      <c r="W934" s="71"/>
      <c r="X934" s="71"/>
    </row>
    <row r="935">
      <c r="A935" s="63">
        <v>919.0</v>
      </c>
      <c r="B935" s="10">
        <v>7408746.0</v>
      </c>
      <c r="C935" s="39" t="s">
        <v>15</v>
      </c>
      <c r="D935" s="39" t="s">
        <v>15</v>
      </c>
      <c r="E935" s="39" t="s">
        <v>15</v>
      </c>
      <c r="F935" s="39" t="s">
        <v>15</v>
      </c>
      <c r="G935" s="89" t="s">
        <v>15</v>
      </c>
      <c r="H935" s="89" t="s">
        <v>15</v>
      </c>
      <c r="I935" s="89" t="s">
        <v>16</v>
      </c>
      <c r="J935" s="39" t="s">
        <v>15</v>
      </c>
      <c r="K935" s="39" t="s">
        <v>16</v>
      </c>
      <c r="L935" s="39" t="s">
        <v>16</v>
      </c>
      <c r="M935" s="39">
        <v>8.0</v>
      </c>
      <c r="N935" s="39" t="s">
        <v>2250</v>
      </c>
      <c r="O935" s="39" t="s">
        <v>15</v>
      </c>
      <c r="P935" s="40" t="s">
        <v>16</v>
      </c>
      <c r="Q935" s="40" t="s">
        <v>16</v>
      </c>
      <c r="R935" s="39" t="s">
        <v>16</v>
      </c>
      <c r="S935" s="39" t="s">
        <v>86</v>
      </c>
      <c r="T935" s="40" t="s">
        <v>1992</v>
      </c>
      <c r="U935" s="39" t="s">
        <v>2760</v>
      </c>
      <c r="V935" s="35"/>
      <c r="W935" s="35"/>
      <c r="X935" s="35"/>
    </row>
    <row r="936">
      <c r="A936" s="63">
        <v>920.0</v>
      </c>
      <c r="B936" s="10">
        <v>7408689.0</v>
      </c>
      <c r="C936" s="39" t="s">
        <v>15</v>
      </c>
      <c r="D936" s="39" t="s">
        <v>15</v>
      </c>
      <c r="E936" s="39" t="s">
        <v>15</v>
      </c>
      <c r="F936" s="39" t="s">
        <v>15</v>
      </c>
      <c r="G936" s="89" t="s">
        <v>16</v>
      </c>
      <c r="H936" s="89" t="s">
        <v>15</v>
      </c>
      <c r="I936" s="89" t="s">
        <v>16</v>
      </c>
      <c r="J936" s="39" t="s">
        <v>15</v>
      </c>
      <c r="K936" s="39" t="s">
        <v>16</v>
      </c>
      <c r="L936" s="39" t="s">
        <v>16</v>
      </c>
      <c r="M936" s="39">
        <v>18.0</v>
      </c>
      <c r="N936" s="39" t="s">
        <v>2496</v>
      </c>
      <c r="O936" s="39" t="s">
        <v>15</v>
      </c>
      <c r="P936" s="40" t="s">
        <v>16</v>
      </c>
      <c r="Q936" s="40" t="s">
        <v>16</v>
      </c>
      <c r="R936" s="39" t="s">
        <v>16</v>
      </c>
      <c r="S936" s="39" t="s">
        <v>86</v>
      </c>
      <c r="T936" s="40" t="s">
        <v>1992</v>
      </c>
      <c r="U936" s="39" t="s">
        <v>2761</v>
      </c>
      <c r="V936" s="35"/>
      <c r="W936" s="35"/>
      <c r="X936" s="35"/>
    </row>
    <row r="937">
      <c r="A937" s="67">
        <v>921.0</v>
      </c>
      <c r="B937" s="10">
        <v>7413021.0</v>
      </c>
      <c r="C937" s="39" t="s">
        <v>15</v>
      </c>
      <c r="D937" s="39" t="s">
        <v>15</v>
      </c>
      <c r="E937" s="39" t="s">
        <v>15</v>
      </c>
      <c r="F937" s="39" t="s">
        <v>15</v>
      </c>
      <c r="G937" s="89" t="s">
        <v>15</v>
      </c>
      <c r="H937" s="89" t="s">
        <v>15</v>
      </c>
      <c r="I937" s="89" t="s">
        <v>15</v>
      </c>
      <c r="J937" s="39" t="s">
        <v>15</v>
      </c>
      <c r="K937" s="39" t="s">
        <v>15</v>
      </c>
      <c r="L937" s="39" t="s">
        <v>15</v>
      </c>
      <c r="M937" s="158"/>
      <c r="N937" s="158"/>
      <c r="O937" s="39" t="s">
        <v>15</v>
      </c>
      <c r="P937" s="40" t="s">
        <v>15</v>
      </c>
      <c r="Q937" s="40" t="s">
        <v>15</v>
      </c>
      <c r="R937" s="39" t="s">
        <v>15</v>
      </c>
      <c r="S937" s="158"/>
      <c r="T937" s="40"/>
      <c r="U937" s="158"/>
      <c r="V937" s="159"/>
      <c r="W937" s="159"/>
      <c r="X937" s="159"/>
    </row>
    <row r="938">
      <c r="A938" s="67">
        <v>922.0</v>
      </c>
      <c r="B938" s="10">
        <v>7396481.0</v>
      </c>
      <c r="C938" s="39" t="s">
        <v>15</v>
      </c>
      <c r="D938" s="39" t="s">
        <v>2049</v>
      </c>
      <c r="E938" s="39" t="s">
        <v>15</v>
      </c>
      <c r="F938" s="39" t="s">
        <v>15</v>
      </c>
      <c r="G938" s="89" t="s">
        <v>16</v>
      </c>
      <c r="H938" s="89" t="s">
        <v>15</v>
      </c>
      <c r="I938" s="89" t="s">
        <v>16</v>
      </c>
      <c r="J938" s="39" t="s">
        <v>15</v>
      </c>
      <c r="K938" s="39" t="s">
        <v>16</v>
      </c>
      <c r="L938" s="39" t="s">
        <v>16</v>
      </c>
      <c r="M938" s="39">
        <v>10.0</v>
      </c>
      <c r="N938" s="39" t="s">
        <v>2250</v>
      </c>
      <c r="O938" s="39" t="s">
        <v>15</v>
      </c>
      <c r="P938" s="40" t="s">
        <v>16</v>
      </c>
      <c r="Q938" s="40" t="s">
        <v>16</v>
      </c>
      <c r="R938" s="39" t="s">
        <v>16</v>
      </c>
      <c r="S938" s="39">
        <v>25.0</v>
      </c>
      <c r="T938" s="40" t="s">
        <v>1992</v>
      </c>
      <c r="U938" s="39" t="s">
        <v>2762</v>
      </c>
      <c r="V938" s="35"/>
      <c r="W938" s="35"/>
      <c r="X938" s="35"/>
    </row>
    <row r="939">
      <c r="A939" s="67">
        <v>923.0</v>
      </c>
      <c r="B939" s="10">
        <v>7411504.0</v>
      </c>
      <c r="C939" s="39" t="s">
        <v>15</v>
      </c>
      <c r="D939" s="39" t="s">
        <v>15</v>
      </c>
      <c r="E939" s="39" t="s">
        <v>15</v>
      </c>
      <c r="F939" s="39" t="s">
        <v>15</v>
      </c>
      <c r="G939" s="89" t="s">
        <v>15</v>
      </c>
      <c r="H939" s="89" t="s">
        <v>15</v>
      </c>
      <c r="I939" s="89" t="s">
        <v>15</v>
      </c>
      <c r="J939" s="39" t="s">
        <v>15</v>
      </c>
      <c r="K939" s="39" t="s">
        <v>16</v>
      </c>
      <c r="L939" s="39" t="s">
        <v>16</v>
      </c>
      <c r="M939" s="39">
        <v>7.0</v>
      </c>
      <c r="N939" s="39" t="s">
        <v>2250</v>
      </c>
      <c r="O939" s="39" t="s">
        <v>15</v>
      </c>
      <c r="P939" s="40" t="s">
        <v>16</v>
      </c>
      <c r="Q939" s="40" t="s">
        <v>16</v>
      </c>
      <c r="R939" s="39" t="s">
        <v>16</v>
      </c>
      <c r="S939" s="39">
        <v>34.0</v>
      </c>
      <c r="T939" s="40" t="s">
        <v>1992</v>
      </c>
      <c r="U939" s="39" t="s">
        <v>2763</v>
      </c>
      <c r="V939" s="35"/>
      <c r="W939" s="35"/>
      <c r="X939" s="35"/>
    </row>
    <row r="940">
      <c r="A940" s="67">
        <v>924.0</v>
      </c>
      <c r="B940" s="10">
        <v>7412954.0</v>
      </c>
      <c r="C940" s="39" t="s">
        <v>16</v>
      </c>
      <c r="D940" s="39" t="s">
        <v>2013</v>
      </c>
      <c r="E940" s="39" t="s">
        <v>15</v>
      </c>
      <c r="F940" s="39" t="s">
        <v>15</v>
      </c>
      <c r="G940" s="89" t="s">
        <v>15</v>
      </c>
      <c r="H940" s="89" t="s">
        <v>15</v>
      </c>
      <c r="I940" s="89" t="s">
        <v>16</v>
      </c>
      <c r="J940" s="39" t="s">
        <v>15</v>
      </c>
      <c r="K940" s="39" t="s">
        <v>16</v>
      </c>
      <c r="L940" s="39" t="s">
        <v>16</v>
      </c>
      <c r="M940" s="39">
        <v>25.0</v>
      </c>
      <c r="N940" s="39" t="s">
        <v>2764</v>
      </c>
      <c r="O940" s="39" t="s">
        <v>15</v>
      </c>
      <c r="P940" s="40" t="s">
        <v>16</v>
      </c>
      <c r="Q940" s="40" t="s">
        <v>16</v>
      </c>
      <c r="R940" s="39" t="s">
        <v>16</v>
      </c>
      <c r="S940" s="39" t="s">
        <v>86</v>
      </c>
      <c r="T940" s="40" t="s">
        <v>1992</v>
      </c>
      <c r="U940" s="39" t="s">
        <v>2765</v>
      </c>
      <c r="V940" s="35"/>
      <c r="W940" s="35"/>
      <c r="X940" s="35"/>
    </row>
    <row r="941">
      <c r="A941" s="67">
        <v>925.0</v>
      </c>
      <c r="B941" s="10">
        <v>7414458.0</v>
      </c>
      <c r="C941" s="39" t="s">
        <v>15</v>
      </c>
      <c r="D941" s="39" t="s">
        <v>15</v>
      </c>
      <c r="E941" s="39" t="s">
        <v>15</v>
      </c>
      <c r="F941" s="39" t="s">
        <v>15</v>
      </c>
      <c r="G941" s="89" t="s">
        <v>15</v>
      </c>
      <c r="H941" s="89" t="s">
        <v>15</v>
      </c>
      <c r="I941" s="89" t="s">
        <v>15</v>
      </c>
      <c r="J941" s="39" t="s">
        <v>15</v>
      </c>
      <c r="K941" s="39" t="s">
        <v>15</v>
      </c>
      <c r="L941" s="39" t="s">
        <v>15</v>
      </c>
      <c r="M941" s="158"/>
      <c r="N941" s="158"/>
      <c r="O941" s="39" t="s">
        <v>15</v>
      </c>
      <c r="P941" s="40" t="s">
        <v>15</v>
      </c>
      <c r="Q941" s="40" t="s">
        <v>16</v>
      </c>
      <c r="R941" s="39" t="s">
        <v>16</v>
      </c>
      <c r="S941" s="39">
        <v>5.0</v>
      </c>
      <c r="T941" s="40" t="s">
        <v>1992</v>
      </c>
      <c r="U941" s="39" t="s">
        <v>2766</v>
      </c>
      <c r="V941" s="35"/>
      <c r="W941" s="35"/>
      <c r="X941" s="35"/>
    </row>
    <row r="942">
      <c r="A942" s="67">
        <v>926.0</v>
      </c>
      <c r="B942" s="62">
        <v>7416643.0</v>
      </c>
      <c r="C942" s="39" t="s">
        <v>15</v>
      </c>
      <c r="D942" s="39" t="s">
        <v>15</v>
      </c>
      <c r="E942" s="39" t="s">
        <v>15</v>
      </c>
      <c r="F942" s="39" t="s">
        <v>15</v>
      </c>
      <c r="G942" s="89" t="s">
        <v>15</v>
      </c>
      <c r="H942" s="89" t="s">
        <v>15</v>
      </c>
      <c r="I942" s="89" t="s">
        <v>15</v>
      </c>
      <c r="J942" s="39" t="s">
        <v>15</v>
      </c>
      <c r="K942" s="39" t="s">
        <v>15</v>
      </c>
      <c r="L942" s="39" t="s">
        <v>15</v>
      </c>
      <c r="M942" s="158"/>
      <c r="N942" s="158"/>
      <c r="O942" s="39" t="s">
        <v>15</v>
      </c>
      <c r="P942" s="40" t="s">
        <v>15</v>
      </c>
      <c r="Q942" s="40" t="s">
        <v>15</v>
      </c>
      <c r="R942" s="39" t="s">
        <v>15</v>
      </c>
      <c r="S942" s="158"/>
      <c r="T942" s="40" t="s">
        <v>1995</v>
      </c>
      <c r="U942" s="39" t="s">
        <v>2763</v>
      </c>
      <c r="V942" s="35"/>
      <c r="W942" s="35"/>
      <c r="X942" s="35"/>
    </row>
    <row r="943">
      <c r="A943" s="67">
        <v>927.0</v>
      </c>
      <c r="B943" s="62">
        <v>7417600.0</v>
      </c>
      <c r="C943" s="39" t="s">
        <v>15</v>
      </c>
      <c r="D943" s="39" t="s">
        <v>15</v>
      </c>
      <c r="E943" s="39" t="s">
        <v>15</v>
      </c>
      <c r="F943" s="39" t="s">
        <v>16</v>
      </c>
      <c r="G943" s="89" t="s">
        <v>15</v>
      </c>
      <c r="H943" s="89" t="s">
        <v>15</v>
      </c>
      <c r="I943" s="89" t="s">
        <v>16</v>
      </c>
      <c r="J943" s="39" t="s">
        <v>15</v>
      </c>
      <c r="K943" s="39" t="s">
        <v>16</v>
      </c>
      <c r="L943" s="39" t="s">
        <v>16</v>
      </c>
      <c r="M943" s="39">
        <v>34.0</v>
      </c>
      <c r="N943" s="39" t="s">
        <v>2767</v>
      </c>
      <c r="O943" s="39" t="s">
        <v>15</v>
      </c>
      <c r="P943" s="40" t="s">
        <v>16</v>
      </c>
      <c r="Q943" s="40" t="s">
        <v>16</v>
      </c>
      <c r="R943" s="39" t="s">
        <v>16</v>
      </c>
      <c r="S943" s="39" t="s">
        <v>86</v>
      </c>
      <c r="T943" s="40" t="s">
        <v>1992</v>
      </c>
      <c r="U943" s="39" t="s">
        <v>2768</v>
      </c>
      <c r="V943" s="35"/>
      <c r="W943" s="35"/>
      <c r="X943" s="35"/>
    </row>
    <row r="944">
      <c r="A944" s="63">
        <v>928.0</v>
      </c>
      <c r="B944" s="62">
        <v>7417745.0</v>
      </c>
      <c r="C944" s="39" t="s">
        <v>15</v>
      </c>
      <c r="D944" s="39" t="s">
        <v>15</v>
      </c>
      <c r="E944" s="39" t="s">
        <v>15</v>
      </c>
      <c r="F944" s="39" t="s">
        <v>15</v>
      </c>
      <c r="G944" s="89" t="s">
        <v>15</v>
      </c>
      <c r="H944" s="89" t="s">
        <v>15</v>
      </c>
      <c r="I944" s="89" t="s">
        <v>15</v>
      </c>
      <c r="J944" s="39" t="s">
        <v>15</v>
      </c>
      <c r="K944" s="39" t="s">
        <v>15</v>
      </c>
      <c r="L944" s="39" t="s">
        <v>15</v>
      </c>
      <c r="M944" s="158"/>
      <c r="N944" s="158"/>
      <c r="O944" s="39" t="s">
        <v>15</v>
      </c>
      <c r="P944" s="40" t="s">
        <v>16</v>
      </c>
      <c r="Q944" s="40" t="s">
        <v>16</v>
      </c>
      <c r="R944" s="39" t="s">
        <v>15</v>
      </c>
      <c r="S944" s="158"/>
      <c r="T944" s="40" t="s">
        <v>1992</v>
      </c>
      <c r="U944" s="39" t="s">
        <v>2769</v>
      </c>
      <c r="V944" s="35"/>
      <c r="W944" s="35"/>
      <c r="X944" s="35"/>
    </row>
    <row r="945">
      <c r="A945" s="63">
        <v>929.0</v>
      </c>
      <c r="B945" s="62">
        <v>7421850.0</v>
      </c>
      <c r="C945" s="39" t="s">
        <v>15</v>
      </c>
      <c r="D945" s="39" t="s">
        <v>15</v>
      </c>
      <c r="E945" s="39" t="s">
        <v>16</v>
      </c>
      <c r="F945" s="39" t="s">
        <v>15</v>
      </c>
      <c r="G945" s="89" t="s">
        <v>15</v>
      </c>
      <c r="H945" s="89" t="s">
        <v>15</v>
      </c>
      <c r="I945" s="89" t="s">
        <v>16</v>
      </c>
      <c r="J945" s="39" t="s">
        <v>15</v>
      </c>
      <c r="K945" s="39" t="s">
        <v>16</v>
      </c>
      <c r="L945" s="39" t="s">
        <v>16</v>
      </c>
      <c r="M945" s="39">
        <v>7.0</v>
      </c>
      <c r="N945" s="39" t="s">
        <v>2250</v>
      </c>
      <c r="O945" s="39" t="s">
        <v>15</v>
      </c>
      <c r="P945" s="40" t="s">
        <v>16</v>
      </c>
      <c r="Q945" s="40" t="s">
        <v>15</v>
      </c>
      <c r="R945" s="39" t="s">
        <v>15</v>
      </c>
      <c r="S945" s="158"/>
      <c r="T945" s="40" t="s">
        <v>1992</v>
      </c>
      <c r="U945" s="39" t="s">
        <v>2770</v>
      </c>
      <c r="V945" s="35"/>
      <c r="W945" s="35"/>
      <c r="X945" s="35"/>
    </row>
    <row r="946">
      <c r="A946" s="63">
        <v>930.0</v>
      </c>
      <c r="B946" s="62">
        <v>7405784.0</v>
      </c>
      <c r="C946" s="39" t="s">
        <v>15</v>
      </c>
      <c r="D946" s="39" t="s">
        <v>2049</v>
      </c>
      <c r="E946" s="39" t="s">
        <v>15</v>
      </c>
      <c r="F946" s="39" t="s">
        <v>15</v>
      </c>
      <c r="G946" s="89" t="s">
        <v>15</v>
      </c>
      <c r="H946" s="89" t="s">
        <v>15</v>
      </c>
      <c r="I946" s="89" t="s">
        <v>15</v>
      </c>
      <c r="J946" s="39" t="s">
        <v>15</v>
      </c>
      <c r="K946" s="39" t="s">
        <v>16</v>
      </c>
      <c r="L946" s="39" t="s">
        <v>16</v>
      </c>
      <c r="M946" s="39">
        <v>28.0</v>
      </c>
      <c r="N946" s="39" t="s">
        <v>2771</v>
      </c>
      <c r="O946" s="39" t="s">
        <v>15</v>
      </c>
      <c r="P946" s="40" t="s">
        <v>16</v>
      </c>
      <c r="Q946" s="40" t="s">
        <v>16</v>
      </c>
      <c r="R946" s="39" t="s">
        <v>16</v>
      </c>
      <c r="S946" s="39" t="s">
        <v>86</v>
      </c>
      <c r="T946" s="40" t="s">
        <v>1993</v>
      </c>
      <c r="U946" s="39" t="s">
        <v>2772</v>
      </c>
      <c r="V946" s="35"/>
      <c r="W946" s="35"/>
      <c r="X946" s="35"/>
    </row>
    <row r="947">
      <c r="A947" s="63">
        <v>931.0</v>
      </c>
      <c r="B947" s="62">
        <v>7422788.0</v>
      </c>
      <c r="C947" s="39" t="s">
        <v>15</v>
      </c>
      <c r="D947" s="39" t="s">
        <v>2013</v>
      </c>
      <c r="E947" s="39" t="s">
        <v>15</v>
      </c>
      <c r="F947" s="39" t="s">
        <v>15</v>
      </c>
      <c r="G947" s="89" t="s">
        <v>15</v>
      </c>
      <c r="H947" s="89" t="s">
        <v>15</v>
      </c>
      <c r="I947" s="89" t="s">
        <v>16</v>
      </c>
      <c r="J947" s="39" t="s">
        <v>15</v>
      </c>
      <c r="K947" s="39" t="s">
        <v>16</v>
      </c>
      <c r="L947" s="39" t="s">
        <v>16</v>
      </c>
      <c r="M947" s="39">
        <v>7.0</v>
      </c>
      <c r="N947" s="39" t="s">
        <v>2250</v>
      </c>
      <c r="O947" s="39" t="s">
        <v>15</v>
      </c>
      <c r="P947" s="40" t="s">
        <v>16</v>
      </c>
      <c r="Q947" s="40" t="s">
        <v>16</v>
      </c>
      <c r="R947" s="39" t="s">
        <v>16</v>
      </c>
      <c r="S947" s="39">
        <v>2.0</v>
      </c>
      <c r="T947" s="40" t="s">
        <v>1992</v>
      </c>
      <c r="U947" s="39" t="s">
        <v>2773</v>
      </c>
      <c r="V947" s="35"/>
      <c r="W947" s="35"/>
      <c r="X947" s="35"/>
    </row>
    <row r="948">
      <c r="A948" s="63">
        <v>932.0</v>
      </c>
      <c r="B948" s="62">
        <v>7423516.0</v>
      </c>
      <c r="C948" s="39" t="s">
        <v>15</v>
      </c>
      <c r="D948" s="39" t="s">
        <v>2013</v>
      </c>
      <c r="E948" s="39" t="s">
        <v>15</v>
      </c>
      <c r="F948" s="39" t="s">
        <v>15</v>
      </c>
      <c r="G948" s="89" t="s">
        <v>15</v>
      </c>
      <c r="H948" s="89" t="s">
        <v>15</v>
      </c>
      <c r="I948" s="89" t="s">
        <v>16</v>
      </c>
      <c r="J948" s="39" t="s">
        <v>15</v>
      </c>
      <c r="K948" s="39" t="s">
        <v>15</v>
      </c>
      <c r="L948" s="39" t="s">
        <v>16</v>
      </c>
      <c r="M948" s="39">
        <v>8.0</v>
      </c>
      <c r="N948" s="39" t="s">
        <v>2774</v>
      </c>
      <c r="O948" s="39" t="s">
        <v>15</v>
      </c>
      <c r="P948" s="40" t="s">
        <v>16</v>
      </c>
      <c r="Q948" s="40" t="s">
        <v>16</v>
      </c>
      <c r="R948" s="39" t="s">
        <v>15</v>
      </c>
      <c r="S948" s="158"/>
      <c r="T948" s="40" t="s">
        <v>1992</v>
      </c>
      <c r="U948" s="39" t="s">
        <v>2775</v>
      </c>
      <c r="V948" s="35"/>
      <c r="W948" s="35"/>
      <c r="X948" s="35"/>
    </row>
    <row r="949">
      <c r="A949" s="63">
        <v>933.0</v>
      </c>
      <c r="B949" s="62">
        <v>7423517.0</v>
      </c>
      <c r="C949" s="39" t="s">
        <v>15</v>
      </c>
      <c r="D949" s="39" t="s">
        <v>2013</v>
      </c>
      <c r="E949" s="39" t="s">
        <v>15</v>
      </c>
      <c r="F949" s="39" t="s">
        <v>15</v>
      </c>
      <c r="G949" s="89" t="s">
        <v>15</v>
      </c>
      <c r="H949" s="89" t="s">
        <v>15</v>
      </c>
      <c r="I949" s="89" t="s">
        <v>15</v>
      </c>
      <c r="J949" s="39" t="s">
        <v>15</v>
      </c>
      <c r="K949" s="39" t="s">
        <v>16</v>
      </c>
      <c r="L949" s="39" t="s">
        <v>16</v>
      </c>
      <c r="M949" s="39">
        <v>11.0</v>
      </c>
      <c r="N949" s="39" t="s">
        <v>2774</v>
      </c>
      <c r="O949" s="39" t="s">
        <v>15</v>
      </c>
      <c r="P949" s="40" t="s">
        <v>16</v>
      </c>
      <c r="Q949" s="40" t="s">
        <v>16</v>
      </c>
      <c r="R949" s="39" t="s">
        <v>16</v>
      </c>
      <c r="S949" s="39" t="s">
        <v>86</v>
      </c>
      <c r="T949" s="40" t="s">
        <v>1992</v>
      </c>
      <c r="U949" s="39" t="s">
        <v>2776</v>
      </c>
      <c r="V949" s="35"/>
      <c r="W949" s="35"/>
      <c r="X949" s="35"/>
    </row>
    <row r="950">
      <c r="A950" s="63">
        <v>934.0</v>
      </c>
      <c r="B950" s="62">
        <v>7384825.0</v>
      </c>
      <c r="C950" s="39" t="s">
        <v>15</v>
      </c>
      <c r="D950" s="39" t="s">
        <v>15</v>
      </c>
      <c r="E950" s="39" t="s">
        <v>15</v>
      </c>
      <c r="F950" s="39" t="s">
        <v>15</v>
      </c>
      <c r="G950" s="89" t="s">
        <v>15</v>
      </c>
      <c r="H950" s="89" t="s">
        <v>15</v>
      </c>
      <c r="I950" s="89" t="s">
        <v>16</v>
      </c>
      <c r="J950" s="39" t="s">
        <v>15</v>
      </c>
      <c r="K950" s="39" t="s">
        <v>16</v>
      </c>
      <c r="L950" s="39" t="s">
        <v>16</v>
      </c>
      <c r="M950" s="39">
        <v>11.0</v>
      </c>
      <c r="N950" s="39" t="s">
        <v>2777</v>
      </c>
      <c r="O950" s="39" t="s">
        <v>15</v>
      </c>
      <c r="P950" s="40" t="s">
        <v>16</v>
      </c>
      <c r="Q950" s="40" t="s">
        <v>16</v>
      </c>
      <c r="R950" s="39" t="s">
        <v>15</v>
      </c>
      <c r="S950" s="158"/>
      <c r="T950" s="40" t="s">
        <v>1997</v>
      </c>
      <c r="U950" s="39" t="s">
        <v>2778</v>
      </c>
      <c r="V950" s="35"/>
      <c r="W950" s="35"/>
      <c r="X950" s="35"/>
    </row>
    <row r="951">
      <c r="A951" s="63">
        <v>935.0</v>
      </c>
      <c r="B951" s="62">
        <v>7386112.0</v>
      </c>
      <c r="C951" s="39" t="s">
        <v>15</v>
      </c>
      <c r="D951" s="39" t="s">
        <v>2013</v>
      </c>
      <c r="E951" s="39" t="s">
        <v>15</v>
      </c>
      <c r="F951" s="39" t="s">
        <v>15</v>
      </c>
      <c r="G951" s="89" t="s">
        <v>15</v>
      </c>
      <c r="H951" s="89" t="s">
        <v>15</v>
      </c>
      <c r="I951" s="89" t="s">
        <v>16</v>
      </c>
      <c r="J951" s="39" t="s">
        <v>15</v>
      </c>
      <c r="K951" s="39" t="s">
        <v>16</v>
      </c>
      <c r="L951" s="39" t="s">
        <v>16</v>
      </c>
      <c r="M951" s="39">
        <v>33.0</v>
      </c>
      <c r="N951" s="39" t="s">
        <v>2779</v>
      </c>
      <c r="O951" s="39" t="s">
        <v>15</v>
      </c>
      <c r="P951" s="40" t="s">
        <v>16</v>
      </c>
      <c r="Q951" s="40" t="s">
        <v>16</v>
      </c>
      <c r="R951" s="39" t="s">
        <v>16</v>
      </c>
      <c r="S951" s="39">
        <v>43.0</v>
      </c>
      <c r="T951" s="40" t="s">
        <v>1992</v>
      </c>
      <c r="U951" s="39" t="s">
        <v>2464</v>
      </c>
      <c r="V951" s="35"/>
      <c r="W951" s="35"/>
      <c r="X951" s="35"/>
    </row>
    <row r="952">
      <c r="A952" s="63">
        <v>936.0</v>
      </c>
      <c r="B952" s="62">
        <v>7386115.0</v>
      </c>
      <c r="C952" s="39" t="s">
        <v>15</v>
      </c>
      <c r="D952" s="39" t="s">
        <v>2049</v>
      </c>
      <c r="E952" s="39" t="s">
        <v>15</v>
      </c>
      <c r="F952" s="39" t="s">
        <v>15</v>
      </c>
      <c r="G952" s="89" t="s">
        <v>15</v>
      </c>
      <c r="H952" s="89" t="s">
        <v>15</v>
      </c>
      <c r="I952" s="89" t="s">
        <v>15</v>
      </c>
      <c r="J952" s="39" t="s">
        <v>16</v>
      </c>
      <c r="K952" s="39" t="s">
        <v>15</v>
      </c>
      <c r="L952" s="39" t="s">
        <v>16</v>
      </c>
      <c r="M952" s="39">
        <v>23.0</v>
      </c>
      <c r="N952" s="39" t="s">
        <v>2096</v>
      </c>
      <c r="O952" s="39" t="s">
        <v>15</v>
      </c>
      <c r="P952" s="40" t="s">
        <v>16</v>
      </c>
      <c r="Q952" s="40" t="s">
        <v>16</v>
      </c>
      <c r="R952" s="39" t="s">
        <v>16</v>
      </c>
      <c r="S952" s="39">
        <v>22.0</v>
      </c>
      <c r="T952" s="40" t="s">
        <v>1992</v>
      </c>
      <c r="U952" s="39" t="s">
        <v>2364</v>
      </c>
      <c r="V952" s="35"/>
      <c r="W952" s="35"/>
      <c r="X952" s="35"/>
    </row>
    <row r="953">
      <c r="A953" s="63">
        <v>937.0</v>
      </c>
      <c r="B953" s="62">
        <v>7424152.0</v>
      </c>
      <c r="C953" s="39" t="s">
        <v>15</v>
      </c>
      <c r="D953" s="39" t="s">
        <v>15</v>
      </c>
      <c r="E953" s="39" t="s">
        <v>15</v>
      </c>
      <c r="F953" s="39" t="s">
        <v>15</v>
      </c>
      <c r="G953" s="89" t="s">
        <v>15</v>
      </c>
      <c r="H953" s="89" t="s">
        <v>15</v>
      </c>
      <c r="I953" s="89" t="s">
        <v>15</v>
      </c>
      <c r="J953" s="39" t="s">
        <v>15</v>
      </c>
      <c r="K953" s="39" t="s">
        <v>15</v>
      </c>
      <c r="L953" s="39" t="s">
        <v>15</v>
      </c>
      <c r="M953" s="158"/>
      <c r="N953" s="158"/>
      <c r="O953" s="39" t="s">
        <v>15</v>
      </c>
      <c r="P953" s="40" t="s">
        <v>16</v>
      </c>
      <c r="Q953" s="40" t="s">
        <v>16</v>
      </c>
      <c r="R953" s="39" t="s">
        <v>16</v>
      </c>
      <c r="S953" s="39">
        <v>39.0</v>
      </c>
      <c r="T953" s="40" t="s">
        <v>1993</v>
      </c>
      <c r="U953" s="39" t="s">
        <v>2420</v>
      </c>
      <c r="V953" s="35"/>
      <c r="W953" s="35"/>
      <c r="X953" s="35"/>
    </row>
    <row r="954">
      <c r="A954" s="63">
        <v>938.0</v>
      </c>
      <c r="B954" s="62">
        <v>7428346.0</v>
      </c>
      <c r="C954" s="39" t="s">
        <v>15</v>
      </c>
      <c r="D954" s="39" t="s">
        <v>15</v>
      </c>
      <c r="E954" s="39" t="s">
        <v>15</v>
      </c>
      <c r="F954" s="39" t="s">
        <v>16</v>
      </c>
      <c r="G954" s="89" t="s">
        <v>15</v>
      </c>
      <c r="H954" s="89" t="s">
        <v>15</v>
      </c>
      <c r="I954" s="89" t="s">
        <v>16</v>
      </c>
      <c r="J954" s="39" t="s">
        <v>15</v>
      </c>
      <c r="K954" s="39" t="s">
        <v>16</v>
      </c>
      <c r="L954" s="39" t="s">
        <v>16</v>
      </c>
      <c r="M954" s="39">
        <v>3.0</v>
      </c>
      <c r="N954" s="39" t="s">
        <v>2015</v>
      </c>
      <c r="O954" s="39" t="s">
        <v>15</v>
      </c>
      <c r="P954" s="40" t="s">
        <v>16</v>
      </c>
      <c r="Q954" s="40" t="s">
        <v>16</v>
      </c>
      <c r="R954" s="39" t="s">
        <v>15</v>
      </c>
      <c r="S954" s="158"/>
      <c r="T954" s="40" t="s">
        <v>1997</v>
      </c>
      <c r="U954" s="39" t="s">
        <v>2780</v>
      </c>
      <c r="V954" s="35"/>
      <c r="W954" s="35"/>
      <c r="X954" s="35"/>
    </row>
    <row r="955">
      <c r="A955" s="63">
        <v>939.0</v>
      </c>
      <c r="B955" s="62">
        <v>7427661.0</v>
      </c>
      <c r="C955" s="39" t="s">
        <v>15</v>
      </c>
      <c r="D955" s="39" t="s">
        <v>15</v>
      </c>
      <c r="E955" s="39" t="s">
        <v>15</v>
      </c>
      <c r="F955" s="39" t="s">
        <v>16</v>
      </c>
      <c r="G955" s="89" t="s">
        <v>15</v>
      </c>
      <c r="H955" s="89" t="s">
        <v>15</v>
      </c>
      <c r="I955" s="89" t="s">
        <v>15</v>
      </c>
      <c r="J955" s="39" t="s">
        <v>15</v>
      </c>
      <c r="K955" s="39" t="s">
        <v>15</v>
      </c>
      <c r="L955" s="39" t="s">
        <v>16</v>
      </c>
      <c r="M955" s="39">
        <v>7.0</v>
      </c>
      <c r="N955" s="39" t="s">
        <v>2015</v>
      </c>
      <c r="O955" s="39" t="s">
        <v>15</v>
      </c>
      <c r="P955" s="40" t="s">
        <v>16</v>
      </c>
      <c r="Q955" s="40" t="s">
        <v>16</v>
      </c>
      <c r="R955" s="39" t="s">
        <v>16</v>
      </c>
      <c r="S955" s="39">
        <v>37.0</v>
      </c>
      <c r="T955" s="40" t="s">
        <v>1993</v>
      </c>
      <c r="U955" s="39" t="s">
        <v>2781</v>
      </c>
      <c r="V955" s="35"/>
      <c r="W955" s="35"/>
      <c r="X955" s="35"/>
    </row>
    <row r="956">
      <c r="A956" s="63">
        <v>940.0</v>
      </c>
      <c r="B956" s="62">
        <v>7405784.0</v>
      </c>
      <c r="C956" s="39" t="s">
        <v>15</v>
      </c>
      <c r="D956" s="39" t="s">
        <v>15</v>
      </c>
      <c r="E956" s="39" t="s">
        <v>15</v>
      </c>
      <c r="F956" s="39" t="s">
        <v>15</v>
      </c>
      <c r="G956" s="89" t="s">
        <v>15</v>
      </c>
      <c r="H956" s="89" t="s">
        <v>15</v>
      </c>
      <c r="I956" s="89" t="s">
        <v>16</v>
      </c>
      <c r="J956" s="39" t="s">
        <v>16</v>
      </c>
      <c r="K956" s="39" t="s">
        <v>16</v>
      </c>
      <c r="L956" s="39" t="s">
        <v>16</v>
      </c>
      <c r="M956" s="39">
        <v>28.0</v>
      </c>
      <c r="N956" s="39" t="s">
        <v>2644</v>
      </c>
      <c r="O956" s="39" t="s">
        <v>15</v>
      </c>
      <c r="P956" s="40" t="s">
        <v>16</v>
      </c>
      <c r="Q956" s="40" t="s">
        <v>16</v>
      </c>
      <c r="R956" s="39" t="s">
        <v>16</v>
      </c>
      <c r="S956" s="39">
        <v>22.0</v>
      </c>
      <c r="T956" s="40" t="s">
        <v>1993</v>
      </c>
      <c r="U956" s="39" t="s">
        <v>2782</v>
      </c>
      <c r="V956" s="35"/>
      <c r="W956" s="35"/>
      <c r="X956" s="35"/>
    </row>
    <row r="957">
      <c r="A957" s="63">
        <v>941.0</v>
      </c>
      <c r="B957" s="62">
        <v>7395995.0</v>
      </c>
      <c r="C957" s="39" t="s">
        <v>15</v>
      </c>
      <c r="D957" s="39" t="s">
        <v>15</v>
      </c>
      <c r="E957" s="39" t="s">
        <v>15</v>
      </c>
      <c r="F957" s="39" t="s">
        <v>15</v>
      </c>
      <c r="G957" s="89" t="s">
        <v>15</v>
      </c>
      <c r="H957" s="89" t="s">
        <v>15</v>
      </c>
      <c r="I957" s="89" t="s">
        <v>16</v>
      </c>
      <c r="J957" s="39" t="s">
        <v>15</v>
      </c>
      <c r="K957" s="39" t="s">
        <v>16</v>
      </c>
      <c r="L957" s="39" t="s">
        <v>16</v>
      </c>
      <c r="M957" s="39">
        <v>9.0</v>
      </c>
      <c r="N957" s="39" t="s">
        <v>2015</v>
      </c>
      <c r="O957" s="39" t="s">
        <v>15</v>
      </c>
      <c r="P957" s="40" t="s">
        <v>16</v>
      </c>
      <c r="Q957" s="40" t="s">
        <v>16</v>
      </c>
      <c r="R957" s="39" t="s">
        <v>16</v>
      </c>
      <c r="S957" s="39">
        <v>30.0</v>
      </c>
      <c r="T957" s="40" t="s">
        <v>1992</v>
      </c>
      <c r="U957" s="39" t="s">
        <v>2783</v>
      </c>
      <c r="V957" s="35"/>
      <c r="W957" s="35"/>
      <c r="X957" s="35"/>
    </row>
    <row r="958">
      <c r="A958" s="63">
        <v>942.0</v>
      </c>
      <c r="B958" s="62">
        <v>7431315.0</v>
      </c>
      <c r="C958" s="39" t="s">
        <v>15</v>
      </c>
      <c r="D958" s="39" t="s">
        <v>15</v>
      </c>
      <c r="E958" s="39" t="s">
        <v>15</v>
      </c>
      <c r="F958" s="39" t="s">
        <v>15</v>
      </c>
      <c r="G958" s="89" t="s">
        <v>15</v>
      </c>
      <c r="H958" s="89" t="s">
        <v>15</v>
      </c>
      <c r="I958" s="89" t="s">
        <v>15</v>
      </c>
      <c r="J958" s="39" t="s">
        <v>15</v>
      </c>
      <c r="K958" s="39" t="s">
        <v>15</v>
      </c>
      <c r="L958" s="39" t="s">
        <v>15</v>
      </c>
      <c r="M958" s="158"/>
      <c r="N958" s="158"/>
      <c r="O958" s="39" t="s">
        <v>15</v>
      </c>
      <c r="P958" s="40" t="s">
        <v>16</v>
      </c>
      <c r="Q958" s="40" t="s">
        <v>15</v>
      </c>
      <c r="R958" s="39" t="s">
        <v>16</v>
      </c>
      <c r="S958" s="39">
        <v>7.0</v>
      </c>
      <c r="T958" s="40" t="s">
        <v>1993</v>
      </c>
      <c r="U958" s="39" t="s">
        <v>2464</v>
      </c>
      <c r="V958" s="35"/>
      <c r="W958" s="35"/>
      <c r="X958" s="35"/>
    </row>
    <row r="959">
      <c r="A959" s="63">
        <v>943.0</v>
      </c>
      <c r="B959" s="62">
        <v>7415882.0</v>
      </c>
      <c r="C959" s="39" t="s">
        <v>15</v>
      </c>
      <c r="D959" s="39" t="s">
        <v>2053</v>
      </c>
      <c r="E959" s="39" t="s">
        <v>15</v>
      </c>
      <c r="F959" s="39" t="s">
        <v>15</v>
      </c>
      <c r="G959" s="89" t="s">
        <v>15</v>
      </c>
      <c r="H959" s="89" t="s">
        <v>15</v>
      </c>
      <c r="I959" s="89" t="s">
        <v>15</v>
      </c>
      <c r="J959" s="39" t="s">
        <v>16</v>
      </c>
      <c r="K959" s="39" t="s">
        <v>16</v>
      </c>
      <c r="L959" s="39" t="s">
        <v>16</v>
      </c>
      <c r="M959" s="39">
        <v>17.0</v>
      </c>
      <c r="N959" s="39" t="s">
        <v>2096</v>
      </c>
      <c r="O959" s="39" t="s">
        <v>15</v>
      </c>
      <c r="P959" s="40" t="s">
        <v>16</v>
      </c>
      <c r="Q959" s="40" t="s">
        <v>16</v>
      </c>
      <c r="R959" s="39" t="s">
        <v>16</v>
      </c>
      <c r="S959" s="39">
        <v>71.0</v>
      </c>
      <c r="T959" s="40" t="s">
        <v>1993</v>
      </c>
      <c r="U959" s="39" t="s">
        <v>2784</v>
      </c>
      <c r="V959" s="35"/>
      <c r="W959" s="35"/>
      <c r="X959" s="35"/>
    </row>
    <row r="960">
      <c r="A960" s="63">
        <v>944.0</v>
      </c>
      <c r="B960" s="62">
        <v>7434325.0</v>
      </c>
      <c r="C960" s="39" t="s">
        <v>15</v>
      </c>
      <c r="D960" s="39" t="s">
        <v>15</v>
      </c>
      <c r="E960" s="39" t="s">
        <v>15</v>
      </c>
      <c r="F960" s="39" t="s">
        <v>15</v>
      </c>
      <c r="G960" s="89" t="s">
        <v>15</v>
      </c>
      <c r="H960" s="89" t="s">
        <v>15</v>
      </c>
      <c r="I960" s="89" t="s">
        <v>15</v>
      </c>
      <c r="J960" s="39" t="s">
        <v>15</v>
      </c>
      <c r="K960" s="39" t="s">
        <v>15</v>
      </c>
      <c r="L960" s="39" t="s">
        <v>15</v>
      </c>
      <c r="M960" s="158"/>
      <c r="N960" s="158"/>
      <c r="O960" s="39" t="s">
        <v>15</v>
      </c>
      <c r="P960" s="40" t="s">
        <v>15</v>
      </c>
      <c r="Q960" s="40" t="s">
        <v>15</v>
      </c>
      <c r="R960" s="39" t="s">
        <v>16</v>
      </c>
      <c r="S960" s="39">
        <v>6.0</v>
      </c>
      <c r="T960" s="40" t="s">
        <v>1993</v>
      </c>
      <c r="U960" s="39" t="s">
        <v>2785</v>
      </c>
      <c r="V960" s="35"/>
      <c r="W960" s="35"/>
      <c r="X960" s="35"/>
    </row>
    <row r="961">
      <c r="A961" s="63">
        <v>945.0</v>
      </c>
      <c r="B961" s="62">
        <v>7437339.0</v>
      </c>
      <c r="C961" s="39" t="s">
        <v>15</v>
      </c>
      <c r="D961" s="39" t="s">
        <v>15</v>
      </c>
      <c r="E961" s="39" t="s">
        <v>15</v>
      </c>
      <c r="F961" s="39" t="s">
        <v>15</v>
      </c>
      <c r="G961" s="89" t="s">
        <v>15</v>
      </c>
      <c r="H961" s="89" t="s">
        <v>15</v>
      </c>
      <c r="I961" s="89" t="s">
        <v>15</v>
      </c>
      <c r="J961" s="39" t="s">
        <v>15</v>
      </c>
      <c r="K961" s="39" t="s">
        <v>15</v>
      </c>
      <c r="L961" s="39" t="s">
        <v>15</v>
      </c>
      <c r="M961" s="158"/>
      <c r="N961" s="158"/>
      <c r="O961" s="39" t="s">
        <v>15</v>
      </c>
      <c r="P961" s="40" t="s">
        <v>15</v>
      </c>
      <c r="Q961" s="40" t="s">
        <v>15</v>
      </c>
      <c r="R961" s="39" t="s">
        <v>16</v>
      </c>
      <c r="S961" s="39">
        <v>7.0</v>
      </c>
      <c r="T961" s="40" t="s">
        <v>1995</v>
      </c>
      <c r="U961" s="39" t="s">
        <v>2306</v>
      </c>
      <c r="V961" s="35"/>
      <c r="W961" s="35"/>
      <c r="X961" s="35"/>
    </row>
    <row r="962">
      <c r="A962" s="63">
        <v>946.0</v>
      </c>
      <c r="B962" s="62">
        <v>7422788.0</v>
      </c>
      <c r="C962" s="39" t="s">
        <v>15</v>
      </c>
      <c r="D962" s="39" t="s">
        <v>15</v>
      </c>
      <c r="E962" s="39" t="s">
        <v>15</v>
      </c>
      <c r="F962" s="39" t="s">
        <v>15</v>
      </c>
      <c r="G962" s="89" t="s">
        <v>15</v>
      </c>
      <c r="H962" s="89" t="s">
        <v>15</v>
      </c>
      <c r="I962" s="89" t="s">
        <v>16</v>
      </c>
      <c r="J962" s="39" t="s">
        <v>15</v>
      </c>
      <c r="K962" s="39" t="s">
        <v>16</v>
      </c>
      <c r="L962" s="39" t="s">
        <v>15</v>
      </c>
      <c r="M962" s="39">
        <v>7.0</v>
      </c>
      <c r="N962" s="39" t="s">
        <v>2015</v>
      </c>
      <c r="O962" s="39" t="s">
        <v>15</v>
      </c>
      <c r="P962" s="40" t="s">
        <v>16</v>
      </c>
      <c r="Q962" s="40" t="s">
        <v>16</v>
      </c>
      <c r="R962" s="39" t="s">
        <v>16</v>
      </c>
      <c r="S962" s="39">
        <v>13.0</v>
      </c>
      <c r="T962" s="40" t="s">
        <v>1997</v>
      </c>
      <c r="U962" s="39" t="s">
        <v>2786</v>
      </c>
      <c r="V962" s="35"/>
      <c r="W962" s="35"/>
      <c r="X962" s="35"/>
    </row>
    <row r="963">
      <c r="A963" s="63">
        <v>947.0</v>
      </c>
      <c r="B963" s="62">
        <v>7433855.0</v>
      </c>
      <c r="C963" s="39" t="s">
        <v>15</v>
      </c>
      <c r="D963" s="39" t="s">
        <v>2053</v>
      </c>
      <c r="E963" s="39" t="s">
        <v>15</v>
      </c>
      <c r="F963" s="39" t="s">
        <v>15</v>
      </c>
      <c r="G963" s="89" t="s">
        <v>15</v>
      </c>
      <c r="H963" s="89" t="s">
        <v>15</v>
      </c>
      <c r="I963" s="89" t="s">
        <v>16</v>
      </c>
      <c r="J963" s="39" t="s">
        <v>16</v>
      </c>
      <c r="K963" s="39" t="s">
        <v>16</v>
      </c>
      <c r="L963" s="39" t="s">
        <v>16</v>
      </c>
      <c r="M963" s="39">
        <v>61.0</v>
      </c>
      <c r="N963" s="39" t="s">
        <v>2787</v>
      </c>
      <c r="O963" s="39" t="s">
        <v>15</v>
      </c>
      <c r="P963" s="40" t="s">
        <v>16</v>
      </c>
      <c r="Q963" s="40" t="s">
        <v>16</v>
      </c>
      <c r="R963" s="39" t="s">
        <v>16</v>
      </c>
      <c r="S963" s="39">
        <v>62.0</v>
      </c>
      <c r="T963" s="40" t="s">
        <v>1993</v>
      </c>
      <c r="U963" s="39" t="s">
        <v>2788</v>
      </c>
      <c r="V963" s="35"/>
      <c r="W963" s="35"/>
      <c r="X963" s="35"/>
    </row>
    <row r="964">
      <c r="A964" s="63">
        <v>948.0</v>
      </c>
      <c r="B964" s="10">
        <v>7434619.0</v>
      </c>
      <c r="C964" s="39" t="s">
        <v>15</v>
      </c>
      <c r="D964" s="39" t="s">
        <v>15</v>
      </c>
      <c r="E964" s="39" t="s">
        <v>15</v>
      </c>
      <c r="F964" s="39" t="s">
        <v>15</v>
      </c>
      <c r="G964" s="89" t="s">
        <v>15</v>
      </c>
      <c r="H964" s="89" t="s">
        <v>15</v>
      </c>
      <c r="I964" s="89" t="s">
        <v>15</v>
      </c>
      <c r="J964" s="39" t="s">
        <v>15</v>
      </c>
      <c r="K964" s="39" t="s">
        <v>16</v>
      </c>
      <c r="L964" s="39" t="s">
        <v>16</v>
      </c>
      <c r="M964" s="39">
        <v>7.0</v>
      </c>
      <c r="N964" s="39" t="s">
        <v>2015</v>
      </c>
      <c r="O964" s="39" t="s">
        <v>15</v>
      </c>
      <c r="P964" s="39" t="s">
        <v>15</v>
      </c>
      <c r="Q964" s="39" t="s">
        <v>16</v>
      </c>
      <c r="R964" s="39" t="s">
        <v>16</v>
      </c>
      <c r="S964" s="39">
        <v>36.0</v>
      </c>
      <c r="T964" s="39" t="s">
        <v>1992</v>
      </c>
      <c r="U964" s="39" t="s">
        <v>2789</v>
      </c>
      <c r="V964" s="35"/>
      <c r="W964" s="35"/>
      <c r="X964" s="35"/>
    </row>
    <row r="965">
      <c r="A965" s="63">
        <v>949.0</v>
      </c>
      <c r="B965" s="10">
        <v>7439761.0</v>
      </c>
      <c r="C965" s="39" t="s">
        <v>15</v>
      </c>
      <c r="D965" s="39" t="s">
        <v>15</v>
      </c>
      <c r="E965" s="39" t="s">
        <v>15</v>
      </c>
      <c r="F965" s="39" t="s">
        <v>15</v>
      </c>
      <c r="G965" s="89" t="s">
        <v>15</v>
      </c>
      <c r="H965" s="89" t="s">
        <v>15</v>
      </c>
      <c r="I965" s="89" t="s">
        <v>15</v>
      </c>
      <c r="J965" s="39" t="s">
        <v>15</v>
      </c>
      <c r="K965" s="39" t="s">
        <v>16</v>
      </c>
      <c r="L965" s="39" t="s">
        <v>16</v>
      </c>
      <c r="M965" s="39">
        <v>2.0</v>
      </c>
      <c r="N965" s="39" t="s">
        <v>2015</v>
      </c>
      <c r="O965" s="39" t="s">
        <v>15</v>
      </c>
      <c r="P965" s="39" t="s">
        <v>15</v>
      </c>
      <c r="Q965" s="39" t="s">
        <v>15</v>
      </c>
      <c r="R965" s="39" t="s">
        <v>16</v>
      </c>
      <c r="S965" s="39">
        <v>1.0</v>
      </c>
      <c r="T965" s="39" t="s">
        <v>1997</v>
      </c>
      <c r="U965" s="39" t="s">
        <v>2790</v>
      </c>
      <c r="V965" s="35"/>
      <c r="W965" s="35"/>
      <c r="X965" s="35"/>
    </row>
    <row r="966">
      <c r="A966" s="63">
        <v>950.0</v>
      </c>
      <c r="B966" s="10">
        <v>7440882.0</v>
      </c>
      <c r="C966" s="39" t="s">
        <v>15</v>
      </c>
      <c r="D966" s="39" t="s">
        <v>2049</v>
      </c>
      <c r="E966" s="39" t="s">
        <v>15</v>
      </c>
      <c r="F966" s="39" t="s">
        <v>15</v>
      </c>
      <c r="G966" s="89" t="s">
        <v>16</v>
      </c>
      <c r="H966" s="89" t="s">
        <v>15</v>
      </c>
      <c r="I966" s="89" t="s">
        <v>16</v>
      </c>
      <c r="J966" s="39" t="s">
        <v>15</v>
      </c>
      <c r="K966" s="39" t="s">
        <v>16</v>
      </c>
      <c r="L966" s="39" t="s">
        <v>16</v>
      </c>
      <c r="M966" s="39">
        <v>8.0</v>
      </c>
      <c r="N966" s="39" t="s">
        <v>2015</v>
      </c>
      <c r="O966" s="39" t="s">
        <v>15</v>
      </c>
      <c r="P966" s="39" t="s">
        <v>15</v>
      </c>
      <c r="Q966" s="39" t="s">
        <v>16</v>
      </c>
      <c r="R966" s="39" t="s">
        <v>16</v>
      </c>
      <c r="S966" s="39">
        <v>10.0</v>
      </c>
      <c r="T966" s="39" t="s">
        <v>1992</v>
      </c>
      <c r="U966" s="39" t="s">
        <v>2791</v>
      </c>
      <c r="V966" s="35"/>
      <c r="W966" s="35"/>
      <c r="X966" s="35"/>
    </row>
    <row r="967">
      <c r="A967" s="63">
        <v>951.0</v>
      </c>
      <c r="B967" s="10">
        <v>7440444.0</v>
      </c>
      <c r="C967" s="39" t="s">
        <v>15</v>
      </c>
      <c r="D967" s="39" t="s">
        <v>15</v>
      </c>
      <c r="E967" s="39" t="s">
        <v>15</v>
      </c>
      <c r="F967" s="39" t="s">
        <v>15</v>
      </c>
      <c r="G967" s="89" t="s">
        <v>15</v>
      </c>
      <c r="H967" s="89" t="s">
        <v>15</v>
      </c>
      <c r="I967" s="89" t="s">
        <v>16</v>
      </c>
      <c r="J967" s="39" t="s">
        <v>15</v>
      </c>
      <c r="K967" s="39" t="s">
        <v>15</v>
      </c>
      <c r="L967" s="39" t="s">
        <v>15</v>
      </c>
      <c r="M967" s="158"/>
      <c r="N967" s="158"/>
      <c r="O967" s="39" t="s">
        <v>15</v>
      </c>
      <c r="P967" s="39" t="s">
        <v>15</v>
      </c>
      <c r="Q967" s="39" t="s">
        <v>15</v>
      </c>
      <c r="R967" s="39" t="s">
        <v>16</v>
      </c>
      <c r="S967" s="39">
        <v>8.0</v>
      </c>
      <c r="T967" s="39" t="s">
        <v>1992</v>
      </c>
      <c r="U967" s="39" t="s">
        <v>2479</v>
      </c>
      <c r="V967" s="35"/>
      <c r="W967" s="35"/>
      <c r="X967" s="35"/>
    </row>
    <row r="968">
      <c r="A968" s="63">
        <v>952.0</v>
      </c>
      <c r="B968" s="10">
        <v>7440458.0</v>
      </c>
      <c r="C968" s="39" t="s">
        <v>15</v>
      </c>
      <c r="D968" s="39" t="s">
        <v>15</v>
      </c>
      <c r="E968" s="39" t="s">
        <v>15</v>
      </c>
      <c r="F968" s="39" t="s">
        <v>15</v>
      </c>
      <c r="G968" s="89" t="s">
        <v>15</v>
      </c>
      <c r="H968" s="89" t="s">
        <v>16</v>
      </c>
      <c r="I968" s="89" t="s">
        <v>15</v>
      </c>
      <c r="J968" s="39" t="s">
        <v>15</v>
      </c>
      <c r="K968" s="39" t="s">
        <v>16</v>
      </c>
      <c r="L968" s="39" t="s">
        <v>16</v>
      </c>
      <c r="M968" s="39">
        <v>19.0</v>
      </c>
      <c r="N968" s="39" t="s">
        <v>2352</v>
      </c>
      <c r="O968" s="39" t="s">
        <v>15</v>
      </c>
      <c r="P968" s="39" t="s">
        <v>15</v>
      </c>
      <c r="Q968" s="39" t="s">
        <v>16</v>
      </c>
      <c r="R968" s="39" t="s">
        <v>16</v>
      </c>
      <c r="S968" s="39">
        <v>30.0</v>
      </c>
      <c r="T968" s="39" t="s">
        <v>1993</v>
      </c>
      <c r="U968" s="39" t="s">
        <v>2792</v>
      </c>
      <c r="V968" s="35"/>
      <c r="W968" s="35"/>
      <c r="X968" s="35"/>
    </row>
    <row r="969">
      <c r="A969" s="63">
        <v>953.0</v>
      </c>
      <c r="B969" s="10">
        <v>7441712.0</v>
      </c>
      <c r="C969" s="39" t="s">
        <v>15</v>
      </c>
      <c r="D969" s="39" t="s">
        <v>15</v>
      </c>
      <c r="E969" s="39" t="s">
        <v>15</v>
      </c>
      <c r="F969" s="39" t="s">
        <v>15</v>
      </c>
      <c r="G969" s="89" t="s">
        <v>15</v>
      </c>
      <c r="H969" s="89" t="s">
        <v>15</v>
      </c>
      <c r="I969" s="89" t="s">
        <v>16</v>
      </c>
      <c r="J969" s="39" t="s">
        <v>15</v>
      </c>
      <c r="K969" s="39" t="s">
        <v>15</v>
      </c>
      <c r="L969" s="39" t="s">
        <v>15</v>
      </c>
      <c r="M969" s="158"/>
      <c r="N969" s="158"/>
      <c r="O969" s="39" t="s">
        <v>15</v>
      </c>
      <c r="P969" s="39" t="s">
        <v>15</v>
      </c>
      <c r="Q969" s="39" t="s">
        <v>15</v>
      </c>
      <c r="R969" s="39" t="s">
        <v>16</v>
      </c>
      <c r="S969" s="158"/>
      <c r="T969" s="39" t="s">
        <v>1992</v>
      </c>
      <c r="U969" s="158"/>
      <c r="V969" s="159"/>
      <c r="W969" s="159"/>
      <c r="X969" s="159"/>
    </row>
    <row r="970">
      <c r="A970" s="63">
        <v>954.0</v>
      </c>
      <c r="B970" s="10">
        <v>7444923.0</v>
      </c>
      <c r="C970" s="39" t="s">
        <v>15</v>
      </c>
      <c r="D970" s="39" t="s">
        <v>15</v>
      </c>
      <c r="E970" s="39" t="s">
        <v>15</v>
      </c>
      <c r="F970" s="39" t="s">
        <v>15</v>
      </c>
      <c r="G970" s="89" t="s">
        <v>15</v>
      </c>
      <c r="H970" s="89" t="s">
        <v>15</v>
      </c>
      <c r="I970" s="89" t="s">
        <v>16</v>
      </c>
      <c r="J970" s="39" t="s">
        <v>15</v>
      </c>
      <c r="K970" s="39" t="s">
        <v>16</v>
      </c>
      <c r="L970" s="39" t="s">
        <v>16</v>
      </c>
      <c r="M970" s="39">
        <v>10.0</v>
      </c>
      <c r="N970" s="39" t="s">
        <v>2015</v>
      </c>
      <c r="O970" s="39" t="s">
        <v>15</v>
      </c>
      <c r="P970" s="39" t="s">
        <v>15</v>
      </c>
      <c r="Q970" s="39" t="s">
        <v>16</v>
      </c>
      <c r="R970" s="39" t="s">
        <v>16</v>
      </c>
      <c r="S970" s="39">
        <v>10.0</v>
      </c>
      <c r="T970" s="39" t="s">
        <v>1992</v>
      </c>
      <c r="U970" s="158"/>
      <c r="V970" s="159"/>
      <c r="W970" s="159"/>
      <c r="X970" s="159"/>
    </row>
    <row r="971">
      <c r="A971" s="63">
        <v>955.0</v>
      </c>
      <c r="B971" s="10">
        <v>7446236.0</v>
      </c>
      <c r="C971" s="39" t="s">
        <v>15</v>
      </c>
      <c r="D971" s="39" t="s">
        <v>15</v>
      </c>
      <c r="E971" s="39" t="s">
        <v>15</v>
      </c>
      <c r="F971" s="39" t="s">
        <v>15</v>
      </c>
      <c r="G971" s="89" t="s">
        <v>15</v>
      </c>
      <c r="H971" s="89" t="s">
        <v>15</v>
      </c>
      <c r="I971" s="89" t="s">
        <v>16</v>
      </c>
      <c r="J971" s="39" t="s">
        <v>16</v>
      </c>
      <c r="K971" s="39" t="s">
        <v>16</v>
      </c>
      <c r="L971" s="39" t="s">
        <v>16</v>
      </c>
      <c r="M971" s="39">
        <v>14.0</v>
      </c>
      <c r="N971" s="39" t="s">
        <v>2793</v>
      </c>
      <c r="O971" s="39" t="s">
        <v>15</v>
      </c>
      <c r="P971" s="39" t="s">
        <v>16</v>
      </c>
      <c r="Q971" s="39" t="s">
        <v>16</v>
      </c>
      <c r="R971" s="39" t="s">
        <v>16</v>
      </c>
      <c r="S971" s="39">
        <v>42.0</v>
      </c>
      <c r="T971" s="39" t="s">
        <v>1992</v>
      </c>
      <c r="U971" s="158"/>
      <c r="V971" s="159"/>
      <c r="W971" s="159"/>
      <c r="X971" s="159"/>
    </row>
    <row r="972">
      <c r="A972" s="63">
        <v>956.0</v>
      </c>
      <c r="B972" s="10">
        <v>7448840.0</v>
      </c>
      <c r="C972" s="39" t="s">
        <v>15</v>
      </c>
      <c r="D972" s="39" t="s">
        <v>15</v>
      </c>
      <c r="E972" s="39" t="s">
        <v>15</v>
      </c>
      <c r="F972" s="39" t="s">
        <v>15</v>
      </c>
      <c r="G972" s="89" t="s">
        <v>15</v>
      </c>
      <c r="H972" s="89" t="s">
        <v>15</v>
      </c>
      <c r="I972" s="89" t="s">
        <v>15</v>
      </c>
      <c r="J972" s="39" t="s">
        <v>16</v>
      </c>
      <c r="K972" s="39" t="s">
        <v>16</v>
      </c>
      <c r="L972" s="39" t="s">
        <v>16</v>
      </c>
      <c r="M972" s="39">
        <v>7.0</v>
      </c>
      <c r="N972" s="39" t="s">
        <v>2015</v>
      </c>
      <c r="O972" s="39" t="s">
        <v>15</v>
      </c>
      <c r="P972" s="39" t="s">
        <v>16</v>
      </c>
      <c r="Q972" s="39" t="s">
        <v>16</v>
      </c>
      <c r="R972" s="39" t="s">
        <v>16</v>
      </c>
      <c r="S972" s="39">
        <v>20.0</v>
      </c>
      <c r="T972" s="39" t="s">
        <v>1993</v>
      </c>
      <c r="U972" s="158"/>
      <c r="V972" s="159"/>
      <c r="W972" s="159"/>
      <c r="X972" s="159"/>
    </row>
    <row r="973">
      <c r="A973" s="63">
        <v>957.0</v>
      </c>
      <c r="B973" s="10">
        <v>7449594.0</v>
      </c>
      <c r="C973" s="39" t="s">
        <v>15</v>
      </c>
      <c r="D973" s="39" t="s">
        <v>15</v>
      </c>
      <c r="E973" s="39" t="s">
        <v>15</v>
      </c>
      <c r="F973" s="39" t="s">
        <v>15</v>
      </c>
      <c r="G973" s="89" t="s">
        <v>15</v>
      </c>
      <c r="H973" s="89" t="s">
        <v>15</v>
      </c>
      <c r="I973" s="89" t="s">
        <v>16</v>
      </c>
      <c r="J973" s="39" t="s">
        <v>15</v>
      </c>
      <c r="K973" s="39" t="s">
        <v>15</v>
      </c>
      <c r="L973" s="39" t="s">
        <v>15</v>
      </c>
      <c r="M973" s="158"/>
      <c r="N973" s="158"/>
      <c r="O973" s="39" t="s">
        <v>15</v>
      </c>
      <c r="P973" s="39" t="s">
        <v>16</v>
      </c>
      <c r="Q973" s="39" t="s">
        <v>16</v>
      </c>
      <c r="R973" s="39" t="s">
        <v>16</v>
      </c>
      <c r="S973" s="39">
        <v>5.0</v>
      </c>
      <c r="T973" s="39" t="s">
        <v>1992</v>
      </c>
      <c r="U973" s="39" t="s">
        <v>2479</v>
      </c>
      <c r="V973" s="35"/>
      <c r="W973" s="35"/>
      <c r="X973" s="35"/>
    </row>
    <row r="974">
      <c r="A974" s="63">
        <v>958.0</v>
      </c>
      <c r="B974" s="10">
        <v>7449605.0</v>
      </c>
      <c r="C974" s="39" t="s">
        <v>15</v>
      </c>
      <c r="D974" s="39" t="s">
        <v>15</v>
      </c>
      <c r="E974" s="39" t="s">
        <v>15</v>
      </c>
      <c r="F974" s="39" t="s">
        <v>15</v>
      </c>
      <c r="G974" s="89" t="s">
        <v>16</v>
      </c>
      <c r="H974" s="89" t="s">
        <v>15</v>
      </c>
      <c r="I974" s="89" t="s">
        <v>16</v>
      </c>
      <c r="J974" s="39" t="s">
        <v>15</v>
      </c>
      <c r="K974" s="39" t="s">
        <v>16</v>
      </c>
      <c r="L974" s="39" t="s">
        <v>16</v>
      </c>
      <c r="M974" s="39">
        <v>10.0</v>
      </c>
      <c r="N974" s="39" t="s">
        <v>2794</v>
      </c>
      <c r="O974" s="39" t="s">
        <v>15</v>
      </c>
      <c r="P974" s="39" t="s">
        <v>16</v>
      </c>
      <c r="Q974" s="39" t="s">
        <v>16</v>
      </c>
      <c r="R974" s="39" t="s">
        <v>16</v>
      </c>
      <c r="S974" s="39">
        <v>6.0</v>
      </c>
      <c r="T974" s="39" t="s">
        <v>1992</v>
      </c>
      <c r="U974" s="39" t="s">
        <v>2546</v>
      </c>
      <c r="V974" s="35"/>
      <c r="W974" s="35"/>
      <c r="X974" s="35"/>
    </row>
    <row r="975">
      <c r="A975" s="63">
        <v>959.0</v>
      </c>
      <c r="B975" s="30">
        <v>7450524.0</v>
      </c>
      <c r="C975" s="39" t="s">
        <v>16</v>
      </c>
      <c r="D975" s="39" t="s">
        <v>15</v>
      </c>
      <c r="E975" s="39" t="s">
        <v>15</v>
      </c>
      <c r="F975" s="39" t="s">
        <v>15</v>
      </c>
      <c r="G975" s="89" t="s">
        <v>15</v>
      </c>
      <c r="H975" s="89" t="s">
        <v>15</v>
      </c>
      <c r="I975" s="89" t="s">
        <v>15</v>
      </c>
      <c r="J975" s="39" t="s">
        <v>15</v>
      </c>
      <c r="K975" s="39" t="s">
        <v>15</v>
      </c>
      <c r="L975" s="39" t="s">
        <v>16</v>
      </c>
      <c r="M975" s="39">
        <v>2.0</v>
      </c>
      <c r="N975" s="39" t="s">
        <v>2015</v>
      </c>
      <c r="O975" s="39" t="s">
        <v>15</v>
      </c>
      <c r="P975" s="39" t="s">
        <v>15</v>
      </c>
      <c r="Q975" s="39" t="s">
        <v>15</v>
      </c>
      <c r="R975" s="39" t="s">
        <v>15</v>
      </c>
      <c r="S975" s="158"/>
      <c r="T975" s="39"/>
      <c r="U975" s="39" t="s">
        <v>2795</v>
      </c>
      <c r="V975" s="35"/>
      <c r="W975" s="35"/>
      <c r="X975" s="35"/>
    </row>
    <row r="976">
      <c r="A976" s="63">
        <v>960.0</v>
      </c>
      <c r="B976" s="30">
        <v>7450549.0</v>
      </c>
      <c r="C976" s="39" t="s">
        <v>16</v>
      </c>
      <c r="D976" s="39" t="s">
        <v>15</v>
      </c>
      <c r="E976" s="39" t="s">
        <v>15</v>
      </c>
      <c r="F976" s="39" t="s">
        <v>16</v>
      </c>
      <c r="G976" s="89" t="s">
        <v>15</v>
      </c>
      <c r="H976" s="89" t="s">
        <v>15</v>
      </c>
      <c r="I976" s="89" t="s">
        <v>15</v>
      </c>
      <c r="J976" s="39" t="s">
        <v>15</v>
      </c>
      <c r="K976" s="39" t="s">
        <v>16</v>
      </c>
      <c r="L976" s="39" t="s">
        <v>16</v>
      </c>
      <c r="M976" s="39">
        <v>3.0</v>
      </c>
      <c r="N976" s="39" t="s">
        <v>2794</v>
      </c>
      <c r="O976" s="39" t="s">
        <v>15</v>
      </c>
      <c r="P976" s="39" t="s">
        <v>16</v>
      </c>
      <c r="Q976" s="39" t="s">
        <v>16</v>
      </c>
      <c r="R976" s="39" t="s">
        <v>16</v>
      </c>
      <c r="S976" s="39">
        <v>10.0</v>
      </c>
      <c r="T976" s="39"/>
      <c r="U976" s="39" t="s">
        <v>2795</v>
      </c>
      <c r="V976" s="35"/>
      <c r="W976" s="35"/>
      <c r="X976" s="35"/>
    </row>
    <row r="977">
      <c r="A977" s="63">
        <v>961.0</v>
      </c>
      <c r="B977" s="30">
        <v>7451308.0</v>
      </c>
      <c r="C977" s="39" t="s">
        <v>16</v>
      </c>
      <c r="D977" s="39" t="s">
        <v>15</v>
      </c>
      <c r="E977" s="39" t="s">
        <v>15</v>
      </c>
      <c r="F977" s="39" t="s">
        <v>15</v>
      </c>
      <c r="G977" s="89" t="s">
        <v>15</v>
      </c>
      <c r="H977" s="89" t="s">
        <v>15</v>
      </c>
      <c r="I977" s="89" t="s">
        <v>15</v>
      </c>
      <c r="J977" s="39" t="s">
        <v>15</v>
      </c>
      <c r="K977" s="39" t="s">
        <v>16</v>
      </c>
      <c r="L977" s="39" t="s">
        <v>16</v>
      </c>
      <c r="M977" s="39">
        <v>3.0</v>
      </c>
      <c r="N977" s="39" t="s">
        <v>2015</v>
      </c>
      <c r="O977" s="39" t="s">
        <v>15</v>
      </c>
      <c r="P977" s="39" t="s">
        <v>15</v>
      </c>
      <c r="Q977" s="39" t="s">
        <v>15</v>
      </c>
      <c r="R977" s="39" t="s">
        <v>16</v>
      </c>
      <c r="S977" s="39">
        <v>5.0</v>
      </c>
      <c r="T977" s="39"/>
      <c r="U977" s="39" t="s">
        <v>2795</v>
      </c>
      <c r="V977" s="35"/>
      <c r="W977" s="35"/>
      <c r="X977" s="35"/>
    </row>
    <row r="978">
      <c r="A978" s="63">
        <v>962.0</v>
      </c>
      <c r="B978" s="30">
        <v>7446356.0</v>
      </c>
      <c r="C978" s="39" t="s">
        <v>15</v>
      </c>
      <c r="D978" s="39" t="s">
        <v>15</v>
      </c>
      <c r="E978" s="39" t="s">
        <v>15</v>
      </c>
      <c r="F978" s="39" t="s">
        <v>15</v>
      </c>
      <c r="G978" s="89" t="s">
        <v>15</v>
      </c>
      <c r="H978" s="89" t="s">
        <v>15</v>
      </c>
      <c r="I978" s="89" t="s">
        <v>15</v>
      </c>
      <c r="J978" s="39" t="s">
        <v>15</v>
      </c>
      <c r="K978" s="39" t="s">
        <v>16</v>
      </c>
      <c r="L978" s="39" t="s">
        <v>16</v>
      </c>
      <c r="M978" s="39">
        <v>4.0</v>
      </c>
      <c r="N978" s="39" t="s">
        <v>2015</v>
      </c>
      <c r="O978" s="39" t="s">
        <v>15</v>
      </c>
      <c r="P978" s="39" t="s">
        <v>16</v>
      </c>
      <c r="Q978" s="39" t="s">
        <v>16</v>
      </c>
      <c r="R978" s="39" t="s">
        <v>16</v>
      </c>
      <c r="S978" s="39">
        <v>10.0</v>
      </c>
      <c r="T978" s="39" t="s">
        <v>1992</v>
      </c>
      <c r="U978" s="158"/>
      <c r="V978" s="159"/>
      <c r="W978" s="159"/>
      <c r="X978" s="159"/>
    </row>
    <row r="979">
      <c r="A979" s="63">
        <v>963.0</v>
      </c>
      <c r="B979" s="62">
        <v>7453305.0</v>
      </c>
      <c r="C979" s="39" t="s">
        <v>15</v>
      </c>
      <c r="D979" s="39" t="s">
        <v>15</v>
      </c>
      <c r="E979" s="39" t="s">
        <v>15</v>
      </c>
      <c r="F979" s="39" t="s">
        <v>15</v>
      </c>
      <c r="G979" s="89" t="s">
        <v>15</v>
      </c>
      <c r="H979" s="89" t="s">
        <v>15</v>
      </c>
      <c r="I979" s="89" t="s">
        <v>15</v>
      </c>
      <c r="J979" s="39" t="s">
        <v>15</v>
      </c>
      <c r="K979" s="39" t="s">
        <v>15</v>
      </c>
      <c r="L979" s="39" t="s">
        <v>15</v>
      </c>
      <c r="M979" s="158"/>
      <c r="N979" s="158"/>
      <c r="O979" s="39" t="s">
        <v>15</v>
      </c>
      <c r="P979" s="40" t="s">
        <v>16</v>
      </c>
      <c r="Q979" s="40" t="s">
        <v>15</v>
      </c>
      <c r="R979" s="39" t="s">
        <v>16</v>
      </c>
      <c r="S979" s="39">
        <v>4.0</v>
      </c>
      <c r="T979" s="40" t="s">
        <v>1992</v>
      </c>
      <c r="U979" s="39" t="s">
        <v>2796</v>
      </c>
      <c r="V979" s="35"/>
      <c r="W979" s="35"/>
      <c r="X979" s="35"/>
    </row>
    <row r="980">
      <c r="A980" s="63">
        <v>964.0</v>
      </c>
      <c r="B980" s="62">
        <v>7455130.0</v>
      </c>
      <c r="C980" s="39" t="s">
        <v>15</v>
      </c>
      <c r="D980" s="39" t="s">
        <v>2049</v>
      </c>
      <c r="E980" s="39" t="s">
        <v>16</v>
      </c>
      <c r="F980" s="39" t="s">
        <v>16</v>
      </c>
      <c r="G980" s="89" t="s">
        <v>15</v>
      </c>
      <c r="H980" s="89" t="s">
        <v>15</v>
      </c>
      <c r="I980" s="89" t="s">
        <v>15</v>
      </c>
      <c r="J980" s="39" t="s">
        <v>15</v>
      </c>
      <c r="K980" s="39" t="s">
        <v>16</v>
      </c>
      <c r="L980" s="39" t="s">
        <v>16</v>
      </c>
      <c r="M980" s="39">
        <v>9.0</v>
      </c>
      <c r="N980" s="39" t="s">
        <v>2797</v>
      </c>
      <c r="O980" s="39" t="s">
        <v>15</v>
      </c>
      <c r="P980" s="40" t="s">
        <v>16</v>
      </c>
      <c r="Q980" s="40" t="s">
        <v>15</v>
      </c>
      <c r="R980" s="39" t="s">
        <v>16</v>
      </c>
      <c r="S980" s="39">
        <v>52.0</v>
      </c>
      <c r="T980" s="40"/>
      <c r="U980" s="39" t="s">
        <v>2798</v>
      </c>
      <c r="V980" s="35"/>
      <c r="W980" s="35"/>
      <c r="X980" s="35"/>
    </row>
    <row r="981">
      <c r="A981" s="63">
        <v>965.0</v>
      </c>
      <c r="B981" s="62">
        <v>7455269.0</v>
      </c>
      <c r="C981" s="39" t="s">
        <v>15</v>
      </c>
      <c r="D981" s="39" t="s">
        <v>15</v>
      </c>
      <c r="E981" s="39" t="s">
        <v>15</v>
      </c>
      <c r="F981" s="39" t="s">
        <v>15</v>
      </c>
      <c r="G981" s="89" t="s">
        <v>15</v>
      </c>
      <c r="H981" s="89" t="s">
        <v>15</v>
      </c>
      <c r="I981" s="89" t="s">
        <v>15</v>
      </c>
      <c r="J981" s="39" t="s">
        <v>15</v>
      </c>
      <c r="K981" s="39" t="s">
        <v>16</v>
      </c>
      <c r="L981" s="39" t="s">
        <v>16</v>
      </c>
      <c r="M981" s="39">
        <v>8.0</v>
      </c>
      <c r="N981" s="39" t="s">
        <v>2011</v>
      </c>
      <c r="O981" s="39" t="s">
        <v>15</v>
      </c>
      <c r="P981" s="40" t="s">
        <v>16</v>
      </c>
      <c r="Q981" s="40" t="s">
        <v>16</v>
      </c>
      <c r="R981" s="39" t="s">
        <v>16</v>
      </c>
      <c r="S981" s="39">
        <v>9.0</v>
      </c>
      <c r="T981" s="40" t="s">
        <v>1992</v>
      </c>
      <c r="U981" s="39" t="s">
        <v>2799</v>
      </c>
      <c r="V981" s="35"/>
      <c r="W981" s="35"/>
      <c r="X981" s="35"/>
    </row>
    <row r="982">
      <c r="A982" s="63">
        <v>966.0</v>
      </c>
      <c r="B982" s="62">
        <v>7458698.0</v>
      </c>
      <c r="C982" s="39" t="s">
        <v>15</v>
      </c>
      <c r="D982" s="39" t="s">
        <v>15</v>
      </c>
      <c r="E982" s="39" t="s">
        <v>15</v>
      </c>
      <c r="F982" s="39" t="s">
        <v>15</v>
      </c>
      <c r="G982" s="89" t="s">
        <v>15</v>
      </c>
      <c r="H982" s="89" t="s">
        <v>15</v>
      </c>
      <c r="I982" s="89" t="s">
        <v>15</v>
      </c>
      <c r="J982" s="39" t="s">
        <v>15</v>
      </c>
      <c r="K982" s="39" t="s">
        <v>15</v>
      </c>
      <c r="L982" s="39" t="s">
        <v>15</v>
      </c>
      <c r="M982" s="158"/>
      <c r="N982" s="158"/>
      <c r="O982" s="39" t="s">
        <v>15</v>
      </c>
      <c r="P982" s="40" t="s">
        <v>16</v>
      </c>
      <c r="Q982" s="40" t="s">
        <v>15</v>
      </c>
      <c r="R982" s="39" t="s">
        <v>16</v>
      </c>
      <c r="S982" s="39">
        <v>13.0</v>
      </c>
      <c r="T982" s="40" t="s">
        <v>1992</v>
      </c>
      <c r="U982" s="39" t="s">
        <v>2800</v>
      </c>
      <c r="V982" s="35"/>
      <c r="W982" s="35"/>
      <c r="X982" s="35"/>
    </row>
    <row r="983">
      <c r="A983" s="63">
        <v>967.0</v>
      </c>
      <c r="B983" s="62">
        <v>7460204.0</v>
      </c>
      <c r="C983" s="39" t="s">
        <v>15</v>
      </c>
      <c r="D983" s="39" t="s">
        <v>15</v>
      </c>
      <c r="E983" s="39" t="s">
        <v>15</v>
      </c>
      <c r="F983" s="39" t="s">
        <v>15</v>
      </c>
      <c r="G983" s="89" t="s">
        <v>15</v>
      </c>
      <c r="H983" s="89" t="s">
        <v>15</v>
      </c>
      <c r="I983" s="89" t="s">
        <v>15</v>
      </c>
      <c r="J983" s="39" t="s">
        <v>15</v>
      </c>
      <c r="K983" s="39" t="s">
        <v>16</v>
      </c>
      <c r="L983" s="39" t="s">
        <v>16</v>
      </c>
      <c r="M983" s="39">
        <v>15.0</v>
      </c>
      <c r="N983" s="39" t="s">
        <v>2801</v>
      </c>
      <c r="O983" s="39" t="s">
        <v>15</v>
      </c>
      <c r="P983" s="40" t="s">
        <v>16</v>
      </c>
      <c r="Q983" s="40" t="s">
        <v>15</v>
      </c>
      <c r="R983" s="39" t="s">
        <v>16</v>
      </c>
      <c r="S983" s="39">
        <v>14.0</v>
      </c>
      <c r="T983" s="40"/>
      <c r="U983" s="39" t="s">
        <v>2802</v>
      </c>
      <c r="V983" s="35"/>
      <c r="W983" s="35"/>
      <c r="X983" s="35"/>
    </row>
    <row r="984">
      <c r="A984" s="68">
        <v>968.0</v>
      </c>
      <c r="B984" s="62">
        <v>7460991.0</v>
      </c>
      <c r="C984" s="39" t="s">
        <v>15</v>
      </c>
      <c r="D984" s="39" t="s">
        <v>15</v>
      </c>
      <c r="E984" s="39" t="s">
        <v>15</v>
      </c>
      <c r="F984" s="39" t="s">
        <v>15</v>
      </c>
      <c r="G984" s="89" t="s">
        <v>15</v>
      </c>
      <c r="H984" s="89" t="s">
        <v>15</v>
      </c>
      <c r="I984" s="89" t="s">
        <v>15</v>
      </c>
      <c r="J984" s="39" t="s">
        <v>15</v>
      </c>
      <c r="K984" s="39" t="s">
        <v>15</v>
      </c>
      <c r="L984" s="39" t="s">
        <v>15</v>
      </c>
      <c r="M984" s="158"/>
      <c r="N984" s="158"/>
      <c r="O984" s="39" t="s">
        <v>15</v>
      </c>
      <c r="P984" s="40" t="s">
        <v>15</v>
      </c>
      <c r="Q984" s="40" t="s">
        <v>15</v>
      </c>
      <c r="R984" s="39" t="s">
        <v>16</v>
      </c>
      <c r="S984" s="39">
        <v>10.0</v>
      </c>
      <c r="T984" s="40" t="s">
        <v>1995</v>
      </c>
      <c r="U984" s="39" t="s">
        <v>2803</v>
      </c>
      <c r="V984" s="35"/>
      <c r="W984" s="35"/>
      <c r="X984" s="35"/>
    </row>
    <row r="985">
      <c r="A985" s="68">
        <v>969.0</v>
      </c>
      <c r="B985" s="62">
        <v>7460989.0</v>
      </c>
      <c r="C985" s="39" t="s">
        <v>15</v>
      </c>
      <c r="D985" s="39" t="s">
        <v>15</v>
      </c>
      <c r="E985" s="39" t="s">
        <v>15</v>
      </c>
      <c r="F985" s="39" t="s">
        <v>15</v>
      </c>
      <c r="G985" s="89" t="s">
        <v>15</v>
      </c>
      <c r="H985" s="89" t="s">
        <v>15</v>
      </c>
      <c r="I985" s="89" t="s">
        <v>15</v>
      </c>
      <c r="J985" s="39" t="s">
        <v>16</v>
      </c>
      <c r="K985" s="39" t="s">
        <v>15</v>
      </c>
      <c r="L985" s="39" t="s">
        <v>16</v>
      </c>
      <c r="M985" s="39">
        <v>8.0</v>
      </c>
      <c r="N985" s="39" t="s">
        <v>2011</v>
      </c>
      <c r="O985" s="39" t="s">
        <v>15</v>
      </c>
      <c r="P985" s="40" t="s">
        <v>15</v>
      </c>
      <c r="Q985" s="40" t="s">
        <v>15</v>
      </c>
      <c r="R985" s="39" t="s">
        <v>16</v>
      </c>
      <c r="S985" s="39">
        <v>7.0</v>
      </c>
      <c r="T985" s="40" t="s">
        <v>1995</v>
      </c>
      <c r="U985" s="39" t="s">
        <v>2803</v>
      </c>
      <c r="V985" s="35"/>
      <c r="W985" s="35"/>
      <c r="X985" s="35"/>
    </row>
    <row r="986">
      <c r="A986" s="68">
        <v>970.0</v>
      </c>
      <c r="B986" s="62">
        <v>7463558.0</v>
      </c>
      <c r="C986" s="39" t="s">
        <v>15</v>
      </c>
      <c r="D986" s="39" t="s">
        <v>15</v>
      </c>
      <c r="E986" s="39" t="s">
        <v>15</v>
      </c>
      <c r="F986" s="39" t="s">
        <v>15</v>
      </c>
      <c r="G986" s="89" t="s">
        <v>15</v>
      </c>
      <c r="H986" s="89" t="s">
        <v>15</v>
      </c>
      <c r="I986" s="89" t="s">
        <v>15</v>
      </c>
      <c r="J986" s="39" t="s">
        <v>15</v>
      </c>
      <c r="K986" s="39" t="s">
        <v>16</v>
      </c>
      <c r="L986" s="39" t="s">
        <v>16</v>
      </c>
      <c r="M986" s="39">
        <v>22.0</v>
      </c>
      <c r="N986" s="39" t="s">
        <v>2804</v>
      </c>
      <c r="O986" s="39" t="s">
        <v>15</v>
      </c>
      <c r="P986" s="40" t="s">
        <v>16</v>
      </c>
      <c r="Q986" s="40" t="s">
        <v>15</v>
      </c>
      <c r="R986" s="39" t="s">
        <v>16</v>
      </c>
      <c r="S986" s="39">
        <v>34.0</v>
      </c>
      <c r="T986" s="40" t="s">
        <v>1995</v>
      </c>
      <c r="U986" s="39" t="s">
        <v>2805</v>
      </c>
      <c r="V986" s="35"/>
      <c r="W986" s="35"/>
      <c r="X986" s="35"/>
    </row>
    <row r="987">
      <c r="A987" s="68">
        <v>971.0</v>
      </c>
      <c r="B987" s="62">
        <v>7464469.0</v>
      </c>
      <c r="C987" s="39" t="s">
        <v>15</v>
      </c>
      <c r="D987" s="39" t="s">
        <v>15</v>
      </c>
      <c r="E987" s="39" t="s">
        <v>15</v>
      </c>
      <c r="F987" s="39" t="s">
        <v>15</v>
      </c>
      <c r="G987" s="89" t="s">
        <v>15</v>
      </c>
      <c r="H987" s="89" t="s">
        <v>15</v>
      </c>
      <c r="I987" s="89" t="s">
        <v>15</v>
      </c>
      <c r="J987" s="39" t="s">
        <v>15</v>
      </c>
      <c r="K987" s="39" t="s">
        <v>16</v>
      </c>
      <c r="L987" s="39" t="s">
        <v>16</v>
      </c>
      <c r="M987" s="39">
        <v>8.0</v>
      </c>
      <c r="N987" s="39" t="s">
        <v>2011</v>
      </c>
      <c r="O987" s="39" t="s">
        <v>15</v>
      </c>
      <c r="P987" s="40" t="s">
        <v>16</v>
      </c>
      <c r="Q987" s="40" t="s">
        <v>15</v>
      </c>
      <c r="R987" s="39" t="s">
        <v>16</v>
      </c>
      <c r="S987" s="39">
        <v>10.0</v>
      </c>
      <c r="T987" s="40" t="s">
        <v>1992</v>
      </c>
      <c r="U987" s="39" t="s">
        <v>2806</v>
      </c>
      <c r="V987" s="35"/>
      <c r="W987" s="35"/>
      <c r="X987" s="35"/>
    </row>
    <row r="988">
      <c r="A988" s="30">
        <v>972.0</v>
      </c>
      <c r="B988" s="62">
        <v>7466558.0</v>
      </c>
      <c r="C988" s="39" t="s">
        <v>15</v>
      </c>
      <c r="D988" s="39" t="s">
        <v>15</v>
      </c>
      <c r="E988" s="39" t="s">
        <v>15</v>
      </c>
      <c r="F988" s="39" t="s">
        <v>15</v>
      </c>
      <c r="G988" s="89" t="s">
        <v>15</v>
      </c>
      <c r="H988" s="89" t="s">
        <v>15</v>
      </c>
      <c r="I988" s="89" t="s">
        <v>16</v>
      </c>
      <c r="J988" s="39" t="s">
        <v>15</v>
      </c>
      <c r="K988" s="39" t="s">
        <v>15</v>
      </c>
      <c r="L988" s="39" t="s">
        <v>16</v>
      </c>
      <c r="M988" s="39">
        <v>11.0</v>
      </c>
      <c r="N988" s="39" t="s">
        <v>2011</v>
      </c>
      <c r="O988" s="39" t="s">
        <v>15</v>
      </c>
      <c r="P988" s="40" t="s">
        <v>16</v>
      </c>
      <c r="Q988" s="40" t="s">
        <v>15</v>
      </c>
      <c r="R988" s="39" t="s">
        <v>16</v>
      </c>
      <c r="S988" s="39">
        <v>18.0</v>
      </c>
      <c r="T988" s="40" t="s">
        <v>1992</v>
      </c>
      <c r="U988" s="39" t="s">
        <v>2807</v>
      </c>
      <c r="V988" s="35"/>
      <c r="W988" s="35"/>
      <c r="X988" s="35"/>
    </row>
    <row r="989">
      <c r="A989" s="30">
        <v>973.0</v>
      </c>
      <c r="B989" s="62">
        <v>7468682.0</v>
      </c>
      <c r="C989" s="39" t="s">
        <v>15</v>
      </c>
      <c r="D989" s="39" t="s">
        <v>15</v>
      </c>
      <c r="E989" s="39" t="s">
        <v>15</v>
      </c>
      <c r="F989" s="39" t="s">
        <v>15</v>
      </c>
      <c r="G989" s="89" t="s">
        <v>15</v>
      </c>
      <c r="H989" s="89" t="s">
        <v>15</v>
      </c>
      <c r="I989" s="89" t="s">
        <v>15</v>
      </c>
      <c r="J989" s="39" t="s">
        <v>15</v>
      </c>
      <c r="K989" s="39" t="s">
        <v>16</v>
      </c>
      <c r="L989" s="39" t="s">
        <v>16</v>
      </c>
      <c r="M989" s="39">
        <v>12.0</v>
      </c>
      <c r="N989" s="39" t="s">
        <v>2808</v>
      </c>
      <c r="O989" s="39" t="s">
        <v>15</v>
      </c>
      <c r="P989" s="40" t="s">
        <v>16</v>
      </c>
      <c r="Q989" s="40" t="s">
        <v>15</v>
      </c>
      <c r="R989" s="39" t="s">
        <v>16</v>
      </c>
      <c r="S989" s="39">
        <v>29.0</v>
      </c>
      <c r="T989" s="40" t="s">
        <v>1995</v>
      </c>
      <c r="U989" s="39" t="s">
        <v>2809</v>
      </c>
      <c r="V989" s="35"/>
      <c r="W989" s="35"/>
      <c r="X989" s="35"/>
    </row>
    <row r="990">
      <c r="A990" s="30">
        <v>974.0</v>
      </c>
      <c r="B990" s="30">
        <v>7469190.0</v>
      </c>
      <c r="C990" s="39" t="s">
        <v>15</v>
      </c>
      <c r="D990" s="39" t="s">
        <v>15</v>
      </c>
      <c r="E990" s="39" t="s">
        <v>15</v>
      </c>
      <c r="F990" s="39" t="s">
        <v>15</v>
      </c>
      <c r="G990" s="89" t="s">
        <v>15</v>
      </c>
      <c r="H990" s="89" t="s">
        <v>15</v>
      </c>
      <c r="I990" s="89" t="s">
        <v>16</v>
      </c>
      <c r="J990" s="39" t="s">
        <v>15</v>
      </c>
      <c r="K990" s="39" t="s">
        <v>16</v>
      </c>
      <c r="L990" s="39" t="s">
        <v>15</v>
      </c>
      <c r="M990" s="39">
        <v>19.0</v>
      </c>
      <c r="N990" s="39" t="s">
        <v>2810</v>
      </c>
      <c r="O990" s="39" t="s">
        <v>15</v>
      </c>
      <c r="P990" s="40" t="s">
        <v>16</v>
      </c>
      <c r="Q990" s="40" t="s">
        <v>16</v>
      </c>
      <c r="R990" s="39" t="s">
        <v>16</v>
      </c>
      <c r="S990" s="39">
        <v>48.0</v>
      </c>
      <c r="T990" s="40" t="s">
        <v>1992</v>
      </c>
      <c r="U990" s="39" t="s">
        <v>2811</v>
      </c>
      <c r="V990" s="35"/>
      <c r="W990" s="35"/>
      <c r="X990" s="35"/>
    </row>
    <row r="991">
      <c r="A991" s="30">
        <v>975.0</v>
      </c>
      <c r="B991" s="62">
        <v>7468699.0</v>
      </c>
      <c r="C991" s="39" t="s">
        <v>15</v>
      </c>
      <c r="D991" s="39" t="s">
        <v>2049</v>
      </c>
      <c r="E991" s="39" t="s">
        <v>15</v>
      </c>
      <c r="F991" s="39" t="s">
        <v>15</v>
      </c>
      <c r="G991" s="89" t="s">
        <v>15</v>
      </c>
      <c r="H991" s="89" t="s">
        <v>15</v>
      </c>
      <c r="I991" s="89" t="s">
        <v>15</v>
      </c>
      <c r="J991" s="39" t="s">
        <v>15</v>
      </c>
      <c r="K991" s="39" t="s">
        <v>16</v>
      </c>
      <c r="L991" s="39" t="s">
        <v>16</v>
      </c>
      <c r="M991" s="39">
        <v>26.0</v>
      </c>
      <c r="N991" s="39" t="s">
        <v>2804</v>
      </c>
      <c r="O991" s="39" t="s">
        <v>15</v>
      </c>
      <c r="P991" s="40" t="s">
        <v>16</v>
      </c>
      <c r="Q991" s="40" t="s">
        <v>15</v>
      </c>
      <c r="R991" s="39" t="s">
        <v>16</v>
      </c>
      <c r="S991" s="39">
        <v>33.0</v>
      </c>
      <c r="T991" s="40" t="s">
        <v>1992</v>
      </c>
      <c r="U991" s="39" t="s">
        <v>2812</v>
      </c>
      <c r="V991" s="35"/>
      <c r="W991" s="35"/>
      <c r="X991" s="35"/>
    </row>
    <row r="992">
      <c r="A992" s="30">
        <v>976.0</v>
      </c>
      <c r="B992" s="62">
        <v>7469467.0</v>
      </c>
      <c r="C992" s="39" t="s">
        <v>15</v>
      </c>
      <c r="D992" s="39" t="s">
        <v>15</v>
      </c>
      <c r="E992" s="39" t="s">
        <v>15</v>
      </c>
      <c r="F992" s="39" t="s">
        <v>15</v>
      </c>
      <c r="G992" s="89" t="s">
        <v>15</v>
      </c>
      <c r="H992" s="89" t="s">
        <v>15</v>
      </c>
      <c r="I992" s="89" t="s">
        <v>15</v>
      </c>
      <c r="J992" s="39" t="s">
        <v>15</v>
      </c>
      <c r="K992" s="39" t="s">
        <v>15</v>
      </c>
      <c r="L992" s="39" t="s">
        <v>15</v>
      </c>
      <c r="M992" s="158"/>
      <c r="N992" s="158"/>
      <c r="O992" s="39" t="s">
        <v>15</v>
      </c>
      <c r="P992" s="40" t="s">
        <v>16</v>
      </c>
      <c r="Q992" s="40" t="s">
        <v>15</v>
      </c>
      <c r="R992" s="39" t="s">
        <v>16</v>
      </c>
      <c r="S992" s="39">
        <v>12.0</v>
      </c>
      <c r="T992" s="40" t="s">
        <v>1992</v>
      </c>
      <c r="U992" s="39" t="s">
        <v>2813</v>
      </c>
      <c r="V992" s="35"/>
      <c r="W992" s="35"/>
      <c r="X992" s="35"/>
    </row>
    <row r="993">
      <c r="A993" s="30">
        <v>977.0</v>
      </c>
      <c r="B993" s="62">
        <v>7470489.0</v>
      </c>
      <c r="C993" s="39" t="s">
        <v>15</v>
      </c>
      <c r="D993" s="39" t="s">
        <v>15</v>
      </c>
      <c r="E993" s="39" t="s">
        <v>15</v>
      </c>
      <c r="F993" s="39" t="s">
        <v>15</v>
      </c>
      <c r="G993" s="89" t="s">
        <v>15</v>
      </c>
      <c r="H993" s="89" t="s">
        <v>15</v>
      </c>
      <c r="I993" s="89" t="s">
        <v>15</v>
      </c>
      <c r="J993" s="39" t="s">
        <v>15</v>
      </c>
      <c r="K993" s="39" t="s">
        <v>15</v>
      </c>
      <c r="L993" s="39" t="s">
        <v>15</v>
      </c>
      <c r="M993" s="158"/>
      <c r="N993" s="158"/>
      <c r="O993" s="39" t="s">
        <v>15</v>
      </c>
      <c r="P993" s="40" t="s">
        <v>16</v>
      </c>
      <c r="Q993" s="40" t="s">
        <v>15</v>
      </c>
      <c r="R993" s="39" t="s">
        <v>16</v>
      </c>
      <c r="S993" s="39">
        <v>6.0</v>
      </c>
      <c r="T993" s="40" t="s">
        <v>1992</v>
      </c>
      <c r="U993" s="39" t="s">
        <v>2122</v>
      </c>
      <c r="V993" s="35"/>
      <c r="W993" s="35"/>
      <c r="X993" s="35"/>
    </row>
    <row r="994">
      <c r="A994" s="30">
        <v>978.0</v>
      </c>
      <c r="B994" s="62">
        <v>7473969.0</v>
      </c>
      <c r="C994" s="39" t="s">
        <v>15</v>
      </c>
      <c r="D994" s="39" t="s">
        <v>15</v>
      </c>
      <c r="E994" s="39" t="s">
        <v>15</v>
      </c>
      <c r="F994" s="39" t="s">
        <v>15</v>
      </c>
      <c r="G994" s="89" t="s">
        <v>15</v>
      </c>
      <c r="H994" s="89" t="s">
        <v>15</v>
      </c>
      <c r="I994" s="89" t="s">
        <v>15</v>
      </c>
      <c r="J994" s="39" t="s">
        <v>15</v>
      </c>
      <c r="K994" s="39" t="s">
        <v>15</v>
      </c>
      <c r="L994" s="39" t="s">
        <v>15</v>
      </c>
      <c r="M994" s="158"/>
      <c r="N994" s="158"/>
      <c r="O994" s="39" t="s">
        <v>15</v>
      </c>
      <c r="P994" s="40" t="s">
        <v>16</v>
      </c>
      <c r="Q994" s="40" t="s">
        <v>15</v>
      </c>
      <c r="R994" s="39" t="s">
        <v>16</v>
      </c>
      <c r="S994" s="39">
        <v>13.0</v>
      </c>
      <c r="T994" s="40" t="s">
        <v>1995</v>
      </c>
      <c r="U994" s="39" t="s">
        <v>2814</v>
      </c>
      <c r="V994" s="35"/>
      <c r="W994" s="35"/>
      <c r="X994" s="35"/>
    </row>
    <row r="995">
      <c r="A995" s="30">
        <v>979.0</v>
      </c>
      <c r="B995" s="62">
        <v>7473949.0</v>
      </c>
      <c r="C995" s="39" t="s">
        <v>15</v>
      </c>
      <c r="D995" s="39" t="s">
        <v>15</v>
      </c>
      <c r="E995" s="39" t="s">
        <v>15</v>
      </c>
      <c r="F995" s="39" t="s">
        <v>16</v>
      </c>
      <c r="G995" s="89" t="s">
        <v>15</v>
      </c>
      <c r="H995" s="89" t="s">
        <v>15</v>
      </c>
      <c r="I995" s="89" t="s">
        <v>15</v>
      </c>
      <c r="J995" s="39" t="s">
        <v>15</v>
      </c>
      <c r="K995" s="39" t="s">
        <v>15</v>
      </c>
      <c r="L995" s="39" t="s">
        <v>16</v>
      </c>
      <c r="M995" s="39">
        <v>8.0</v>
      </c>
      <c r="N995" s="39" t="s">
        <v>2011</v>
      </c>
      <c r="O995" s="39" t="s">
        <v>15</v>
      </c>
      <c r="P995" s="40" t="s">
        <v>16</v>
      </c>
      <c r="Q995" s="40" t="s">
        <v>15</v>
      </c>
      <c r="R995" s="39" t="s">
        <v>16</v>
      </c>
      <c r="S995" s="39">
        <v>11.0</v>
      </c>
      <c r="T995" s="40" t="s">
        <v>1992</v>
      </c>
      <c r="U995" s="39" t="s">
        <v>2815</v>
      </c>
      <c r="V995" s="35"/>
      <c r="W995" s="35"/>
      <c r="X995" s="35"/>
    </row>
    <row r="996">
      <c r="A996" s="68">
        <v>980.0</v>
      </c>
      <c r="B996" s="62">
        <v>7474473.0</v>
      </c>
      <c r="C996" s="39" t="s">
        <v>15</v>
      </c>
      <c r="D996" s="39" t="s">
        <v>15</v>
      </c>
      <c r="E996" s="39" t="s">
        <v>15</v>
      </c>
      <c r="F996" s="39" t="s">
        <v>15</v>
      </c>
      <c r="G996" s="89" t="s">
        <v>15</v>
      </c>
      <c r="H996" s="89" t="s">
        <v>15</v>
      </c>
      <c r="I996" s="89" t="s">
        <v>15</v>
      </c>
      <c r="J996" s="39" t="s">
        <v>15</v>
      </c>
      <c r="K996" s="39" t="s">
        <v>15</v>
      </c>
      <c r="L996" s="39" t="s">
        <v>15</v>
      </c>
      <c r="M996" s="158"/>
      <c r="N996" s="158"/>
      <c r="O996" s="39" t="s">
        <v>15</v>
      </c>
      <c r="P996" s="40" t="s">
        <v>15</v>
      </c>
      <c r="Q996" s="40" t="s">
        <v>15</v>
      </c>
      <c r="R996" s="39" t="s">
        <v>16</v>
      </c>
      <c r="S996" s="39">
        <v>11.0</v>
      </c>
      <c r="T996" s="40" t="s">
        <v>1995</v>
      </c>
      <c r="U996" s="39" t="s">
        <v>2800</v>
      </c>
      <c r="V996" s="35"/>
      <c r="W996" s="35"/>
      <c r="X996" s="35"/>
    </row>
    <row r="997">
      <c r="A997" s="68">
        <v>981.0</v>
      </c>
      <c r="B997" s="62">
        <v>7476679.0</v>
      </c>
      <c r="C997" s="39" t="s">
        <v>15</v>
      </c>
      <c r="D997" s="39" t="s">
        <v>15</v>
      </c>
      <c r="E997" s="39" t="s">
        <v>15</v>
      </c>
      <c r="F997" s="39" t="s">
        <v>15</v>
      </c>
      <c r="G997" s="89" t="s">
        <v>15</v>
      </c>
      <c r="H997" s="89" t="s">
        <v>15</v>
      </c>
      <c r="I997" s="89" t="s">
        <v>16</v>
      </c>
      <c r="J997" s="39" t="s">
        <v>15</v>
      </c>
      <c r="K997" s="39" t="s">
        <v>15</v>
      </c>
      <c r="L997" s="39" t="s">
        <v>16</v>
      </c>
      <c r="M997" s="39">
        <v>9.0</v>
      </c>
      <c r="N997" s="39" t="s">
        <v>2011</v>
      </c>
      <c r="O997" s="39" t="s">
        <v>15</v>
      </c>
      <c r="P997" s="40" t="s">
        <v>16</v>
      </c>
      <c r="Q997" s="40" t="s">
        <v>15</v>
      </c>
      <c r="R997" s="39" t="s">
        <v>16</v>
      </c>
      <c r="S997" s="39">
        <v>11.0</v>
      </c>
      <c r="T997" s="40" t="s">
        <v>1992</v>
      </c>
      <c r="U997" s="39" t="s">
        <v>2816</v>
      </c>
      <c r="V997" s="35"/>
      <c r="W997" s="35"/>
      <c r="X997" s="35"/>
    </row>
    <row r="998">
      <c r="A998" s="69">
        <v>982.0</v>
      </c>
      <c r="B998" s="66">
        <v>7476197.0</v>
      </c>
      <c r="C998" s="40" t="s">
        <v>15</v>
      </c>
      <c r="D998" s="40" t="s">
        <v>15</v>
      </c>
      <c r="E998" s="40" t="s">
        <v>15</v>
      </c>
      <c r="F998" s="40" t="s">
        <v>16</v>
      </c>
      <c r="G998" s="111" t="s">
        <v>15</v>
      </c>
      <c r="H998" s="111" t="s">
        <v>15</v>
      </c>
      <c r="I998" s="111" t="s">
        <v>15</v>
      </c>
      <c r="J998" s="40" t="s">
        <v>15</v>
      </c>
      <c r="K998" s="40" t="s">
        <v>16</v>
      </c>
      <c r="L998" s="40" t="s">
        <v>16</v>
      </c>
      <c r="M998" s="40">
        <v>8.0</v>
      </c>
      <c r="N998" s="40" t="s">
        <v>2011</v>
      </c>
      <c r="O998" s="40" t="s">
        <v>15</v>
      </c>
      <c r="P998" s="40" t="s">
        <v>16</v>
      </c>
      <c r="Q998" s="40" t="s">
        <v>16</v>
      </c>
      <c r="R998" s="40" t="s">
        <v>16</v>
      </c>
      <c r="S998" s="40">
        <v>9.0</v>
      </c>
      <c r="T998" s="40" t="s">
        <v>1992</v>
      </c>
      <c r="U998" s="40" t="s">
        <v>2817</v>
      </c>
      <c r="V998" s="71"/>
      <c r="W998" s="71"/>
      <c r="X998" s="71"/>
    </row>
    <row r="999">
      <c r="A999" s="69">
        <v>983.0</v>
      </c>
      <c r="B999" s="66">
        <v>7479649.0</v>
      </c>
      <c r="C999" s="40" t="s">
        <v>15</v>
      </c>
      <c r="D999" s="40" t="s">
        <v>15</v>
      </c>
      <c r="E999" s="40" t="s">
        <v>15</v>
      </c>
      <c r="F999" s="40" t="s">
        <v>15</v>
      </c>
      <c r="G999" s="111" t="s">
        <v>15</v>
      </c>
      <c r="H999" s="111" t="s">
        <v>15</v>
      </c>
      <c r="I999" s="111" t="s">
        <v>16</v>
      </c>
      <c r="J999" s="40" t="s">
        <v>15</v>
      </c>
      <c r="K999" s="40" t="s">
        <v>16</v>
      </c>
      <c r="L999" s="40" t="s">
        <v>16</v>
      </c>
      <c r="M999" s="40">
        <v>10.0</v>
      </c>
      <c r="N999" s="40" t="s">
        <v>2793</v>
      </c>
      <c r="O999" s="40" t="s">
        <v>15</v>
      </c>
      <c r="P999" s="40" t="s">
        <v>16</v>
      </c>
      <c r="Q999" s="40" t="s">
        <v>16</v>
      </c>
      <c r="R999" s="40" t="s">
        <v>16</v>
      </c>
      <c r="S999" s="40">
        <v>29.0</v>
      </c>
      <c r="T999" s="40" t="s">
        <v>1992</v>
      </c>
      <c r="U999" s="40" t="s">
        <v>2818</v>
      </c>
      <c r="V999" s="71"/>
      <c r="W999" s="71"/>
      <c r="X999" s="71"/>
    </row>
    <row r="1000">
      <c r="A1000" s="69">
        <v>984.0</v>
      </c>
      <c r="B1000" s="66">
        <v>7480569.0</v>
      </c>
      <c r="C1000" s="40" t="s">
        <v>15</v>
      </c>
      <c r="D1000" s="40" t="s">
        <v>15</v>
      </c>
      <c r="E1000" s="40" t="s">
        <v>15</v>
      </c>
      <c r="F1000" s="40" t="s">
        <v>15</v>
      </c>
      <c r="G1000" s="111" t="s">
        <v>15</v>
      </c>
      <c r="H1000" s="111" t="s">
        <v>15</v>
      </c>
      <c r="I1000" s="111" t="s">
        <v>15</v>
      </c>
      <c r="J1000" s="40" t="s">
        <v>15</v>
      </c>
      <c r="K1000" s="40" t="s">
        <v>15</v>
      </c>
      <c r="L1000" s="40" t="s">
        <v>15</v>
      </c>
      <c r="M1000" s="167"/>
      <c r="N1000" s="167"/>
      <c r="O1000" s="40" t="s">
        <v>15</v>
      </c>
      <c r="P1000" s="40" t="s">
        <v>15</v>
      </c>
      <c r="Q1000" s="40" t="s">
        <v>15</v>
      </c>
      <c r="R1000" s="40" t="s">
        <v>16</v>
      </c>
      <c r="S1000" s="40">
        <v>10.0</v>
      </c>
      <c r="T1000" s="40" t="s">
        <v>1993</v>
      </c>
      <c r="U1000" s="40" t="s">
        <v>2819</v>
      </c>
      <c r="V1000" s="71"/>
      <c r="W1000" s="71"/>
      <c r="X1000" s="71"/>
    </row>
    <row r="1001">
      <c r="A1001" s="69">
        <v>985.0</v>
      </c>
      <c r="B1001" s="66">
        <v>7479645.0</v>
      </c>
      <c r="C1001" s="40" t="s">
        <v>15</v>
      </c>
      <c r="D1001" s="40" t="s">
        <v>15</v>
      </c>
      <c r="E1001" s="40" t="s">
        <v>15</v>
      </c>
      <c r="F1001" s="40" t="s">
        <v>15</v>
      </c>
      <c r="G1001" s="111" t="s">
        <v>15</v>
      </c>
      <c r="H1001" s="111" t="s">
        <v>15</v>
      </c>
      <c r="I1001" s="111" t="s">
        <v>15</v>
      </c>
      <c r="J1001" s="40" t="s">
        <v>15</v>
      </c>
      <c r="K1001" s="40" t="s">
        <v>15</v>
      </c>
      <c r="L1001" s="40" t="s">
        <v>16</v>
      </c>
      <c r="M1001" s="40">
        <v>3.0</v>
      </c>
      <c r="N1001" s="40" t="s">
        <v>2224</v>
      </c>
      <c r="O1001" s="40" t="s">
        <v>16</v>
      </c>
      <c r="P1001" s="40" t="s">
        <v>15</v>
      </c>
      <c r="Q1001" s="40" t="s">
        <v>15</v>
      </c>
      <c r="R1001" s="40" t="s">
        <v>16</v>
      </c>
      <c r="S1001" s="40">
        <v>3.0</v>
      </c>
      <c r="T1001" s="40" t="s">
        <v>1993</v>
      </c>
      <c r="U1001" s="40" t="s">
        <v>2820</v>
      </c>
      <c r="V1001" s="71"/>
      <c r="W1001" s="71"/>
      <c r="X1001" s="71"/>
    </row>
    <row r="1002">
      <c r="A1002" s="69">
        <v>986.0</v>
      </c>
      <c r="B1002" s="66">
        <v>7484408.0</v>
      </c>
      <c r="C1002" s="40" t="s">
        <v>15</v>
      </c>
      <c r="D1002" s="40" t="s">
        <v>15</v>
      </c>
      <c r="E1002" s="40" t="s">
        <v>15</v>
      </c>
      <c r="F1002" s="40" t="s">
        <v>15</v>
      </c>
      <c r="G1002" s="111" t="s">
        <v>15</v>
      </c>
      <c r="H1002" s="111" t="s">
        <v>15</v>
      </c>
      <c r="I1002" s="111" t="s">
        <v>15</v>
      </c>
      <c r="J1002" s="40" t="s">
        <v>15</v>
      </c>
      <c r="K1002" s="40" t="s">
        <v>15</v>
      </c>
      <c r="L1002" s="40" t="s">
        <v>15</v>
      </c>
      <c r="M1002" s="167"/>
      <c r="N1002" s="167"/>
      <c r="O1002" s="40" t="s">
        <v>15</v>
      </c>
      <c r="P1002" s="40" t="s">
        <v>15</v>
      </c>
      <c r="Q1002" s="40" t="s">
        <v>15</v>
      </c>
      <c r="R1002" s="40" t="s">
        <v>16</v>
      </c>
      <c r="S1002" s="40">
        <v>8.0</v>
      </c>
      <c r="T1002" s="40" t="s">
        <v>1992</v>
      </c>
      <c r="U1002" s="40" t="s">
        <v>2821</v>
      </c>
      <c r="V1002" s="71"/>
      <c r="W1002" s="71"/>
      <c r="X1002" s="71"/>
    </row>
    <row r="1003">
      <c r="A1003" s="69">
        <v>987.0</v>
      </c>
      <c r="B1003" s="66">
        <v>7484409.0</v>
      </c>
      <c r="C1003" s="40" t="s">
        <v>15</v>
      </c>
      <c r="D1003" s="40" t="s">
        <v>15</v>
      </c>
      <c r="E1003" s="40" t="s">
        <v>15</v>
      </c>
      <c r="F1003" s="40" t="s">
        <v>15</v>
      </c>
      <c r="G1003" s="111" t="s">
        <v>15</v>
      </c>
      <c r="H1003" s="111" t="s">
        <v>15</v>
      </c>
      <c r="I1003" s="111" t="s">
        <v>15</v>
      </c>
      <c r="J1003" s="40" t="s">
        <v>15</v>
      </c>
      <c r="K1003" s="40" t="s">
        <v>15</v>
      </c>
      <c r="L1003" s="40" t="s">
        <v>15</v>
      </c>
      <c r="M1003" s="167"/>
      <c r="N1003" s="167"/>
      <c r="O1003" s="40" t="s">
        <v>15</v>
      </c>
      <c r="P1003" s="40" t="s">
        <v>15</v>
      </c>
      <c r="Q1003" s="40" t="s">
        <v>15</v>
      </c>
      <c r="R1003" s="40" t="s">
        <v>16</v>
      </c>
      <c r="S1003" s="40">
        <v>7.0</v>
      </c>
      <c r="T1003" s="40" t="s">
        <v>1993</v>
      </c>
      <c r="U1003" s="40" t="s">
        <v>2822</v>
      </c>
      <c r="V1003" s="71"/>
      <c r="W1003" s="71"/>
      <c r="X1003" s="71"/>
    </row>
    <row r="1004">
      <c r="A1004" s="69">
        <v>988.0</v>
      </c>
      <c r="B1004" s="66">
        <v>7486676.0</v>
      </c>
      <c r="C1004" s="40" t="s">
        <v>15</v>
      </c>
      <c r="D1004" s="40" t="s">
        <v>15</v>
      </c>
      <c r="E1004" s="40" t="s">
        <v>15</v>
      </c>
      <c r="F1004" s="40" t="s">
        <v>15</v>
      </c>
      <c r="G1004" s="111" t="s">
        <v>15</v>
      </c>
      <c r="H1004" s="111" t="s">
        <v>15</v>
      </c>
      <c r="I1004" s="111" t="s">
        <v>16</v>
      </c>
      <c r="J1004" s="40" t="s">
        <v>15</v>
      </c>
      <c r="K1004" s="40" t="s">
        <v>16</v>
      </c>
      <c r="L1004" s="40" t="s">
        <v>16</v>
      </c>
      <c r="M1004" s="40">
        <v>10.0</v>
      </c>
      <c r="N1004" s="40" t="s">
        <v>2011</v>
      </c>
      <c r="O1004" s="40" t="s">
        <v>15</v>
      </c>
      <c r="P1004" s="40" t="s">
        <v>16</v>
      </c>
      <c r="Q1004" s="40" t="s">
        <v>16</v>
      </c>
      <c r="R1004" s="40" t="s">
        <v>16</v>
      </c>
      <c r="S1004" s="40">
        <v>37.0</v>
      </c>
      <c r="T1004" s="40" t="s">
        <v>1992</v>
      </c>
      <c r="U1004" s="40" t="s">
        <v>2823</v>
      </c>
      <c r="V1004" s="71"/>
      <c r="W1004" s="71"/>
      <c r="X1004" s="71"/>
    </row>
    <row r="1005">
      <c r="A1005" s="69">
        <v>989.0</v>
      </c>
      <c r="B1005" s="66">
        <v>7487050.0</v>
      </c>
      <c r="C1005" s="40" t="s">
        <v>16</v>
      </c>
      <c r="D1005" s="40" t="s">
        <v>15</v>
      </c>
      <c r="E1005" s="40" t="s">
        <v>15</v>
      </c>
      <c r="F1005" s="40" t="s">
        <v>15</v>
      </c>
      <c r="G1005" s="111" t="s">
        <v>15</v>
      </c>
      <c r="H1005" s="111" t="s">
        <v>15</v>
      </c>
      <c r="I1005" s="111" t="s">
        <v>16</v>
      </c>
      <c r="J1005" s="40" t="s">
        <v>15</v>
      </c>
      <c r="K1005" s="40" t="s">
        <v>16</v>
      </c>
      <c r="L1005" s="40" t="s">
        <v>16</v>
      </c>
      <c r="M1005" s="40">
        <v>1.0</v>
      </c>
      <c r="N1005" s="40" t="s">
        <v>2011</v>
      </c>
      <c r="O1005" s="40" t="s">
        <v>15</v>
      </c>
      <c r="P1005" s="40" t="s">
        <v>16</v>
      </c>
      <c r="Q1005" s="40" t="s">
        <v>16</v>
      </c>
      <c r="R1005" s="40" t="s">
        <v>16</v>
      </c>
      <c r="S1005" s="40">
        <v>1.0</v>
      </c>
      <c r="T1005" s="40"/>
      <c r="U1005" s="40" t="s">
        <v>2824</v>
      </c>
      <c r="V1005" s="71"/>
      <c r="W1005" s="71"/>
      <c r="X1005" s="71"/>
    </row>
    <row r="1006">
      <c r="A1006" s="69">
        <v>990.0</v>
      </c>
      <c r="B1006" s="66">
        <v>7487554.0</v>
      </c>
      <c r="C1006" s="40" t="s">
        <v>16</v>
      </c>
      <c r="D1006" s="40" t="s">
        <v>15</v>
      </c>
      <c r="E1006" s="40" t="s">
        <v>15</v>
      </c>
      <c r="F1006" s="40" t="s">
        <v>15</v>
      </c>
      <c r="G1006" s="111" t="s">
        <v>15</v>
      </c>
      <c r="H1006" s="111" t="s">
        <v>15</v>
      </c>
      <c r="I1006" s="111" t="s">
        <v>16</v>
      </c>
      <c r="J1006" s="40" t="s">
        <v>15</v>
      </c>
      <c r="K1006" s="40" t="s">
        <v>16</v>
      </c>
      <c r="L1006" s="40" t="s">
        <v>16</v>
      </c>
      <c r="M1006" s="40">
        <v>15.0</v>
      </c>
      <c r="N1006" s="40" t="s">
        <v>2825</v>
      </c>
      <c r="O1006" s="40" t="s">
        <v>15</v>
      </c>
      <c r="P1006" s="40" t="s">
        <v>16</v>
      </c>
      <c r="Q1006" s="40" t="s">
        <v>16</v>
      </c>
      <c r="R1006" s="40" t="s">
        <v>16</v>
      </c>
      <c r="S1006" s="40">
        <v>15.0</v>
      </c>
      <c r="T1006" s="40"/>
      <c r="U1006" s="40" t="s">
        <v>2826</v>
      </c>
      <c r="V1006" s="71"/>
      <c r="W1006" s="71"/>
      <c r="X1006" s="71"/>
    </row>
    <row r="1007">
      <c r="A1007" s="59">
        <v>991.0</v>
      </c>
      <c r="B1007" s="66">
        <v>7487612.0</v>
      </c>
      <c r="C1007" s="40" t="s">
        <v>15</v>
      </c>
      <c r="D1007" s="40" t="s">
        <v>15</v>
      </c>
      <c r="E1007" s="40" t="s">
        <v>15</v>
      </c>
      <c r="F1007" s="40" t="s">
        <v>15</v>
      </c>
      <c r="G1007" s="111" t="s">
        <v>15</v>
      </c>
      <c r="H1007" s="111" t="s">
        <v>15</v>
      </c>
      <c r="I1007" s="111" t="s">
        <v>15</v>
      </c>
      <c r="J1007" s="40" t="s">
        <v>15</v>
      </c>
      <c r="K1007" s="40" t="s">
        <v>16</v>
      </c>
      <c r="L1007" s="40" t="s">
        <v>16</v>
      </c>
      <c r="M1007" s="40">
        <v>11.0</v>
      </c>
      <c r="N1007" s="40" t="s">
        <v>2009</v>
      </c>
      <c r="O1007" s="40" t="s">
        <v>15</v>
      </c>
      <c r="P1007" s="40" t="s">
        <v>16</v>
      </c>
      <c r="Q1007" s="40" t="s">
        <v>16</v>
      </c>
      <c r="R1007" s="40" t="s">
        <v>16</v>
      </c>
      <c r="S1007" s="40">
        <v>25.0</v>
      </c>
      <c r="T1007" s="40" t="s">
        <v>1992</v>
      </c>
      <c r="U1007" s="40" t="s">
        <v>2590</v>
      </c>
      <c r="V1007" s="71"/>
      <c r="W1007" s="71"/>
      <c r="X1007" s="71"/>
    </row>
    <row r="1008">
      <c r="A1008" s="30">
        <v>992.0</v>
      </c>
      <c r="B1008" s="30">
        <v>7487613.0</v>
      </c>
      <c r="C1008" s="39" t="s">
        <v>15</v>
      </c>
      <c r="D1008" s="39" t="s">
        <v>15</v>
      </c>
      <c r="E1008" s="39" t="s">
        <v>15</v>
      </c>
      <c r="F1008" s="39" t="s">
        <v>15</v>
      </c>
      <c r="G1008" s="89" t="s">
        <v>15</v>
      </c>
      <c r="H1008" s="89" t="s">
        <v>15</v>
      </c>
      <c r="I1008" s="89" t="s">
        <v>15</v>
      </c>
      <c r="J1008" s="39" t="s">
        <v>15</v>
      </c>
      <c r="K1008" s="39" t="s">
        <v>16</v>
      </c>
      <c r="L1008" s="39" t="s">
        <v>16</v>
      </c>
      <c r="M1008" s="39">
        <v>14.0</v>
      </c>
      <c r="N1008" s="39" t="s">
        <v>2515</v>
      </c>
      <c r="O1008" s="39" t="s">
        <v>15</v>
      </c>
      <c r="P1008" s="40" t="s">
        <v>16</v>
      </c>
      <c r="Q1008" s="40" t="s">
        <v>16</v>
      </c>
      <c r="R1008" s="39" t="s">
        <v>16</v>
      </c>
      <c r="S1008" s="39">
        <v>25.0</v>
      </c>
      <c r="T1008" s="40" t="s">
        <v>1992</v>
      </c>
      <c r="U1008" s="39" t="s">
        <v>2827</v>
      </c>
      <c r="V1008" s="35"/>
      <c r="W1008" s="35"/>
      <c r="X1008" s="35"/>
    </row>
    <row r="1009">
      <c r="A1009" s="30">
        <v>993.0</v>
      </c>
      <c r="B1009" s="30">
        <v>7488160.0</v>
      </c>
      <c r="C1009" s="39" t="s">
        <v>15</v>
      </c>
      <c r="D1009" s="39" t="s">
        <v>15</v>
      </c>
      <c r="E1009" s="39" t="s">
        <v>15</v>
      </c>
      <c r="F1009" s="39" t="s">
        <v>15</v>
      </c>
      <c r="G1009" s="89" t="s">
        <v>15</v>
      </c>
      <c r="H1009" s="89" t="s">
        <v>15</v>
      </c>
      <c r="I1009" s="89" t="s">
        <v>16</v>
      </c>
      <c r="J1009" s="39" t="s">
        <v>15</v>
      </c>
      <c r="K1009" s="39" t="s">
        <v>16</v>
      </c>
      <c r="L1009" s="39" t="s">
        <v>16</v>
      </c>
      <c r="M1009" s="39">
        <v>14.0</v>
      </c>
      <c r="N1009" s="39" t="s">
        <v>2828</v>
      </c>
      <c r="O1009" s="39" t="s">
        <v>15</v>
      </c>
      <c r="P1009" s="40" t="s">
        <v>16</v>
      </c>
      <c r="Q1009" s="40" t="s">
        <v>16</v>
      </c>
      <c r="R1009" s="39" t="s">
        <v>16</v>
      </c>
      <c r="S1009" s="39">
        <v>14.0</v>
      </c>
      <c r="T1009" s="40"/>
      <c r="U1009" s="39" t="s">
        <v>2829</v>
      </c>
      <c r="V1009" s="35"/>
      <c r="W1009" s="35"/>
      <c r="X1009" s="35"/>
    </row>
    <row r="1010">
      <c r="A1010" s="30">
        <v>994.0</v>
      </c>
      <c r="B1010" s="30">
        <v>7504822.0</v>
      </c>
      <c r="C1010" s="39" t="s">
        <v>15</v>
      </c>
      <c r="D1010" s="39" t="s">
        <v>16</v>
      </c>
      <c r="E1010" s="39" t="s">
        <v>15</v>
      </c>
      <c r="F1010" s="39" t="s">
        <v>15</v>
      </c>
      <c r="G1010" s="89" t="s">
        <v>15</v>
      </c>
      <c r="H1010" s="89" t="s">
        <v>15</v>
      </c>
      <c r="I1010" s="89" t="s">
        <v>16</v>
      </c>
      <c r="J1010" s="39" t="s">
        <v>15</v>
      </c>
      <c r="K1010" s="39" t="s">
        <v>16</v>
      </c>
      <c r="L1010" s="39" t="s">
        <v>16</v>
      </c>
      <c r="M1010" s="39">
        <v>10.0</v>
      </c>
      <c r="N1010" s="39" t="s">
        <v>2250</v>
      </c>
      <c r="O1010" s="39" t="s">
        <v>15</v>
      </c>
      <c r="P1010" s="40" t="s">
        <v>16</v>
      </c>
      <c r="Q1010" s="40" t="s">
        <v>16</v>
      </c>
      <c r="R1010" s="39" t="s">
        <v>16</v>
      </c>
      <c r="S1010" s="39">
        <v>14.0</v>
      </c>
      <c r="T1010" s="40" t="s">
        <v>1992</v>
      </c>
      <c r="U1010" s="39" t="s">
        <v>2830</v>
      </c>
      <c r="V1010" s="35"/>
      <c r="W1010" s="35"/>
      <c r="X1010" s="35"/>
    </row>
    <row r="1011">
      <c r="A1011" s="30">
        <v>995.0</v>
      </c>
      <c r="B1011" s="30">
        <v>8032534.0</v>
      </c>
      <c r="C1011" s="39" t="s">
        <v>15</v>
      </c>
      <c r="D1011" s="39" t="s">
        <v>15</v>
      </c>
      <c r="E1011" s="39" t="s">
        <v>15</v>
      </c>
      <c r="F1011" s="39" t="s">
        <v>15</v>
      </c>
      <c r="G1011" s="89" t="s">
        <v>15</v>
      </c>
      <c r="H1011" s="89" t="s">
        <v>15</v>
      </c>
      <c r="I1011" s="89" t="s">
        <v>15</v>
      </c>
      <c r="J1011" s="39" t="s">
        <v>15</v>
      </c>
      <c r="K1011" s="39" t="s">
        <v>15</v>
      </c>
      <c r="L1011" s="39" t="s">
        <v>15</v>
      </c>
      <c r="M1011" s="158"/>
      <c r="N1011" s="158"/>
      <c r="O1011" s="39" t="s">
        <v>15</v>
      </c>
      <c r="P1011" s="40" t="s">
        <v>15</v>
      </c>
      <c r="Q1011" s="40" t="s">
        <v>15</v>
      </c>
      <c r="R1011" s="39" t="s">
        <v>15</v>
      </c>
      <c r="S1011" s="158"/>
      <c r="T1011" s="40"/>
      <c r="U1011" s="39" t="s">
        <v>2831</v>
      </c>
      <c r="V1011" s="35"/>
      <c r="W1011" s="35"/>
      <c r="X1011" s="35"/>
    </row>
    <row r="1012">
      <c r="A1012" s="30">
        <v>996.0</v>
      </c>
      <c r="B1012" s="30">
        <v>7490368.0</v>
      </c>
      <c r="C1012" s="39" t="s">
        <v>15</v>
      </c>
      <c r="D1012" s="39" t="s">
        <v>15</v>
      </c>
      <c r="E1012" s="39" t="s">
        <v>15</v>
      </c>
      <c r="F1012" s="39" t="s">
        <v>15</v>
      </c>
      <c r="G1012" s="89" t="s">
        <v>15</v>
      </c>
      <c r="H1012" s="89" t="s">
        <v>15</v>
      </c>
      <c r="I1012" s="89" t="s">
        <v>16</v>
      </c>
      <c r="J1012" s="39" t="s">
        <v>15</v>
      </c>
      <c r="K1012" s="39" t="s">
        <v>16</v>
      </c>
      <c r="L1012" s="39" t="s">
        <v>16</v>
      </c>
      <c r="M1012" s="39">
        <v>4.0</v>
      </c>
      <c r="N1012" s="39" t="s">
        <v>2250</v>
      </c>
      <c r="O1012" s="39" t="s">
        <v>15</v>
      </c>
      <c r="P1012" s="40" t="s">
        <v>15</v>
      </c>
      <c r="Q1012" s="40" t="s">
        <v>16</v>
      </c>
      <c r="R1012" s="39" t="s">
        <v>16</v>
      </c>
      <c r="S1012" s="39">
        <v>4.0</v>
      </c>
      <c r="T1012" s="40"/>
      <c r="U1012" s="39" t="s">
        <v>2832</v>
      </c>
      <c r="V1012" s="35"/>
      <c r="W1012" s="35"/>
      <c r="X1012" s="35"/>
    </row>
    <row r="1013">
      <c r="A1013" s="30">
        <v>997.0</v>
      </c>
      <c r="B1013" s="30">
        <v>7489254.0</v>
      </c>
      <c r="C1013" s="35" t="s">
        <v>15</v>
      </c>
      <c r="D1013" s="35" t="s">
        <v>15</v>
      </c>
      <c r="E1013" s="35" t="s">
        <v>15</v>
      </c>
      <c r="F1013" s="35" t="s">
        <v>15</v>
      </c>
      <c r="G1013" s="116" t="s">
        <v>15</v>
      </c>
      <c r="H1013" s="116" t="s">
        <v>15</v>
      </c>
      <c r="I1013" s="116" t="s">
        <v>15</v>
      </c>
      <c r="J1013" s="35" t="s">
        <v>15</v>
      </c>
      <c r="K1013" s="35" t="s">
        <v>15</v>
      </c>
      <c r="L1013" s="35" t="s">
        <v>15</v>
      </c>
      <c r="M1013" s="159"/>
      <c r="N1013" s="159"/>
      <c r="O1013" s="35" t="s">
        <v>15</v>
      </c>
      <c r="P1013" s="71" t="s">
        <v>16</v>
      </c>
      <c r="Q1013" s="71" t="s">
        <v>16</v>
      </c>
      <c r="R1013" s="35" t="s">
        <v>16</v>
      </c>
      <c r="S1013" s="35">
        <v>21.0</v>
      </c>
      <c r="T1013" s="71" t="s">
        <v>1992</v>
      </c>
      <c r="U1013" s="35" t="s">
        <v>2833</v>
      </c>
      <c r="V1013" s="35"/>
      <c r="W1013" s="35"/>
      <c r="X1013" s="35"/>
    </row>
    <row r="1014">
      <c r="A1014" s="30">
        <v>998.0</v>
      </c>
      <c r="B1014" s="30">
        <v>7492733.0</v>
      </c>
      <c r="C1014" s="35" t="s">
        <v>15</v>
      </c>
      <c r="D1014" s="35" t="s">
        <v>2049</v>
      </c>
      <c r="E1014" s="35" t="s">
        <v>15</v>
      </c>
      <c r="F1014" s="35" t="s">
        <v>15</v>
      </c>
      <c r="G1014" s="116" t="s">
        <v>16</v>
      </c>
      <c r="H1014" s="116" t="s">
        <v>16</v>
      </c>
      <c r="I1014" s="116" t="s">
        <v>16</v>
      </c>
      <c r="J1014" s="35" t="s">
        <v>15</v>
      </c>
      <c r="K1014" s="35" t="s">
        <v>16</v>
      </c>
      <c r="L1014" s="35" t="s">
        <v>16</v>
      </c>
      <c r="M1014" s="35">
        <v>25.0</v>
      </c>
      <c r="N1014" s="35" t="s">
        <v>2834</v>
      </c>
      <c r="O1014" s="35" t="s">
        <v>15</v>
      </c>
      <c r="P1014" s="71" t="s">
        <v>16</v>
      </c>
      <c r="Q1014" s="71" t="s">
        <v>16</v>
      </c>
      <c r="R1014" s="35" t="s">
        <v>16</v>
      </c>
      <c r="S1014" s="35">
        <v>76.0</v>
      </c>
      <c r="T1014" s="71" t="s">
        <v>1993</v>
      </c>
      <c r="U1014" s="35" t="s">
        <v>2835</v>
      </c>
      <c r="V1014" s="35"/>
      <c r="W1014" s="35"/>
      <c r="X1014" s="35"/>
    </row>
    <row r="1015">
      <c r="A1015" s="30">
        <v>999.0</v>
      </c>
      <c r="B1015" s="30">
        <v>7491581.0</v>
      </c>
      <c r="C1015" s="35" t="s">
        <v>16</v>
      </c>
      <c r="D1015" s="35" t="s">
        <v>2007</v>
      </c>
      <c r="E1015" s="35" t="s">
        <v>15</v>
      </c>
      <c r="F1015" s="35" t="s">
        <v>15</v>
      </c>
      <c r="G1015" s="116" t="s">
        <v>15</v>
      </c>
      <c r="H1015" s="116" t="s">
        <v>15</v>
      </c>
      <c r="I1015" s="116" t="s">
        <v>16</v>
      </c>
      <c r="J1015" s="35" t="s">
        <v>15</v>
      </c>
      <c r="K1015" s="35" t="s">
        <v>16</v>
      </c>
      <c r="L1015" s="35" t="s">
        <v>16</v>
      </c>
      <c r="M1015" s="159"/>
      <c r="N1015" s="35" t="s">
        <v>2250</v>
      </c>
      <c r="O1015" s="35" t="s">
        <v>15</v>
      </c>
      <c r="P1015" s="71" t="s">
        <v>16</v>
      </c>
      <c r="Q1015" s="71" t="s">
        <v>16</v>
      </c>
      <c r="R1015" s="35" t="s">
        <v>16</v>
      </c>
      <c r="S1015" s="35">
        <v>5.0</v>
      </c>
      <c r="T1015" s="71"/>
      <c r="U1015" s="35" t="s">
        <v>2836</v>
      </c>
      <c r="V1015" s="35"/>
      <c r="W1015" s="35"/>
      <c r="X1015" s="35"/>
    </row>
    <row r="1016">
      <c r="A1016" s="30">
        <v>1000.0</v>
      </c>
      <c r="B1016" s="62">
        <v>7493125.0</v>
      </c>
      <c r="C1016" s="35" t="s">
        <v>15</v>
      </c>
      <c r="D1016" s="35" t="s">
        <v>15</v>
      </c>
      <c r="E1016" s="35" t="s">
        <v>15</v>
      </c>
      <c r="F1016" s="35" t="s">
        <v>15</v>
      </c>
      <c r="G1016" s="116" t="s">
        <v>15</v>
      </c>
      <c r="H1016" s="116" t="s">
        <v>15</v>
      </c>
      <c r="I1016" s="116" t="s">
        <v>15</v>
      </c>
      <c r="J1016" s="35" t="s">
        <v>15</v>
      </c>
      <c r="K1016" s="35" t="s">
        <v>16</v>
      </c>
      <c r="L1016" s="35" t="s">
        <v>16</v>
      </c>
      <c r="M1016" s="35">
        <v>7.0</v>
      </c>
      <c r="N1016" s="35" t="s">
        <v>2837</v>
      </c>
      <c r="O1016" s="35" t="s">
        <v>15</v>
      </c>
      <c r="P1016" s="71" t="s">
        <v>16</v>
      </c>
      <c r="Q1016" s="71" t="s">
        <v>16</v>
      </c>
      <c r="R1016" s="35" t="s">
        <v>16</v>
      </c>
      <c r="S1016" s="35">
        <v>1.0</v>
      </c>
      <c r="T1016" s="71" t="s">
        <v>1992</v>
      </c>
      <c r="U1016" s="35" t="s">
        <v>2838</v>
      </c>
      <c r="V1016" s="35"/>
      <c r="W1016" s="35"/>
      <c r="X1016" s="35"/>
    </row>
    <row r="1017">
      <c r="A1017" s="30">
        <v>1001.0</v>
      </c>
      <c r="B1017" s="62">
        <v>7493123.0</v>
      </c>
      <c r="C1017" s="35" t="s">
        <v>15</v>
      </c>
      <c r="D1017" s="35" t="s">
        <v>15</v>
      </c>
      <c r="E1017" s="35" t="s">
        <v>16</v>
      </c>
      <c r="F1017" s="35" t="s">
        <v>15</v>
      </c>
      <c r="G1017" s="116" t="s">
        <v>15</v>
      </c>
      <c r="H1017" s="116" t="s">
        <v>15</v>
      </c>
      <c r="I1017" s="116" t="s">
        <v>15</v>
      </c>
      <c r="J1017" s="35" t="s">
        <v>15</v>
      </c>
      <c r="K1017" s="35" t="s">
        <v>16</v>
      </c>
      <c r="L1017" s="35" t="s">
        <v>16</v>
      </c>
      <c r="M1017" s="35">
        <v>3.0</v>
      </c>
      <c r="N1017" s="35" t="s">
        <v>2250</v>
      </c>
      <c r="O1017" s="35" t="s">
        <v>15</v>
      </c>
      <c r="P1017" s="71" t="s">
        <v>16</v>
      </c>
      <c r="Q1017" s="71" t="s">
        <v>16</v>
      </c>
      <c r="R1017" s="35" t="s">
        <v>15</v>
      </c>
      <c r="S1017" s="159"/>
      <c r="T1017" s="71"/>
      <c r="U1017" s="35" t="s">
        <v>2839</v>
      </c>
      <c r="V1017" s="35"/>
      <c r="W1017" s="35"/>
      <c r="X1017" s="35"/>
    </row>
    <row r="1018">
      <c r="A1018" s="30">
        <v>1002.0</v>
      </c>
      <c r="B1018" s="62">
        <v>7488490.0</v>
      </c>
      <c r="C1018" s="35" t="s">
        <v>15</v>
      </c>
      <c r="D1018" s="35" t="s">
        <v>15</v>
      </c>
      <c r="E1018" s="35" t="s">
        <v>15</v>
      </c>
      <c r="F1018" s="35" t="s">
        <v>15</v>
      </c>
      <c r="G1018" s="116" t="s">
        <v>15</v>
      </c>
      <c r="H1018" s="116" t="s">
        <v>15</v>
      </c>
      <c r="I1018" s="116" t="s">
        <v>15</v>
      </c>
      <c r="J1018" s="35" t="s">
        <v>15</v>
      </c>
      <c r="K1018" s="35" t="s">
        <v>15</v>
      </c>
      <c r="L1018" s="35" t="s">
        <v>16</v>
      </c>
      <c r="M1018" s="35">
        <v>4.0</v>
      </c>
      <c r="N1018" s="35" t="s">
        <v>2250</v>
      </c>
      <c r="O1018" s="35" t="s">
        <v>15</v>
      </c>
      <c r="P1018" s="71" t="s">
        <v>16</v>
      </c>
      <c r="Q1018" s="71" t="s">
        <v>15</v>
      </c>
      <c r="R1018" s="35" t="s">
        <v>16</v>
      </c>
      <c r="S1018" s="35">
        <v>8.0</v>
      </c>
      <c r="T1018" s="71" t="s">
        <v>1992</v>
      </c>
      <c r="U1018" s="159"/>
      <c r="V1018" s="159"/>
      <c r="W1018" s="159"/>
      <c r="X1018" s="159"/>
    </row>
    <row r="1019">
      <c r="A1019" s="30">
        <v>1003.0</v>
      </c>
      <c r="B1019" s="62">
        <v>7494343.0</v>
      </c>
      <c r="C1019" s="35" t="s">
        <v>15</v>
      </c>
      <c r="D1019" s="35" t="s">
        <v>15</v>
      </c>
      <c r="E1019" s="35" t="s">
        <v>15</v>
      </c>
      <c r="F1019" s="35" t="s">
        <v>15</v>
      </c>
      <c r="G1019" s="116" t="s">
        <v>15</v>
      </c>
      <c r="H1019" s="116" t="s">
        <v>15</v>
      </c>
      <c r="I1019" s="116" t="s">
        <v>16</v>
      </c>
      <c r="J1019" s="35" t="s">
        <v>15</v>
      </c>
      <c r="K1019" s="35" t="s">
        <v>16</v>
      </c>
      <c r="L1019" s="35" t="s">
        <v>16</v>
      </c>
      <c r="M1019" s="35">
        <v>8.0</v>
      </c>
      <c r="N1019" s="35" t="s">
        <v>2250</v>
      </c>
      <c r="O1019" s="35" t="s">
        <v>15</v>
      </c>
      <c r="P1019" s="71" t="s">
        <v>16</v>
      </c>
      <c r="Q1019" s="71" t="s">
        <v>15</v>
      </c>
      <c r="R1019" s="35" t="s">
        <v>15</v>
      </c>
      <c r="S1019" s="159"/>
      <c r="T1019" s="71" t="s">
        <v>1992</v>
      </c>
      <c r="U1019" s="35" t="s">
        <v>2840</v>
      </c>
      <c r="V1019" s="35"/>
      <c r="W1019" s="35"/>
      <c r="X1019" s="35"/>
    </row>
    <row r="1020">
      <c r="A1020" s="30">
        <v>1004.0</v>
      </c>
      <c r="B1020" s="62">
        <v>7495690.0</v>
      </c>
      <c r="C1020" s="35" t="s">
        <v>15</v>
      </c>
      <c r="D1020" s="35" t="s">
        <v>15</v>
      </c>
      <c r="E1020" s="35" t="s">
        <v>15</v>
      </c>
      <c r="F1020" s="35" t="s">
        <v>15</v>
      </c>
      <c r="G1020" s="116" t="s">
        <v>16</v>
      </c>
      <c r="H1020" s="116" t="s">
        <v>15</v>
      </c>
      <c r="I1020" s="116" t="s">
        <v>15</v>
      </c>
      <c r="J1020" s="35" t="s">
        <v>15</v>
      </c>
      <c r="K1020" s="35" t="s">
        <v>15</v>
      </c>
      <c r="L1020" s="35" t="s">
        <v>16</v>
      </c>
      <c r="M1020" s="35">
        <v>10.0</v>
      </c>
      <c r="N1020" s="35" t="s">
        <v>2250</v>
      </c>
      <c r="O1020" s="35" t="s">
        <v>15</v>
      </c>
      <c r="P1020" s="71" t="s">
        <v>16</v>
      </c>
      <c r="Q1020" s="71" t="s">
        <v>16</v>
      </c>
      <c r="R1020" s="35" t="s">
        <v>15</v>
      </c>
      <c r="S1020" s="159"/>
      <c r="T1020" s="71" t="s">
        <v>1992</v>
      </c>
      <c r="U1020" s="35" t="s">
        <v>2841</v>
      </c>
      <c r="V1020" s="35"/>
      <c r="W1020" s="35"/>
      <c r="X1020" s="35"/>
    </row>
    <row r="1021">
      <c r="A1021" s="30">
        <v>1005.0</v>
      </c>
      <c r="B1021" s="62">
        <v>7495766.0</v>
      </c>
      <c r="C1021" s="35" t="s">
        <v>15</v>
      </c>
      <c r="D1021" s="35" t="s">
        <v>15</v>
      </c>
      <c r="E1021" s="35" t="s">
        <v>15</v>
      </c>
      <c r="F1021" s="35" t="s">
        <v>15</v>
      </c>
      <c r="G1021" s="116" t="s">
        <v>15</v>
      </c>
      <c r="H1021" s="116" t="s">
        <v>15</v>
      </c>
      <c r="I1021" s="116" t="s">
        <v>16</v>
      </c>
      <c r="J1021" s="35" t="s">
        <v>16</v>
      </c>
      <c r="K1021" s="35" t="s">
        <v>16</v>
      </c>
      <c r="L1021" s="35" t="s">
        <v>16</v>
      </c>
      <c r="M1021" s="35">
        <v>18.0</v>
      </c>
      <c r="N1021" s="35" t="s">
        <v>2842</v>
      </c>
      <c r="O1021" s="35" t="s">
        <v>15</v>
      </c>
      <c r="P1021" s="71" t="s">
        <v>16</v>
      </c>
      <c r="Q1021" s="71" t="s">
        <v>16</v>
      </c>
      <c r="R1021" s="35" t="s">
        <v>16</v>
      </c>
      <c r="S1021" s="35">
        <v>24.0</v>
      </c>
      <c r="T1021" s="71" t="s">
        <v>1992</v>
      </c>
      <c r="U1021" s="35" t="s">
        <v>2843</v>
      </c>
      <c r="V1021" s="35"/>
      <c r="W1021" s="35"/>
      <c r="X1021" s="35"/>
    </row>
    <row r="1022">
      <c r="A1022" s="30">
        <v>1006.0</v>
      </c>
      <c r="B1022" s="62">
        <v>7495768.0</v>
      </c>
      <c r="C1022" s="35" t="s">
        <v>15</v>
      </c>
      <c r="D1022" s="35" t="s">
        <v>15</v>
      </c>
      <c r="E1022" s="35" t="s">
        <v>15</v>
      </c>
      <c r="F1022" s="35" t="s">
        <v>15</v>
      </c>
      <c r="G1022" s="116" t="s">
        <v>15</v>
      </c>
      <c r="H1022" s="116" t="s">
        <v>15</v>
      </c>
      <c r="I1022" s="116" t="s">
        <v>16</v>
      </c>
      <c r="J1022" s="35" t="s">
        <v>15</v>
      </c>
      <c r="K1022" s="35" t="s">
        <v>15</v>
      </c>
      <c r="L1022" s="35" t="s">
        <v>16</v>
      </c>
      <c r="M1022" s="35">
        <v>10.0</v>
      </c>
      <c r="N1022" s="35" t="s">
        <v>2250</v>
      </c>
      <c r="O1022" s="35" t="s">
        <v>15</v>
      </c>
      <c r="P1022" s="71" t="s">
        <v>16</v>
      </c>
      <c r="Q1022" s="71" t="s">
        <v>16</v>
      </c>
      <c r="R1022" s="35" t="s">
        <v>16</v>
      </c>
      <c r="S1022" s="35">
        <v>24.0</v>
      </c>
      <c r="T1022" s="71" t="s">
        <v>1992</v>
      </c>
      <c r="U1022" s="35" t="s">
        <v>2844</v>
      </c>
      <c r="V1022" s="35"/>
      <c r="W1022" s="35"/>
      <c r="X1022" s="35"/>
    </row>
    <row r="1023">
      <c r="A1023" s="30">
        <v>1007.0</v>
      </c>
      <c r="B1023" s="62">
        <v>7496363.0</v>
      </c>
      <c r="C1023" s="35" t="s">
        <v>15</v>
      </c>
      <c r="D1023" s="35" t="s">
        <v>15</v>
      </c>
      <c r="E1023" s="35" t="s">
        <v>15</v>
      </c>
      <c r="F1023" s="35" t="s">
        <v>15</v>
      </c>
      <c r="G1023" s="116" t="s">
        <v>15</v>
      </c>
      <c r="H1023" s="116" t="s">
        <v>15</v>
      </c>
      <c r="I1023" s="116" t="s">
        <v>16</v>
      </c>
      <c r="J1023" s="35" t="s">
        <v>16</v>
      </c>
      <c r="K1023" s="35" t="s">
        <v>16</v>
      </c>
      <c r="L1023" s="35" t="s">
        <v>16</v>
      </c>
      <c r="M1023" s="35">
        <v>8.0</v>
      </c>
      <c r="N1023" s="35" t="s">
        <v>2250</v>
      </c>
      <c r="O1023" s="35" t="s">
        <v>15</v>
      </c>
      <c r="P1023" s="71" t="s">
        <v>16</v>
      </c>
      <c r="Q1023" s="71" t="s">
        <v>16</v>
      </c>
      <c r="R1023" s="35" t="s">
        <v>16</v>
      </c>
      <c r="S1023" s="35">
        <v>10.0</v>
      </c>
      <c r="T1023" s="71" t="s">
        <v>1992</v>
      </c>
      <c r="U1023" s="35" t="s">
        <v>2845</v>
      </c>
      <c r="V1023" s="35"/>
      <c r="W1023" s="35"/>
      <c r="X1023" s="35"/>
    </row>
    <row r="1024">
      <c r="A1024" s="30">
        <v>1008.0</v>
      </c>
      <c r="B1024" s="62">
        <v>7498392.0</v>
      </c>
      <c r="C1024" s="35" t="s">
        <v>15</v>
      </c>
      <c r="D1024" s="35" t="s">
        <v>15</v>
      </c>
      <c r="E1024" s="35" t="s">
        <v>15</v>
      </c>
      <c r="F1024" s="35" t="s">
        <v>15</v>
      </c>
      <c r="G1024" s="116" t="s">
        <v>15</v>
      </c>
      <c r="H1024" s="116" t="s">
        <v>15</v>
      </c>
      <c r="I1024" s="116" t="s">
        <v>16</v>
      </c>
      <c r="J1024" s="35" t="s">
        <v>15</v>
      </c>
      <c r="K1024" s="35" t="s">
        <v>15</v>
      </c>
      <c r="L1024" s="35" t="s">
        <v>15</v>
      </c>
      <c r="M1024" s="159"/>
      <c r="N1024" s="159"/>
      <c r="O1024" s="35" t="s">
        <v>16</v>
      </c>
      <c r="P1024" s="71" t="s">
        <v>16</v>
      </c>
      <c r="Q1024" s="71" t="s">
        <v>15</v>
      </c>
      <c r="R1024" s="35" t="s">
        <v>15</v>
      </c>
      <c r="S1024" s="159"/>
      <c r="T1024" s="71"/>
      <c r="U1024" s="35" t="s">
        <v>2846</v>
      </c>
      <c r="V1024" s="35"/>
      <c r="W1024" s="35"/>
      <c r="X1024" s="35"/>
    </row>
    <row r="1025">
      <c r="A1025" s="30">
        <v>1009.0</v>
      </c>
      <c r="B1025" s="62">
        <v>7500679.0</v>
      </c>
      <c r="C1025" s="35" t="s">
        <v>15</v>
      </c>
      <c r="D1025" s="35" t="s">
        <v>15</v>
      </c>
      <c r="E1025" s="35" t="s">
        <v>15</v>
      </c>
      <c r="F1025" s="35" t="s">
        <v>15</v>
      </c>
      <c r="G1025" s="116" t="s">
        <v>15</v>
      </c>
      <c r="H1025" s="116" t="s">
        <v>15</v>
      </c>
      <c r="I1025" s="116" t="s">
        <v>15</v>
      </c>
      <c r="J1025" s="35" t="s">
        <v>16</v>
      </c>
      <c r="K1025" s="35" t="s">
        <v>15</v>
      </c>
      <c r="L1025" s="35" t="s">
        <v>16</v>
      </c>
      <c r="M1025" s="35">
        <v>7.0</v>
      </c>
      <c r="N1025" s="35" t="s">
        <v>2847</v>
      </c>
      <c r="O1025" s="35" t="s">
        <v>15</v>
      </c>
      <c r="P1025" s="71" t="s">
        <v>16</v>
      </c>
      <c r="Q1025" s="71" t="s">
        <v>16</v>
      </c>
      <c r="R1025" s="35" t="s">
        <v>15</v>
      </c>
      <c r="S1025" s="159"/>
      <c r="T1025" s="71" t="s">
        <v>1993</v>
      </c>
      <c r="U1025" s="35" t="s">
        <v>2848</v>
      </c>
      <c r="V1025" s="35"/>
      <c r="W1025" s="35"/>
      <c r="X1025" s="35"/>
    </row>
    <row r="1026">
      <c r="A1026" s="30">
        <v>1010.0</v>
      </c>
      <c r="B1026" s="62">
        <v>7500838.0</v>
      </c>
      <c r="C1026" s="35" t="s">
        <v>15</v>
      </c>
      <c r="D1026" s="35" t="s">
        <v>15</v>
      </c>
      <c r="E1026" s="35" t="s">
        <v>15</v>
      </c>
      <c r="F1026" s="35" t="s">
        <v>15</v>
      </c>
      <c r="G1026" s="116" t="s">
        <v>15</v>
      </c>
      <c r="H1026" s="116" t="s">
        <v>15</v>
      </c>
      <c r="I1026" s="116" t="s">
        <v>16</v>
      </c>
      <c r="J1026" s="35" t="s">
        <v>15</v>
      </c>
      <c r="K1026" s="35" t="s">
        <v>16</v>
      </c>
      <c r="L1026" s="35" t="s">
        <v>16</v>
      </c>
      <c r="M1026" s="35">
        <v>2.0</v>
      </c>
      <c r="N1026" s="35" t="s">
        <v>2009</v>
      </c>
      <c r="O1026" s="35" t="s">
        <v>15</v>
      </c>
      <c r="P1026" s="71" t="s">
        <v>15</v>
      </c>
      <c r="Q1026" s="71" t="s">
        <v>16</v>
      </c>
      <c r="R1026" s="35" t="s">
        <v>16</v>
      </c>
      <c r="S1026" s="35" t="s">
        <v>86</v>
      </c>
      <c r="T1026" s="71"/>
      <c r="U1026" s="35" t="s">
        <v>2849</v>
      </c>
      <c r="V1026" s="35"/>
      <c r="W1026" s="35"/>
      <c r="X1026" s="35"/>
    </row>
    <row r="1027">
      <c r="A1027" s="30">
        <v>1011.0</v>
      </c>
      <c r="B1027" s="62">
        <v>7477501.0</v>
      </c>
      <c r="C1027" s="35" t="s">
        <v>15</v>
      </c>
      <c r="D1027" s="35" t="s">
        <v>15</v>
      </c>
      <c r="E1027" s="35" t="s">
        <v>15</v>
      </c>
      <c r="F1027" s="35" t="s">
        <v>15</v>
      </c>
      <c r="G1027" s="116" t="s">
        <v>15</v>
      </c>
      <c r="H1027" s="116" t="s">
        <v>15</v>
      </c>
      <c r="I1027" s="116" t="s">
        <v>15</v>
      </c>
      <c r="J1027" s="35" t="s">
        <v>15</v>
      </c>
      <c r="K1027" s="35" t="s">
        <v>16</v>
      </c>
      <c r="L1027" s="35" t="s">
        <v>16</v>
      </c>
      <c r="M1027" s="35">
        <v>19.0</v>
      </c>
      <c r="N1027" s="35" t="s">
        <v>2850</v>
      </c>
      <c r="O1027" s="35" t="s">
        <v>15</v>
      </c>
      <c r="P1027" s="71" t="s">
        <v>16</v>
      </c>
      <c r="Q1027" s="71" t="s">
        <v>15</v>
      </c>
      <c r="R1027" s="35" t="s">
        <v>16</v>
      </c>
      <c r="S1027" s="35">
        <v>38.0</v>
      </c>
      <c r="T1027" s="71" t="s">
        <v>1992</v>
      </c>
      <c r="U1027" s="159"/>
      <c r="V1027" s="159"/>
      <c r="W1027" s="159"/>
      <c r="X1027" s="159"/>
    </row>
    <row r="1028">
      <c r="A1028" s="30">
        <v>1012.0</v>
      </c>
      <c r="B1028" s="60">
        <v>7526907.0</v>
      </c>
      <c r="C1028" s="35" t="s">
        <v>15</v>
      </c>
      <c r="D1028" s="35" t="s">
        <v>15</v>
      </c>
      <c r="E1028" s="35" t="s">
        <v>15</v>
      </c>
      <c r="F1028" s="35" t="s">
        <v>15</v>
      </c>
      <c r="G1028" s="116" t="s">
        <v>15</v>
      </c>
      <c r="H1028" s="116" t="s">
        <v>15</v>
      </c>
      <c r="I1028" s="116" t="s">
        <v>15</v>
      </c>
      <c r="J1028" s="35" t="s">
        <v>15</v>
      </c>
      <c r="K1028" s="35" t="s">
        <v>15</v>
      </c>
      <c r="L1028" s="35" t="s">
        <v>15</v>
      </c>
      <c r="M1028" s="159"/>
      <c r="N1028" s="159"/>
      <c r="O1028" s="35" t="s">
        <v>15</v>
      </c>
      <c r="P1028" s="71" t="s">
        <v>16</v>
      </c>
      <c r="Q1028" s="71" t="s">
        <v>16</v>
      </c>
      <c r="R1028" s="35" t="s">
        <v>16</v>
      </c>
      <c r="S1028" s="35">
        <v>15.0</v>
      </c>
      <c r="T1028" s="71" t="s">
        <v>1992</v>
      </c>
      <c r="U1028" s="35" t="s">
        <v>2010</v>
      </c>
      <c r="V1028" s="35"/>
      <c r="W1028" s="35"/>
      <c r="X1028" s="35"/>
    </row>
    <row r="1029">
      <c r="A1029" s="30">
        <v>1013.0</v>
      </c>
      <c r="B1029" s="62">
        <v>7503719.0</v>
      </c>
      <c r="C1029" s="35" t="s">
        <v>15</v>
      </c>
      <c r="D1029" s="35" t="s">
        <v>15</v>
      </c>
      <c r="E1029" s="35" t="s">
        <v>15</v>
      </c>
      <c r="F1029" s="35" t="s">
        <v>15</v>
      </c>
      <c r="G1029" s="116" t="s">
        <v>15</v>
      </c>
      <c r="H1029" s="116" t="s">
        <v>15</v>
      </c>
      <c r="I1029" s="116" t="s">
        <v>15</v>
      </c>
      <c r="J1029" s="35" t="s">
        <v>15</v>
      </c>
      <c r="K1029" s="35" t="s">
        <v>15</v>
      </c>
      <c r="L1029" s="35" t="s">
        <v>15</v>
      </c>
      <c r="M1029" s="159"/>
      <c r="N1029" s="159"/>
      <c r="O1029" s="35" t="s">
        <v>15</v>
      </c>
      <c r="P1029" s="71" t="s">
        <v>15</v>
      </c>
      <c r="Q1029" s="71" t="s">
        <v>15</v>
      </c>
      <c r="R1029" s="35" t="s">
        <v>16</v>
      </c>
      <c r="S1029" s="35">
        <v>23.0</v>
      </c>
      <c r="T1029" s="71" t="s">
        <v>1992</v>
      </c>
      <c r="U1029" s="35" t="s">
        <v>2851</v>
      </c>
      <c r="V1029" s="35"/>
      <c r="W1029" s="35"/>
      <c r="X1029" s="35"/>
    </row>
    <row r="1030">
      <c r="A1030" s="30">
        <v>1014.0</v>
      </c>
      <c r="B1030" s="62">
        <v>7505528.0</v>
      </c>
      <c r="C1030" s="35" t="s">
        <v>15</v>
      </c>
      <c r="D1030" s="35" t="s">
        <v>15</v>
      </c>
      <c r="E1030" s="35" t="s">
        <v>15</v>
      </c>
      <c r="F1030" s="35" t="s">
        <v>15</v>
      </c>
      <c r="G1030" s="116" t="s">
        <v>15</v>
      </c>
      <c r="H1030" s="116" t="s">
        <v>15</v>
      </c>
      <c r="I1030" s="116" t="s">
        <v>16</v>
      </c>
      <c r="J1030" s="35" t="s">
        <v>15</v>
      </c>
      <c r="K1030" s="35" t="s">
        <v>15</v>
      </c>
      <c r="L1030" s="35" t="s">
        <v>16</v>
      </c>
      <c r="M1030" s="35">
        <v>7.0</v>
      </c>
      <c r="N1030" s="35" t="s">
        <v>2015</v>
      </c>
      <c r="O1030" s="35" t="s">
        <v>15</v>
      </c>
      <c r="P1030" s="71" t="s">
        <v>16</v>
      </c>
      <c r="Q1030" s="71" t="s">
        <v>15</v>
      </c>
      <c r="R1030" s="35" t="s">
        <v>16</v>
      </c>
      <c r="S1030" s="35">
        <v>8.0</v>
      </c>
      <c r="T1030" s="71" t="s">
        <v>1992</v>
      </c>
      <c r="U1030" s="35" t="s">
        <v>2852</v>
      </c>
      <c r="V1030" s="35"/>
      <c r="W1030" s="35"/>
      <c r="X1030" s="35"/>
    </row>
    <row r="1031">
      <c r="A1031" s="30">
        <v>1015.0</v>
      </c>
      <c r="B1031" s="62">
        <v>7507069.0</v>
      </c>
      <c r="C1031" s="35" t="s">
        <v>16</v>
      </c>
      <c r="D1031" s="35" t="s">
        <v>15</v>
      </c>
      <c r="E1031" s="35" t="s">
        <v>16</v>
      </c>
      <c r="F1031" s="35" t="s">
        <v>15</v>
      </c>
      <c r="G1031" s="116" t="s">
        <v>15</v>
      </c>
      <c r="H1031" s="116" t="s">
        <v>15</v>
      </c>
      <c r="I1031" s="116" t="s">
        <v>16</v>
      </c>
      <c r="J1031" s="35" t="s">
        <v>16</v>
      </c>
      <c r="K1031" s="35" t="s">
        <v>15</v>
      </c>
      <c r="L1031" s="35" t="s">
        <v>16</v>
      </c>
      <c r="M1031" s="35">
        <v>9.0</v>
      </c>
      <c r="N1031" s="35" t="s">
        <v>2853</v>
      </c>
      <c r="O1031" s="35" t="s">
        <v>15</v>
      </c>
      <c r="P1031" s="71" t="s">
        <v>16</v>
      </c>
      <c r="Q1031" s="71" t="s">
        <v>16</v>
      </c>
      <c r="R1031" s="35" t="s">
        <v>16</v>
      </c>
      <c r="S1031" s="35">
        <v>7.0</v>
      </c>
      <c r="T1031" s="71" t="s">
        <v>1997</v>
      </c>
      <c r="U1031" s="35" t="s">
        <v>2854</v>
      </c>
      <c r="V1031" s="35"/>
      <c r="W1031" s="35"/>
      <c r="X1031" s="35"/>
    </row>
    <row r="1032">
      <c r="A1032" s="30">
        <v>1016.0</v>
      </c>
      <c r="B1032" s="62">
        <v>7506430.0</v>
      </c>
      <c r="C1032" s="35" t="s">
        <v>15</v>
      </c>
      <c r="D1032" s="35" t="s">
        <v>15</v>
      </c>
      <c r="E1032" s="35" t="s">
        <v>15</v>
      </c>
      <c r="F1032" s="35" t="s">
        <v>15</v>
      </c>
      <c r="G1032" s="116" t="s">
        <v>15</v>
      </c>
      <c r="H1032" s="116" t="s">
        <v>15</v>
      </c>
      <c r="I1032" s="116" t="s">
        <v>15</v>
      </c>
      <c r="J1032" s="35" t="s">
        <v>15</v>
      </c>
      <c r="K1032" s="35" t="s">
        <v>15</v>
      </c>
      <c r="L1032" s="35" t="s">
        <v>15</v>
      </c>
      <c r="M1032" s="159"/>
      <c r="N1032" s="159"/>
      <c r="O1032" s="35" t="s">
        <v>15</v>
      </c>
      <c r="P1032" s="71" t="s">
        <v>16</v>
      </c>
      <c r="Q1032" s="71" t="s">
        <v>15</v>
      </c>
      <c r="R1032" s="35" t="s">
        <v>16</v>
      </c>
      <c r="S1032" s="35">
        <v>5.0</v>
      </c>
      <c r="T1032" s="71" t="s">
        <v>1993</v>
      </c>
      <c r="U1032" s="35" t="s">
        <v>2010</v>
      </c>
      <c r="V1032" s="35"/>
      <c r="W1032" s="35"/>
      <c r="X1032" s="35"/>
    </row>
    <row r="1033">
      <c r="A1033" s="30">
        <v>1017.0</v>
      </c>
      <c r="B1033" s="62">
        <v>7508124.0</v>
      </c>
      <c r="C1033" s="35" t="s">
        <v>16</v>
      </c>
      <c r="D1033" s="35" t="s">
        <v>2007</v>
      </c>
      <c r="E1033" s="35" t="s">
        <v>15</v>
      </c>
      <c r="F1033" s="35" t="s">
        <v>15</v>
      </c>
      <c r="G1033" s="116" t="s">
        <v>15</v>
      </c>
      <c r="H1033" s="116" t="s">
        <v>15</v>
      </c>
      <c r="I1033" s="116" t="s">
        <v>16</v>
      </c>
      <c r="J1033" s="35" t="s">
        <v>16</v>
      </c>
      <c r="K1033" s="35" t="s">
        <v>16</v>
      </c>
      <c r="L1033" s="35" t="s">
        <v>16</v>
      </c>
      <c r="M1033" s="35">
        <v>7.0</v>
      </c>
      <c r="N1033" s="35" t="s">
        <v>2015</v>
      </c>
      <c r="O1033" s="35" t="s">
        <v>15</v>
      </c>
      <c r="P1033" s="71" t="s">
        <v>16</v>
      </c>
      <c r="Q1033" s="71" t="s">
        <v>16</v>
      </c>
      <c r="R1033" s="35" t="s">
        <v>15</v>
      </c>
      <c r="S1033" s="159"/>
      <c r="T1033" s="71" t="s">
        <v>1997</v>
      </c>
      <c r="U1033" s="35" t="s">
        <v>2855</v>
      </c>
      <c r="V1033" s="35"/>
      <c r="W1033" s="35"/>
      <c r="X1033" s="35"/>
    </row>
    <row r="1034">
      <c r="A1034" s="30">
        <v>1018.0</v>
      </c>
      <c r="B1034" s="62">
        <v>7509664.0</v>
      </c>
      <c r="C1034" s="35" t="s">
        <v>15</v>
      </c>
      <c r="D1034" s="35" t="s">
        <v>15</v>
      </c>
      <c r="E1034" s="35" t="s">
        <v>15</v>
      </c>
      <c r="F1034" s="35" t="s">
        <v>15</v>
      </c>
      <c r="G1034" s="116" t="s">
        <v>15</v>
      </c>
      <c r="H1034" s="116" t="s">
        <v>15</v>
      </c>
      <c r="I1034" s="116" t="s">
        <v>16</v>
      </c>
      <c r="J1034" s="35" t="s">
        <v>15</v>
      </c>
      <c r="K1034" s="35" t="s">
        <v>15</v>
      </c>
      <c r="L1034" s="35" t="s">
        <v>16</v>
      </c>
      <c r="M1034" s="35">
        <v>10.0</v>
      </c>
      <c r="N1034" s="35" t="s">
        <v>2015</v>
      </c>
      <c r="O1034" s="35" t="s">
        <v>15</v>
      </c>
      <c r="P1034" s="71" t="s">
        <v>16</v>
      </c>
      <c r="Q1034" s="71" t="s">
        <v>16</v>
      </c>
      <c r="R1034" s="35" t="s">
        <v>16</v>
      </c>
      <c r="S1034" s="35">
        <v>17.0</v>
      </c>
      <c r="T1034" s="71" t="s">
        <v>1992</v>
      </c>
      <c r="U1034" s="35" t="s">
        <v>2856</v>
      </c>
      <c r="V1034" s="35"/>
      <c r="W1034" s="35"/>
      <c r="X1034" s="35"/>
    </row>
    <row r="1035">
      <c r="A1035" s="30">
        <v>1019.0</v>
      </c>
      <c r="B1035" s="62">
        <v>7511988.0</v>
      </c>
      <c r="C1035" s="35" t="s">
        <v>15</v>
      </c>
      <c r="D1035" s="35" t="s">
        <v>15</v>
      </c>
      <c r="E1035" s="35" t="s">
        <v>15</v>
      </c>
      <c r="F1035" s="35" t="s">
        <v>15</v>
      </c>
      <c r="G1035" s="116" t="s">
        <v>15</v>
      </c>
      <c r="H1035" s="116" t="s">
        <v>15</v>
      </c>
      <c r="I1035" s="116" t="s">
        <v>15</v>
      </c>
      <c r="J1035" s="35" t="s">
        <v>15</v>
      </c>
      <c r="K1035" s="35" t="s">
        <v>15</v>
      </c>
      <c r="L1035" s="35" t="s">
        <v>15</v>
      </c>
      <c r="M1035" s="159"/>
      <c r="N1035" s="159"/>
      <c r="O1035" s="35" t="s">
        <v>15</v>
      </c>
      <c r="P1035" s="71" t="s">
        <v>16</v>
      </c>
      <c r="Q1035" s="71" t="s">
        <v>15</v>
      </c>
      <c r="R1035" s="35" t="s">
        <v>16</v>
      </c>
      <c r="S1035" s="35">
        <v>12.0</v>
      </c>
      <c r="T1035" s="71" t="s">
        <v>1993</v>
      </c>
      <c r="U1035" s="35" t="s">
        <v>2857</v>
      </c>
      <c r="V1035" s="35"/>
      <c r="W1035" s="35"/>
      <c r="X1035" s="35"/>
    </row>
    <row r="1036">
      <c r="A1036" s="30">
        <v>1020.0</v>
      </c>
      <c r="B1036" s="62">
        <v>7511973.0</v>
      </c>
      <c r="C1036" s="35" t="s">
        <v>15</v>
      </c>
      <c r="D1036" s="35" t="s">
        <v>15</v>
      </c>
      <c r="E1036" s="35" t="s">
        <v>15</v>
      </c>
      <c r="F1036" s="35" t="s">
        <v>15</v>
      </c>
      <c r="G1036" s="116" t="s">
        <v>15</v>
      </c>
      <c r="H1036" s="116" t="s">
        <v>15</v>
      </c>
      <c r="I1036" s="116" t="s">
        <v>15</v>
      </c>
      <c r="J1036" s="35" t="s">
        <v>15</v>
      </c>
      <c r="K1036" s="35" t="s">
        <v>15</v>
      </c>
      <c r="L1036" s="35" t="s">
        <v>15</v>
      </c>
      <c r="M1036" s="159"/>
      <c r="N1036" s="159"/>
      <c r="O1036" s="35" t="s">
        <v>15</v>
      </c>
      <c r="P1036" s="71" t="s">
        <v>15</v>
      </c>
      <c r="Q1036" s="71" t="s">
        <v>15</v>
      </c>
      <c r="R1036" s="35" t="s">
        <v>16</v>
      </c>
      <c r="S1036" s="35">
        <v>8.0</v>
      </c>
      <c r="T1036" s="71" t="s">
        <v>1992</v>
      </c>
      <c r="U1036" s="35" t="s">
        <v>2181</v>
      </c>
      <c r="V1036" s="35"/>
      <c r="W1036" s="35"/>
      <c r="X1036" s="35"/>
    </row>
    <row r="1037">
      <c r="A1037" s="30">
        <v>1021.0</v>
      </c>
      <c r="B1037" s="62">
        <v>7512227.0</v>
      </c>
      <c r="C1037" s="35" t="s">
        <v>15</v>
      </c>
      <c r="D1037" s="35" t="s">
        <v>15</v>
      </c>
      <c r="E1037" s="35" t="s">
        <v>15</v>
      </c>
      <c r="F1037" s="35" t="s">
        <v>15</v>
      </c>
      <c r="G1037" s="116" t="s">
        <v>15</v>
      </c>
      <c r="H1037" s="116" t="s">
        <v>15</v>
      </c>
      <c r="I1037" s="116" t="s">
        <v>16</v>
      </c>
      <c r="J1037" s="35" t="s">
        <v>15</v>
      </c>
      <c r="K1037" s="35" t="s">
        <v>15</v>
      </c>
      <c r="L1037" s="35" t="s">
        <v>16</v>
      </c>
      <c r="M1037" s="35">
        <v>10.0</v>
      </c>
      <c r="N1037" s="35" t="s">
        <v>2015</v>
      </c>
      <c r="O1037" s="35" t="s">
        <v>15</v>
      </c>
      <c r="P1037" s="71" t="s">
        <v>16</v>
      </c>
      <c r="Q1037" s="71" t="s">
        <v>16</v>
      </c>
      <c r="R1037" s="35" t="s">
        <v>16</v>
      </c>
      <c r="S1037" s="35">
        <v>19.0</v>
      </c>
      <c r="T1037" s="71" t="s">
        <v>1993</v>
      </c>
      <c r="U1037" s="35" t="s">
        <v>2858</v>
      </c>
      <c r="V1037" s="35"/>
      <c r="W1037" s="35"/>
      <c r="X1037" s="35"/>
    </row>
    <row r="1038">
      <c r="A1038" s="30">
        <v>1022.0</v>
      </c>
      <c r="B1038" s="62">
        <v>7513725.0</v>
      </c>
      <c r="C1038" s="35" t="s">
        <v>15</v>
      </c>
      <c r="D1038" s="35" t="s">
        <v>15</v>
      </c>
      <c r="E1038" s="35" t="s">
        <v>15</v>
      </c>
      <c r="F1038" s="35" t="s">
        <v>15</v>
      </c>
      <c r="G1038" s="116" t="s">
        <v>15</v>
      </c>
      <c r="H1038" s="116" t="s">
        <v>15</v>
      </c>
      <c r="I1038" s="116" t="s">
        <v>16</v>
      </c>
      <c r="J1038" s="35" t="s">
        <v>15</v>
      </c>
      <c r="K1038" s="35" t="s">
        <v>16</v>
      </c>
      <c r="L1038" s="35" t="s">
        <v>16</v>
      </c>
      <c r="M1038" s="35">
        <v>9.0</v>
      </c>
      <c r="N1038" s="35" t="s">
        <v>2015</v>
      </c>
      <c r="O1038" s="35" t="s">
        <v>15</v>
      </c>
      <c r="P1038" s="71" t="s">
        <v>16</v>
      </c>
      <c r="Q1038" s="71" t="s">
        <v>16</v>
      </c>
      <c r="R1038" s="35" t="s">
        <v>16</v>
      </c>
      <c r="S1038" s="35">
        <v>62.0</v>
      </c>
      <c r="T1038" s="71" t="s">
        <v>1992</v>
      </c>
      <c r="U1038" s="35" t="s">
        <v>2429</v>
      </c>
      <c r="V1038" s="35"/>
      <c r="W1038" s="35"/>
      <c r="X1038" s="35"/>
    </row>
    <row r="1039">
      <c r="A1039" s="30">
        <v>1023.0</v>
      </c>
      <c r="B1039" s="62">
        <v>7514394.0</v>
      </c>
      <c r="C1039" s="35" t="s">
        <v>15</v>
      </c>
      <c r="D1039" s="35" t="s">
        <v>15</v>
      </c>
      <c r="E1039" s="35" t="s">
        <v>15</v>
      </c>
      <c r="F1039" s="35" t="s">
        <v>16</v>
      </c>
      <c r="G1039" s="116" t="s">
        <v>15</v>
      </c>
      <c r="H1039" s="116" t="s">
        <v>15</v>
      </c>
      <c r="I1039" s="116" t="s">
        <v>16</v>
      </c>
      <c r="J1039" s="35" t="s">
        <v>15</v>
      </c>
      <c r="K1039" s="35" t="s">
        <v>15</v>
      </c>
      <c r="L1039" s="35" t="s">
        <v>16</v>
      </c>
      <c r="M1039" s="35">
        <v>6.0</v>
      </c>
      <c r="N1039" s="35" t="s">
        <v>2859</v>
      </c>
      <c r="O1039" s="35" t="s">
        <v>16</v>
      </c>
      <c r="P1039" s="71" t="s">
        <v>16</v>
      </c>
      <c r="Q1039" s="71" t="s">
        <v>15</v>
      </c>
      <c r="R1039" s="35" t="s">
        <v>16</v>
      </c>
      <c r="S1039" s="35">
        <v>6.0</v>
      </c>
      <c r="T1039" s="71" t="s">
        <v>1993</v>
      </c>
      <c r="U1039" s="35" t="s">
        <v>2010</v>
      </c>
      <c r="V1039" s="35"/>
      <c r="W1039" s="35"/>
      <c r="X1039" s="35"/>
    </row>
    <row r="1040">
      <c r="A1040" s="30">
        <v>1024.0</v>
      </c>
      <c r="B1040" s="62">
        <v>7515061.0</v>
      </c>
      <c r="C1040" s="35" t="s">
        <v>15</v>
      </c>
      <c r="D1040" s="35" t="s">
        <v>15</v>
      </c>
      <c r="E1040" s="35" t="s">
        <v>15</v>
      </c>
      <c r="F1040" s="35" t="s">
        <v>15</v>
      </c>
      <c r="G1040" s="116" t="s">
        <v>15</v>
      </c>
      <c r="H1040" s="116" t="s">
        <v>15</v>
      </c>
      <c r="I1040" s="116" t="s">
        <v>15</v>
      </c>
      <c r="J1040" s="35" t="s">
        <v>15</v>
      </c>
      <c r="K1040" s="35" t="s">
        <v>15</v>
      </c>
      <c r="L1040" s="35" t="s">
        <v>15</v>
      </c>
      <c r="M1040" s="159"/>
      <c r="N1040" s="159"/>
      <c r="O1040" s="35" t="s">
        <v>15</v>
      </c>
      <c r="P1040" s="71" t="s">
        <v>16</v>
      </c>
      <c r="Q1040" s="71" t="s">
        <v>15</v>
      </c>
      <c r="R1040" s="35" t="s">
        <v>16</v>
      </c>
      <c r="S1040" s="35">
        <v>5.0</v>
      </c>
      <c r="T1040" s="71" t="s">
        <v>1995</v>
      </c>
      <c r="U1040" s="35" t="s">
        <v>2362</v>
      </c>
      <c r="V1040" s="35"/>
      <c r="W1040" s="35"/>
      <c r="X1040" s="35"/>
    </row>
    <row r="1041">
      <c r="A1041" s="30">
        <v>1025.0</v>
      </c>
      <c r="B1041" s="30">
        <v>7515185.0</v>
      </c>
      <c r="C1041" s="35" t="s">
        <v>15</v>
      </c>
      <c r="D1041" s="35" t="s">
        <v>15</v>
      </c>
      <c r="E1041" s="35" t="s">
        <v>15</v>
      </c>
      <c r="F1041" s="35" t="s">
        <v>15</v>
      </c>
      <c r="G1041" s="116" t="s">
        <v>15</v>
      </c>
      <c r="H1041" s="116" t="s">
        <v>15</v>
      </c>
      <c r="I1041" s="116" t="s">
        <v>15</v>
      </c>
      <c r="J1041" s="35" t="s">
        <v>15</v>
      </c>
      <c r="K1041" s="35" t="s">
        <v>16</v>
      </c>
      <c r="L1041" s="35" t="s">
        <v>16</v>
      </c>
      <c r="M1041" s="35">
        <v>56.0</v>
      </c>
      <c r="N1041" s="35" t="s">
        <v>2860</v>
      </c>
      <c r="O1041" s="35" t="s">
        <v>15</v>
      </c>
      <c r="P1041" s="71" t="s">
        <v>15</v>
      </c>
      <c r="Q1041" s="71" t="s">
        <v>15</v>
      </c>
      <c r="R1041" s="35" t="s">
        <v>16</v>
      </c>
      <c r="S1041" s="35">
        <v>2.0</v>
      </c>
      <c r="T1041" s="71" t="s">
        <v>1992</v>
      </c>
      <c r="U1041" s="35" t="s">
        <v>2861</v>
      </c>
      <c r="V1041" s="35"/>
      <c r="W1041" s="35"/>
      <c r="X1041" s="35"/>
    </row>
    <row r="1042">
      <c r="A1042" s="30">
        <v>1026.0</v>
      </c>
      <c r="B1042" s="30">
        <v>7515845.0</v>
      </c>
      <c r="C1042" s="35" t="s">
        <v>15</v>
      </c>
      <c r="D1042" s="35" t="s">
        <v>15</v>
      </c>
      <c r="E1042" s="35" t="s">
        <v>15</v>
      </c>
      <c r="F1042" s="35" t="s">
        <v>15</v>
      </c>
      <c r="G1042" s="116" t="s">
        <v>15</v>
      </c>
      <c r="H1042" s="116" t="s">
        <v>15</v>
      </c>
      <c r="I1042" s="116" t="s">
        <v>15</v>
      </c>
      <c r="J1042" s="35" t="s">
        <v>15</v>
      </c>
      <c r="K1042" s="35" t="s">
        <v>16</v>
      </c>
      <c r="L1042" s="35" t="s">
        <v>16</v>
      </c>
      <c r="M1042" s="35">
        <v>14.0</v>
      </c>
      <c r="N1042" s="35" t="s">
        <v>2358</v>
      </c>
      <c r="O1042" s="35" t="s">
        <v>15</v>
      </c>
      <c r="P1042" s="71" t="s">
        <v>16</v>
      </c>
      <c r="Q1042" s="71" t="s">
        <v>15</v>
      </c>
      <c r="R1042" s="35" t="s">
        <v>16</v>
      </c>
      <c r="S1042" s="35">
        <v>2.0</v>
      </c>
      <c r="T1042" s="71" t="s">
        <v>1992</v>
      </c>
      <c r="U1042" s="35" t="s">
        <v>2862</v>
      </c>
      <c r="V1042" s="35"/>
      <c r="W1042" s="35"/>
      <c r="X1042" s="35"/>
    </row>
    <row r="1043">
      <c r="A1043" s="30">
        <v>1027.0</v>
      </c>
      <c r="B1043" s="30">
        <v>7516576.0</v>
      </c>
      <c r="C1043" s="35" t="s">
        <v>15</v>
      </c>
      <c r="D1043" s="35" t="s">
        <v>15</v>
      </c>
      <c r="E1043" s="35" t="s">
        <v>15</v>
      </c>
      <c r="F1043" s="35" t="s">
        <v>15</v>
      </c>
      <c r="G1043" s="116" t="s">
        <v>15</v>
      </c>
      <c r="H1043" s="116" t="s">
        <v>15</v>
      </c>
      <c r="I1043" s="116" t="s">
        <v>15</v>
      </c>
      <c r="J1043" s="35" t="s">
        <v>15</v>
      </c>
      <c r="K1043" s="35" t="s">
        <v>16</v>
      </c>
      <c r="L1043" s="35" t="s">
        <v>16</v>
      </c>
      <c r="M1043" s="35">
        <v>34.0</v>
      </c>
      <c r="N1043" s="35" t="s">
        <v>2358</v>
      </c>
      <c r="O1043" s="35" t="s">
        <v>15</v>
      </c>
      <c r="P1043" s="71" t="s">
        <v>16</v>
      </c>
      <c r="Q1043" s="71" t="s">
        <v>16</v>
      </c>
      <c r="R1043" s="35" t="s">
        <v>16</v>
      </c>
      <c r="S1043" s="35">
        <v>1.0</v>
      </c>
      <c r="T1043" s="71" t="s">
        <v>1992</v>
      </c>
      <c r="U1043" s="35" t="s">
        <v>2863</v>
      </c>
      <c r="V1043" s="35"/>
      <c r="W1043" s="35"/>
      <c r="X1043" s="35"/>
    </row>
    <row r="1044">
      <c r="A1044" s="30">
        <v>1028.0</v>
      </c>
      <c r="B1044" s="30">
        <v>7517710.0</v>
      </c>
      <c r="C1044" s="35" t="s">
        <v>15</v>
      </c>
      <c r="D1044" s="35" t="s">
        <v>15</v>
      </c>
      <c r="E1044" s="35" t="s">
        <v>15</v>
      </c>
      <c r="F1044" s="35" t="s">
        <v>15</v>
      </c>
      <c r="G1044" s="116" t="s">
        <v>15</v>
      </c>
      <c r="H1044" s="116" t="s">
        <v>15</v>
      </c>
      <c r="I1044" s="116" t="s">
        <v>15</v>
      </c>
      <c r="J1044" s="35" t="s">
        <v>15</v>
      </c>
      <c r="K1044" s="35" t="s">
        <v>16</v>
      </c>
      <c r="L1044" s="35" t="s">
        <v>16</v>
      </c>
      <c r="M1044" s="35">
        <v>14.0</v>
      </c>
      <c r="N1044" s="35" t="s">
        <v>2358</v>
      </c>
      <c r="O1044" s="35" t="s">
        <v>15</v>
      </c>
      <c r="P1044" s="71" t="s">
        <v>15</v>
      </c>
      <c r="Q1044" s="71" t="s">
        <v>16</v>
      </c>
      <c r="R1044" s="35" t="s">
        <v>16</v>
      </c>
      <c r="S1044" s="35">
        <v>2.0</v>
      </c>
      <c r="T1044" s="71" t="s">
        <v>1992</v>
      </c>
      <c r="U1044" s="159"/>
      <c r="V1044" s="159"/>
      <c r="W1044" s="159"/>
      <c r="X1044" s="159"/>
    </row>
    <row r="1045">
      <c r="A1045" s="30">
        <v>1029.0</v>
      </c>
      <c r="B1045" s="30">
        <v>7516755.0</v>
      </c>
      <c r="C1045" s="35" t="s">
        <v>15</v>
      </c>
      <c r="D1045" s="35" t="s">
        <v>15</v>
      </c>
      <c r="E1045" s="35" t="s">
        <v>15</v>
      </c>
      <c r="F1045" s="35" t="s">
        <v>15</v>
      </c>
      <c r="G1045" s="116" t="s">
        <v>15</v>
      </c>
      <c r="H1045" s="116" t="s">
        <v>15</v>
      </c>
      <c r="I1045" s="116" t="s">
        <v>15</v>
      </c>
      <c r="J1045" s="35" t="s">
        <v>15</v>
      </c>
      <c r="K1045" s="35" t="s">
        <v>16</v>
      </c>
      <c r="L1045" s="35" t="s">
        <v>16</v>
      </c>
      <c r="M1045" s="35">
        <v>22.0</v>
      </c>
      <c r="N1045" s="35" t="s">
        <v>2864</v>
      </c>
      <c r="O1045" s="35" t="s">
        <v>16</v>
      </c>
      <c r="P1045" s="71" t="s">
        <v>16</v>
      </c>
      <c r="Q1045" s="71" t="s">
        <v>15</v>
      </c>
      <c r="R1045" s="35" t="s">
        <v>15</v>
      </c>
      <c r="S1045" s="159"/>
      <c r="T1045" s="71" t="s">
        <v>1995</v>
      </c>
      <c r="U1045" s="159"/>
      <c r="V1045" s="159"/>
      <c r="W1045" s="159"/>
      <c r="X1045" s="159"/>
    </row>
    <row r="1046">
      <c r="A1046" s="30">
        <v>1030.0</v>
      </c>
      <c r="B1046" s="30">
        <v>7519923.0</v>
      </c>
      <c r="C1046" s="35" t="s">
        <v>15</v>
      </c>
      <c r="D1046" s="35" t="s">
        <v>2013</v>
      </c>
      <c r="E1046" s="35" t="s">
        <v>15</v>
      </c>
      <c r="F1046" s="35" t="s">
        <v>15</v>
      </c>
      <c r="G1046" s="116" t="s">
        <v>15</v>
      </c>
      <c r="H1046" s="116" t="s">
        <v>15</v>
      </c>
      <c r="I1046" s="116" t="s">
        <v>16</v>
      </c>
      <c r="J1046" s="35" t="s">
        <v>15</v>
      </c>
      <c r="K1046" s="35" t="s">
        <v>16</v>
      </c>
      <c r="L1046" s="35" t="s">
        <v>16</v>
      </c>
      <c r="M1046" s="35">
        <v>54.0</v>
      </c>
      <c r="N1046" s="35" t="s">
        <v>2864</v>
      </c>
      <c r="O1046" s="35" t="s">
        <v>15</v>
      </c>
      <c r="P1046" s="71" t="s">
        <v>16</v>
      </c>
      <c r="Q1046" s="71" t="s">
        <v>16</v>
      </c>
      <c r="R1046" s="35" t="s">
        <v>16</v>
      </c>
      <c r="S1046" s="35">
        <v>1.0</v>
      </c>
      <c r="T1046" s="71" t="s">
        <v>1992</v>
      </c>
      <c r="U1046" s="159"/>
      <c r="V1046" s="159"/>
      <c r="W1046" s="159"/>
      <c r="X1046" s="159"/>
    </row>
    <row r="1047">
      <c r="A1047" s="30">
        <v>1031.0</v>
      </c>
      <c r="B1047" s="30">
        <v>7521351.0</v>
      </c>
      <c r="C1047" s="35" t="s">
        <v>15</v>
      </c>
      <c r="D1047" s="35" t="s">
        <v>15</v>
      </c>
      <c r="E1047" s="35" t="s">
        <v>15</v>
      </c>
      <c r="F1047" s="35" t="s">
        <v>15</v>
      </c>
      <c r="G1047" s="116" t="s">
        <v>15</v>
      </c>
      <c r="H1047" s="116" t="s">
        <v>15</v>
      </c>
      <c r="I1047" s="116" t="s">
        <v>15</v>
      </c>
      <c r="J1047" s="35" t="s">
        <v>15</v>
      </c>
      <c r="K1047" s="35" t="s">
        <v>15</v>
      </c>
      <c r="L1047" s="35" t="s">
        <v>15</v>
      </c>
      <c r="M1047" s="159"/>
      <c r="N1047" s="159"/>
      <c r="O1047" s="35" t="s">
        <v>15</v>
      </c>
      <c r="P1047" s="71" t="s">
        <v>16</v>
      </c>
      <c r="Q1047" s="71" t="s">
        <v>15</v>
      </c>
      <c r="R1047" s="35" t="s">
        <v>16</v>
      </c>
      <c r="S1047" s="35" t="s">
        <v>1343</v>
      </c>
      <c r="T1047" s="71" t="s">
        <v>1992</v>
      </c>
      <c r="U1047" s="159"/>
      <c r="V1047" s="159"/>
      <c r="W1047" s="159"/>
      <c r="X1047" s="159"/>
    </row>
    <row r="1048">
      <c r="A1048" s="30">
        <v>1032.0</v>
      </c>
      <c r="B1048" s="30">
        <v>7522613.0</v>
      </c>
      <c r="C1048" s="35" t="s">
        <v>15</v>
      </c>
      <c r="D1048" s="35" t="s">
        <v>2049</v>
      </c>
      <c r="E1048" s="35" t="s">
        <v>15</v>
      </c>
      <c r="F1048" s="35" t="s">
        <v>15</v>
      </c>
      <c r="G1048" s="116" t="s">
        <v>15</v>
      </c>
      <c r="H1048" s="116" t="s">
        <v>15</v>
      </c>
      <c r="I1048" s="116" t="s">
        <v>15</v>
      </c>
      <c r="J1048" s="35" t="s">
        <v>15</v>
      </c>
      <c r="K1048" s="35" t="s">
        <v>16</v>
      </c>
      <c r="L1048" s="35" t="s">
        <v>16</v>
      </c>
      <c r="M1048" s="35">
        <v>62.0</v>
      </c>
      <c r="N1048" s="35" t="s">
        <v>2352</v>
      </c>
      <c r="O1048" s="35" t="s">
        <v>15</v>
      </c>
      <c r="P1048" s="71" t="s">
        <v>16</v>
      </c>
      <c r="Q1048" s="71" t="s">
        <v>15</v>
      </c>
      <c r="R1048" s="35" t="s">
        <v>15</v>
      </c>
      <c r="S1048" s="159"/>
      <c r="T1048" s="71" t="s">
        <v>1992</v>
      </c>
      <c r="U1048" s="159"/>
      <c r="V1048" s="159"/>
      <c r="W1048" s="159"/>
      <c r="X1048" s="159"/>
    </row>
    <row r="1049">
      <c r="A1049" s="30">
        <v>1033.0</v>
      </c>
      <c r="B1049" s="30">
        <v>7523821.0</v>
      </c>
      <c r="C1049" s="35" t="s">
        <v>15</v>
      </c>
      <c r="D1049" s="35" t="s">
        <v>15</v>
      </c>
      <c r="E1049" s="35" t="s">
        <v>15</v>
      </c>
      <c r="F1049" s="35" t="s">
        <v>15</v>
      </c>
      <c r="G1049" s="116" t="s">
        <v>15</v>
      </c>
      <c r="H1049" s="116" t="s">
        <v>15</v>
      </c>
      <c r="I1049" s="116" t="s">
        <v>15</v>
      </c>
      <c r="J1049" s="35" t="s">
        <v>15</v>
      </c>
      <c r="K1049" s="35" t="s">
        <v>16</v>
      </c>
      <c r="L1049" s="35" t="s">
        <v>15</v>
      </c>
      <c r="M1049" s="35">
        <v>26.0</v>
      </c>
      <c r="N1049" s="35" t="s">
        <v>2015</v>
      </c>
      <c r="O1049" s="35" t="s">
        <v>15</v>
      </c>
      <c r="P1049" s="71" t="s">
        <v>15</v>
      </c>
      <c r="Q1049" s="71" t="s">
        <v>15</v>
      </c>
      <c r="R1049" s="35" t="s">
        <v>16</v>
      </c>
      <c r="S1049" s="35" t="s">
        <v>1343</v>
      </c>
      <c r="T1049" s="71" t="s">
        <v>1992</v>
      </c>
      <c r="U1049" s="159"/>
      <c r="V1049" s="159"/>
      <c r="W1049" s="159"/>
      <c r="X1049" s="159"/>
    </row>
    <row r="1050">
      <c r="A1050" s="30">
        <v>1034.0</v>
      </c>
      <c r="B1050" s="30">
        <v>7522243.0</v>
      </c>
      <c r="C1050" s="35" t="s">
        <v>15</v>
      </c>
      <c r="D1050" s="35" t="s">
        <v>15</v>
      </c>
      <c r="E1050" s="35" t="s">
        <v>15</v>
      </c>
      <c r="F1050" s="35" t="s">
        <v>15</v>
      </c>
      <c r="G1050" s="116" t="s">
        <v>15</v>
      </c>
      <c r="H1050" s="116" t="s">
        <v>15</v>
      </c>
      <c r="I1050" s="116" t="s">
        <v>15</v>
      </c>
      <c r="J1050" s="35" t="s">
        <v>15</v>
      </c>
      <c r="K1050" s="35" t="s">
        <v>15</v>
      </c>
      <c r="L1050" s="35" t="s">
        <v>15</v>
      </c>
      <c r="M1050" s="159"/>
      <c r="N1050" s="159"/>
      <c r="O1050" s="35" t="s">
        <v>15</v>
      </c>
      <c r="P1050" s="71" t="s">
        <v>15</v>
      </c>
      <c r="Q1050" s="71" t="s">
        <v>15</v>
      </c>
      <c r="R1050" s="35" t="s">
        <v>15</v>
      </c>
      <c r="S1050" s="159"/>
      <c r="T1050" s="71" t="s">
        <v>1992</v>
      </c>
      <c r="U1050" s="35" t="s">
        <v>2865</v>
      </c>
      <c r="V1050" s="35"/>
      <c r="W1050" s="35"/>
      <c r="X1050" s="35"/>
    </row>
    <row r="1051">
      <c r="A1051" s="30">
        <v>1035.0</v>
      </c>
      <c r="B1051" s="30">
        <v>7524882.0</v>
      </c>
      <c r="C1051" s="35" t="s">
        <v>15</v>
      </c>
      <c r="D1051" s="35" t="s">
        <v>15</v>
      </c>
      <c r="E1051" s="35" t="s">
        <v>15</v>
      </c>
      <c r="F1051" s="35" t="s">
        <v>15</v>
      </c>
      <c r="G1051" s="116" t="s">
        <v>15</v>
      </c>
      <c r="H1051" s="116" t="s">
        <v>15</v>
      </c>
      <c r="I1051" s="116" t="s">
        <v>15</v>
      </c>
      <c r="J1051" s="35" t="s">
        <v>15</v>
      </c>
      <c r="K1051" s="35" t="s">
        <v>15</v>
      </c>
      <c r="L1051" s="35" t="s">
        <v>15</v>
      </c>
      <c r="M1051" s="159"/>
      <c r="N1051" s="159"/>
      <c r="O1051" s="35" t="s">
        <v>15</v>
      </c>
      <c r="P1051" s="71" t="s">
        <v>15</v>
      </c>
      <c r="Q1051" s="71" t="s">
        <v>16</v>
      </c>
      <c r="R1051" s="35" t="s">
        <v>16</v>
      </c>
      <c r="S1051" s="35">
        <v>6.0</v>
      </c>
      <c r="T1051" s="71" t="s">
        <v>1992</v>
      </c>
      <c r="U1051" s="159"/>
      <c r="V1051" s="159"/>
      <c r="W1051" s="159"/>
      <c r="X1051" s="159"/>
    </row>
    <row r="1052">
      <c r="A1052" s="30">
        <v>1036.0</v>
      </c>
      <c r="B1052" s="30">
        <v>7526899.0</v>
      </c>
      <c r="C1052" s="35" t="s">
        <v>15</v>
      </c>
      <c r="D1052" s="35" t="s">
        <v>15</v>
      </c>
      <c r="E1052" s="35" t="s">
        <v>15</v>
      </c>
      <c r="F1052" s="35" t="s">
        <v>15</v>
      </c>
      <c r="G1052" s="116" t="s">
        <v>15</v>
      </c>
      <c r="H1052" s="116" t="s">
        <v>15</v>
      </c>
      <c r="I1052" s="116" t="s">
        <v>15</v>
      </c>
      <c r="J1052" s="35" t="s">
        <v>15</v>
      </c>
      <c r="K1052" s="35" t="s">
        <v>16</v>
      </c>
      <c r="L1052" s="35" t="s">
        <v>16</v>
      </c>
      <c r="M1052" s="35">
        <v>47.0</v>
      </c>
      <c r="N1052" s="35" t="s">
        <v>2866</v>
      </c>
      <c r="O1052" s="35" t="s">
        <v>15</v>
      </c>
      <c r="P1052" s="71" t="s">
        <v>16</v>
      </c>
      <c r="Q1052" s="71" t="s">
        <v>15</v>
      </c>
      <c r="R1052" s="35" t="s">
        <v>15</v>
      </c>
      <c r="S1052" s="159"/>
      <c r="T1052" s="71" t="s">
        <v>1992</v>
      </c>
      <c r="U1052" s="159"/>
      <c r="V1052" s="159"/>
      <c r="W1052" s="159"/>
      <c r="X1052" s="159"/>
    </row>
    <row r="1053">
      <c r="A1053" s="30">
        <v>1037.0</v>
      </c>
      <c r="B1053" s="30">
        <v>7514302.0</v>
      </c>
      <c r="C1053" s="35" t="s">
        <v>15</v>
      </c>
      <c r="D1053" s="35" t="s">
        <v>15</v>
      </c>
      <c r="E1053" s="35" t="s">
        <v>15</v>
      </c>
      <c r="F1053" s="35" t="s">
        <v>15</v>
      </c>
      <c r="G1053" s="116" t="s">
        <v>15</v>
      </c>
      <c r="H1053" s="116" t="s">
        <v>16</v>
      </c>
      <c r="I1053" s="116" t="s">
        <v>15</v>
      </c>
      <c r="J1053" s="35" t="s">
        <v>15</v>
      </c>
      <c r="K1053" s="35" t="s">
        <v>16</v>
      </c>
      <c r="L1053" s="35" t="s">
        <v>15</v>
      </c>
      <c r="M1053" s="159"/>
      <c r="N1053" s="159"/>
      <c r="O1053" s="35" t="s">
        <v>15</v>
      </c>
      <c r="P1053" s="35" t="s">
        <v>16</v>
      </c>
      <c r="Q1053" s="35" t="s">
        <v>16</v>
      </c>
      <c r="R1053" s="35" t="s">
        <v>16</v>
      </c>
      <c r="S1053" s="35">
        <v>38.0</v>
      </c>
      <c r="T1053" s="35" t="s">
        <v>1992</v>
      </c>
      <c r="U1053" s="35" t="s">
        <v>2867</v>
      </c>
      <c r="V1053" s="35"/>
      <c r="W1053" s="35"/>
      <c r="X1053" s="35"/>
    </row>
    <row r="1054">
      <c r="A1054" s="30">
        <v>1038.0</v>
      </c>
      <c r="B1054" s="30">
        <v>7514303.0</v>
      </c>
      <c r="C1054" s="35" t="s">
        <v>15</v>
      </c>
      <c r="D1054" s="35" t="s">
        <v>15</v>
      </c>
      <c r="E1054" s="35" t="s">
        <v>15</v>
      </c>
      <c r="F1054" s="35" t="s">
        <v>15</v>
      </c>
      <c r="G1054" s="116" t="s">
        <v>15</v>
      </c>
      <c r="H1054" s="116" t="s">
        <v>16</v>
      </c>
      <c r="I1054" s="116" t="s">
        <v>15</v>
      </c>
      <c r="J1054" s="35" t="s">
        <v>15</v>
      </c>
      <c r="K1054" s="35" t="s">
        <v>16</v>
      </c>
      <c r="L1054" s="35" t="s">
        <v>16</v>
      </c>
      <c r="M1054" s="35">
        <v>7.0</v>
      </c>
      <c r="N1054" s="35" t="s">
        <v>2868</v>
      </c>
      <c r="O1054" s="35" t="s">
        <v>15</v>
      </c>
      <c r="P1054" s="35" t="s">
        <v>16</v>
      </c>
      <c r="Q1054" s="35" t="s">
        <v>16</v>
      </c>
      <c r="R1054" s="35" t="s">
        <v>16</v>
      </c>
      <c r="S1054" s="35">
        <v>21.0</v>
      </c>
      <c r="T1054" s="35" t="s">
        <v>1992</v>
      </c>
      <c r="U1054" s="35" t="s">
        <v>2869</v>
      </c>
      <c r="V1054" s="35"/>
      <c r="W1054" s="35"/>
      <c r="X1054" s="35"/>
    </row>
    <row r="1055">
      <c r="A1055" s="30">
        <v>1039.0</v>
      </c>
      <c r="B1055" s="30">
        <v>7527324.0</v>
      </c>
      <c r="C1055" s="35" t="s">
        <v>16</v>
      </c>
      <c r="D1055" s="35" t="s">
        <v>2049</v>
      </c>
      <c r="E1055" s="35" t="s">
        <v>15</v>
      </c>
      <c r="F1055" s="35" t="s">
        <v>15</v>
      </c>
      <c r="G1055" s="116" t="s">
        <v>15</v>
      </c>
      <c r="H1055" s="116" t="s">
        <v>15</v>
      </c>
      <c r="I1055" s="116" t="s">
        <v>15</v>
      </c>
      <c r="J1055" s="35" t="s">
        <v>15</v>
      </c>
      <c r="K1055" s="35" t="s">
        <v>16</v>
      </c>
      <c r="L1055" s="35" t="s">
        <v>16</v>
      </c>
      <c r="M1055" s="35">
        <v>3.0</v>
      </c>
      <c r="N1055" s="35" t="s">
        <v>2866</v>
      </c>
      <c r="O1055" s="35" t="s">
        <v>15</v>
      </c>
      <c r="P1055" s="35" t="s">
        <v>15</v>
      </c>
      <c r="Q1055" s="35" t="s">
        <v>16</v>
      </c>
      <c r="R1055" s="35" t="s">
        <v>16</v>
      </c>
      <c r="S1055" s="35">
        <v>4.0</v>
      </c>
      <c r="T1055" s="35"/>
      <c r="U1055" s="35" t="s">
        <v>2795</v>
      </c>
      <c r="V1055" s="35"/>
      <c r="W1055" s="35"/>
      <c r="X1055" s="35"/>
    </row>
    <row r="1056">
      <c r="A1056" s="30">
        <v>1040.0</v>
      </c>
      <c r="B1056" s="30">
        <v>7528326.0</v>
      </c>
      <c r="C1056" s="35" t="s">
        <v>15</v>
      </c>
      <c r="D1056" s="35" t="s">
        <v>15</v>
      </c>
      <c r="E1056" s="35" t="s">
        <v>15</v>
      </c>
      <c r="F1056" s="35" t="s">
        <v>15</v>
      </c>
      <c r="G1056" s="116" t="s">
        <v>15</v>
      </c>
      <c r="H1056" s="116" t="s">
        <v>15</v>
      </c>
      <c r="I1056" s="116" t="s">
        <v>15</v>
      </c>
      <c r="J1056" s="35" t="s">
        <v>15</v>
      </c>
      <c r="K1056" s="35" t="s">
        <v>16</v>
      </c>
      <c r="L1056" s="35" t="s">
        <v>16</v>
      </c>
      <c r="M1056" s="35">
        <v>10.0</v>
      </c>
      <c r="N1056" s="35" t="s">
        <v>2009</v>
      </c>
      <c r="O1056" s="35" t="s">
        <v>15</v>
      </c>
      <c r="P1056" s="35" t="s">
        <v>16</v>
      </c>
      <c r="Q1056" s="35" t="s">
        <v>16</v>
      </c>
      <c r="R1056" s="35" t="s">
        <v>16</v>
      </c>
      <c r="S1056" s="35">
        <v>15.0</v>
      </c>
      <c r="T1056" s="35" t="s">
        <v>1992</v>
      </c>
      <c r="U1056" s="35" t="s">
        <v>2870</v>
      </c>
      <c r="V1056" s="35"/>
      <c r="W1056" s="35"/>
      <c r="X1056" s="35"/>
    </row>
    <row r="1057">
      <c r="A1057" s="30">
        <v>1041.0</v>
      </c>
      <c r="B1057" s="30">
        <v>7529021.0</v>
      </c>
      <c r="C1057" s="35" t="s">
        <v>15</v>
      </c>
      <c r="D1057" s="35" t="s">
        <v>15</v>
      </c>
      <c r="E1057" s="35" t="s">
        <v>15</v>
      </c>
      <c r="F1057" s="35" t="s">
        <v>15</v>
      </c>
      <c r="G1057" s="116" t="s">
        <v>16</v>
      </c>
      <c r="H1057" s="116" t="s">
        <v>15</v>
      </c>
      <c r="I1057" s="116" t="s">
        <v>15</v>
      </c>
      <c r="J1057" s="35" t="s">
        <v>15</v>
      </c>
      <c r="K1057" s="35" t="s">
        <v>15</v>
      </c>
      <c r="L1057" s="35" t="s">
        <v>15</v>
      </c>
      <c r="M1057" s="159"/>
      <c r="N1057" s="159"/>
      <c r="O1057" s="35" t="s">
        <v>15</v>
      </c>
      <c r="P1057" s="35" t="s">
        <v>15</v>
      </c>
      <c r="Q1057" s="35" t="s">
        <v>15</v>
      </c>
      <c r="R1057" s="35" t="s">
        <v>16</v>
      </c>
      <c r="S1057" s="35">
        <v>8.0</v>
      </c>
      <c r="T1057" s="35" t="s">
        <v>1992</v>
      </c>
      <c r="U1057" s="35" t="s">
        <v>2479</v>
      </c>
      <c r="V1057" s="35"/>
      <c r="W1057" s="35"/>
      <c r="X1057" s="35"/>
    </row>
    <row r="1058">
      <c r="A1058" s="30">
        <v>1042.0</v>
      </c>
      <c r="B1058" s="30">
        <v>7529831.0</v>
      </c>
      <c r="C1058" s="35" t="s">
        <v>15</v>
      </c>
      <c r="D1058" s="35" t="s">
        <v>15</v>
      </c>
      <c r="E1058" s="35" t="s">
        <v>15</v>
      </c>
      <c r="F1058" s="35" t="s">
        <v>15</v>
      </c>
      <c r="G1058" s="116" t="s">
        <v>15</v>
      </c>
      <c r="H1058" s="116" t="s">
        <v>15</v>
      </c>
      <c r="I1058" s="116" t="s">
        <v>15</v>
      </c>
      <c r="J1058" s="35" t="s">
        <v>15</v>
      </c>
      <c r="K1058" s="35" t="s">
        <v>15</v>
      </c>
      <c r="L1058" s="35" t="s">
        <v>15</v>
      </c>
      <c r="M1058" s="159"/>
      <c r="N1058" s="159"/>
      <c r="O1058" s="35" t="s">
        <v>15</v>
      </c>
      <c r="P1058" s="35" t="s">
        <v>16</v>
      </c>
      <c r="Q1058" s="35" t="s">
        <v>16</v>
      </c>
      <c r="R1058" s="35" t="s">
        <v>16</v>
      </c>
      <c r="S1058" s="35">
        <v>16.0</v>
      </c>
      <c r="T1058" s="35" t="s">
        <v>1992</v>
      </c>
      <c r="U1058" s="159"/>
      <c r="V1058" s="159"/>
      <c r="W1058" s="159"/>
      <c r="X1058" s="159"/>
    </row>
    <row r="1059">
      <c r="A1059" s="30">
        <v>1043.0</v>
      </c>
      <c r="B1059" s="30">
        <v>7531736.0</v>
      </c>
      <c r="C1059" s="35" t="s">
        <v>15</v>
      </c>
      <c r="D1059" s="35" t="s">
        <v>15</v>
      </c>
      <c r="E1059" s="35" t="s">
        <v>15</v>
      </c>
      <c r="F1059" s="35" t="s">
        <v>15</v>
      </c>
      <c r="G1059" s="116" t="s">
        <v>15</v>
      </c>
      <c r="H1059" s="116" t="s">
        <v>15</v>
      </c>
      <c r="I1059" s="116" t="s">
        <v>16</v>
      </c>
      <c r="J1059" s="35" t="s">
        <v>15</v>
      </c>
      <c r="K1059" s="35" t="s">
        <v>15</v>
      </c>
      <c r="L1059" s="35" t="s">
        <v>15</v>
      </c>
      <c r="M1059" s="159"/>
      <c r="N1059" s="159"/>
      <c r="O1059" s="35" t="s">
        <v>15</v>
      </c>
      <c r="P1059" s="35" t="s">
        <v>16</v>
      </c>
      <c r="Q1059" s="35" t="s">
        <v>16</v>
      </c>
      <c r="R1059" s="35" t="s">
        <v>16</v>
      </c>
      <c r="S1059" s="35">
        <v>10.0</v>
      </c>
      <c r="T1059" s="35" t="s">
        <v>1992</v>
      </c>
      <c r="U1059" s="35" t="s">
        <v>2871</v>
      </c>
      <c r="V1059" s="35"/>
      <c r="W1059" s="35"/>
      <c r="X1059" s="35"/>
    </row>
    <row r="1060">
      <c r="A1060" s="30">
        <v>1044.0</v>
      </c>
      <c r="B1060" s="30">
        <v>7535182.0</v>
      </c>
      <c r="C1060" s="35" t="s">
        <v>15</v>
      </c>
      <c r="D1060" s="35" t="s">
        <v>15</v>
      </c>
      <c r="E1060" s="35" t="s">
        <v>15</v>
      </c>
      <c r="F1060" s="35" t="s">
        <v>15</v>
      </c>
      <c r="G1060" s="116" t="s">
        <v>15</v>
      </c>
      <c r="H1060" s="116" t="s">
        <v>15</v>
      </c>
      <c r="I1060" s="116" t="s">
        <v>16</v>
      </c>
      <c r="J1060" s="35" t="s">
        <v>15</v>
      </c>
      <c r="K1060" s="35" t="s">
        <v>15</v>
      </c>
      <c r="L1060" s="35" t="s">
        <v>16</v>
      </c>
      <c r="M1060" s="35">
        <v>7.0</v>
      </c>
      <c r="N1060" s="35" t="s">
        <v>2015</v>
      </c>
      <c r="O1060" s="35" t="s">
        <v>15</v>
      </c>
      <c r="P1060" s="35" t="s">
        <v>16</v>
      </c>
      <c r="Q1060" s="35" t="s">
        <v>15</v>
      </c>
      <c r="R1060" s="35" t="s">
        <v>16</v>
      </c>
      <c r="S1060" s="35">
        <v>11.0</v>
      </c>
      <c r="T1060" s="35" t="s">
        <v>1992</v>
      </c>
      <c r="U1060" s="159"/>
      <c r="V1060" s="159"/>
      <c r="W1060" s="159"/>
      <c r="X1060" s="159"/>
    </row>
    <row r="1061">
      <c r="A1061" s="30">
        <v>1045.0</v>
      </c>
      <c r="B1061" s="30">
        <v>7535026.0</v>
      </c>
      <c r="C1061" s="35" t="s">
        <v>15</v>
      </c>
      <c r="D1061" s="35" t="s">
        <v>15</v>
      </c>
      <c r="E1061" s="35" t="s">
        <v>15</v>
      </c>
      <c r="F1061" s="35" t="s">
        <v>15</v>
      </c>
      <c r="G1061" s="116" t="s">
        <v>15</v>
      </c>
      <c r="H1061" s="116" t="s">
        <v>15</v>
      </c>
      <c r="I1061" s="116" t="s">
        <v>15</v>
      </c>
      <c r="J1061" s="35" t="s">
        <v>15</v>
      </c>
      <c r="K1061" s="35" t="s">
        <v>15</v>
      </c>
      <c r="L1061" s="35" t="s">
        <v>15</v>
      </c>
      <c r="M1061" s="159"/>
      <c r="N1061" s="159"/>
      <c r="O1061" s="35" t="s">
        <v>15</v>
      </c>
      <c r="P1061" s="35" t="s">
        <v>16</v>
      </c>
      <c r="Q1061" s="35" t="s">
        <v>15</v>
      </c>
      <c r="R1061" s="35" t="s">
        <v>16</v>
      </c>
      <c r="S1061" s="35">
        <v>9.0</v>
      </c>
      <c r="T1061" s="35" t="s">
        <v>1992</v>
      </c>
      <c r="U1061" s="159"/>
      <c r="V1061" s="159"/>
      <c r="W1061" s="159"/>
      <c r="X1061" s="159"/>
    </row>
    <row r="1062">
      <c r="A1062" s="30">
        <v>1046.0</v>
      </c>
      <c r="B1062" s="30">
        <v>7538484.0</v>
      </c>
      <c r="C1062" s="35" t="s">
        <v>15</v>
      </c>
      <c r="D1062" s="35" t="s">
        <v>15</v>
      </c>
      <c r="E1062" s="35" t="s">
        <v>15</v>
      </c>
      <c r="F1062" s="35" t="s">
        <v>15</v>
      </c>
      <c r="G1062" s="116" t="s">
        <v>15</v>
      </c>
      <c r="H1062" s="116" t="s">
        <v>15</v>
      </c>
      <c r="I1062" s="116" t="s">
        <v>15</v>
      </c>
      <c r="J1062" s="35" t="s">
        <v>15</v>
      </c>
      <c r="K1062" s="35" t="s">
        <v>16</v>
      </c>
      <c r="L1062" s="35" t="s">
        <v>16</v>
      </c>
      <c r="M1062" s="35">
        <v>1.0</v>
      </c>
      <c r="N1062" s="35" t="s">
        <v>2872</v>
      </c>
      <c r="O1062" s="35" t="s">
        <v>15</v>
      </c>
      <c r="P1062" s="35" t="s">
        <v>15</v>
      </c>
      <c r="Q1062" s="35" t="s">
        <v>15</v>
      </c>
      <c r="R1062" s="35" t="s">
        <v>16</v>
      </c>
      <c r="S1062" s="35">
        <v>3.0</v>
      </c>
      <c r="T1062" s="35"/>
      <c r="U1062" s="35" t="s">
        <v>2795</v>
      </c>
      <c r="V1062" s="35"/>
      <c r="W1062" s="35"/>
      <c r="X1062" s="35"/>
    </row>
    <row r="1063">
      <c r="A1063" s="30">
        <v>1047.0</v>
      </c>
      <c r="B1063" s="30">
        <v>7538460.0</v>
      </c>
      <c r="C1063" s="35" t="s">
        <v>15</v>
      </c>
      <c r="D1063" s="35" t="s">
        <v>15</v>
      </c>
      <c r="E1063" s="35" t="s">
        <v>15</v>
      </c>
      <c r="F1063" s="35" t="s">
        <v>15</v>
      </c>
      <c r="G1063" s="116" t="s">
        <v>15</v>
      </c>
      <c r="H1063" s="116" t="s">
        <v>15</v>
      </c>
      <c r="I1063" s="116" t="s">
        <v>16</v>
      </c>
      <c r="J1063" s="35" t="s">
        <v>15</v>
      </c>
      <c r="K1063" s="35" t="s">
        <v>16</v>
      </c>
      <c r="L1063" s="35" t="s">
        <v>16</v>
      </c>
      <c r="M1063" s="35">
        <v>8.0</v>
      </c>
      <c r="N1063" s="35" t="s">
        <v>2872</v>
      </c>
      <c r="O1063" s="35" t="s">
        <v>15</v>
      </c>
      <c r="P1063" s="35" t="s">
        <v>15</v>
      </c>
      <c r="Q1063" s="35" t="s">
        <v>16</v>
      </c>
      <c r="R1063" s="35" t="s">
        <v>16</v>
      </c>
      <c r="S1063" s="35">
        <v>10.0</v>
      </c>
      <c r="T1063" s="35" t="s">
        <v>1992</v>
      </c>
      <c r="U1063" s="35" t="s">
        <v>2546</v>
      </c>
      <c r="V1063" s="35"/>
      <c r="W1063" s="35"/>
      <c r="X1063" s="35"/>
    </row>
    <row r="1064">
      <c r="A1064" s="30">
        <v>1048.0</v>
      </c>
      <c r="B1064" s="62">
        <v>7538721.0</v>
      </c>
      <c r="C1064" s="35" t="s">
        <v>15</v>
      </c>
      <c r="D1064" s="35" t="s">
        <v>15</v>
      </c>
      <c r="E1064" s="35" t="s">
        <v>15</v>
      </c>
      <c r="F1064" s="35" t="s">
        <v>15</v>
      </c>
      <c r="G1064" s="116" t="s">
        <v>15</v>
      </c>
      <c r="H1064" s="116" t="s">
        <v>15</v>
      </c>
      <c r="I1064" s="116" t="s">
        <v>16</v>
      </c>
      <c r="J1064" s="35" t="s">
        <v>15</v>
      </c>
      <c r="K1064" s="35" t="s">
        <v>15</v>
      </c>
      <c r="L1064" s="35" t="s">
        <v>16</v>
      </c>
      <c r="M1064" s="35">
        <v>8.0</v>
      </c>
      <c r="N1064" s="35" t="s">
        <v>2872</v>
      </c>
      <c r="O1064" s="35" t="s">
        <v>15</v>
      </c>
      <c r="P1064" s="71" t="s">
        <v>16</v>
      </c>
      <c r="Q1064" s="71" t="s">
        <v>15</v>
      </c>
      <c r="R1064" s="35" t="s">
        <v>16</v>
      </c>
      <c r="S1064" s="35">
        <v>18.0</v>
      </c>
      <c r="T1064" s="71" t="s">
        <v>1995</v>
      </c>
      <c r="U1064" s="35" t="s">
        <v>2873</v>
      </c>
      <c r="V1064" s="35"/>
      <c r="W1064" s="35"/>
      <c r="X1064" s="35"/>
    </row>
    <row r="1065">
      <c r="A1065" s="30">
        <v>1049.0</v>
      </c>
      <c r="B1065" s="62">
        <v>7538457.0</v>
      </c>
      <c r="C1065" s="35" t="s">
        <v>15</v>
      </c>
      <c r="D1065" s="35" t="s">
        <v>15</v>
      </c>
      <c r="E1065" s="35" t="s">
        <v>15</v>
      </c>
      <c r="F1065" s="35" t="s">
        <v>15</v>
      </c>
      <c r="G1065" s="116" t="s">
        <v>15</v>
      </c>
      <c r="H1065" s="116" t="s">
        <v>15</v>
      </c>
      <c r="I1065" s="116" t="s">
        <v>16</v>
      </c>
      <c r="J1065" s="35" t="s">
        <v>15</v>
      </c>
      <c r="K1065" s="35" t="s">
        <v>15</v>
      </c>
      <c r="L1065" s="35" t="s">
        <v>16</v>
      </c>
      <c r="M1065" s="35">
        <v>8.0</v>
      </c>
      <c r="N1065" s="35" t="s">
        <v>2872</v>
      </c>
      <c r="O1065" s="35" t="s">
        <v>15</v>
      </c>
      <c r="P1065" s="71" t="s">
        <v>16</v>
      </c>
      <c r="Q1065" s="71" t="s">
        <v>16</v>
      </c>
      <c r="R1065" s="35" t="s">
        <v>16</v>
      </c>
      <c r="S1065" s="35">
        <v>18.0</v>
      </c>
      <c r="T1065" s="71" t="s">
        <v>1992</v>
      </c>
      <c r="U1065" s="35" t="s">
        <v>2874</v>
      </c>
      <c r="V1065" s="35"/>
      <c r="W1065" s="35"/>
      <c r="X1065" s="35"/>
    </row>
    <row r="1066">
      <c r="A1066" s="30">
        <v>1050.0</v>
      </c>
      <c r="B1066" s="62">
        <v>7540719.0</v>
      </c>
      <c r="C1066" s="35" t="s">
        <v>15</v>
      </c>
      <c r="D1066" s="35" t="s">
        <v>15</v>
      </c>
      <c r="E1066" s="35" t="s">
        <v>15</v>
      </c>
      <c r="F1066" s="35" t="s">
        <v>15</v>
      </c>
      <c r="G1066" s="116" t="s">
        <v>15</v>
      </c>
      <c r="H1066" s="116" t="s">
        <v>15</v>
      </c>
      <c r="I1066" s="116" t="s">
        <v>16</v>
      </c>
      <c r="J1066" s="35" t="s">
        <v>15</v>
      </c>
      <c r="K1066" s="35" t="s">
        <v>15</v>
      </c>
      <c r="L1066" s="35" t="s">
        <v>16</v>
      </c>
      <c r="M1066" s="35">
        <v>11.0</v>
      </c>
      <c r="N1066" s="35" t="s">
        <v>2092</v>
      </c>
      <c r="O1066" s="35" t="s">
        <v>16</v>
      </c>
      <c r="P1066" s="71" t="s">
        <v>15</v>
      </c>
      <c r="Q1066" s="71" t="s">
        <v>15</v>
      </c>
      <c r="R1066" s="35" t="s">
        <v>16</v>
      </c>
      <c r="S1066" s="35">
        <v>11.0</v>
      </c>
      <c r="T1066" s="71" t="s">
        <v>1995</v>
      </c>
      <c r="U1066" s="35" t="s">
        <v>2875</v>
      </c>
      <c r="V1066" s="35"/>
      <c r="W1066" s="35"/>
      <c r="X1066" s="35"/>
    </row>
    <row r="1067">
      <c r="A1067" s="30">
        <v>1051.0</v>
      </c>
      <c r="B1067" s="62">
        <v>7541369.0</v>
      </c>
      <c r="C1067" s="35" t="s">
        <v>15</v>
      </c>
      <c r="D1067" s="35" t="s">
        <v>15</v>
      </c>
      <c r="E1067" s="35" t="s">
        <v>15</v>
      </c>
      <c r="F1067" s="35" t="s">
        <v>15</v>
      </c>
      <c r="G1067" s="116" t="s">
        <v>15</v>
      </c>
      <c r="H1067" s="116" t="s">
        <v>15</v>
      </c>
      <c r="I1067" s="116" t="s">
        <v>15</v>
      </c>
      <c r="J1067" s="35" t="s">
        <v>15</v>
      </c>
      <c r="K1067" s="35" t="s">
        <v>15</v>
      </c>
      <c r="L1067" s="35" t="s">
        <v>15</v>
      </c>
      <c r="M1067" s="159"/>
      <c r="N1067" s="159"/>
      <c r="O1067" s="35" t="s">
        <v>15</v>
      </c>
      <c r="P1067" s="71" t="s">
        <v>16</v>
      </c>
      <c r="Q1067" s="71" t="s">
        <v>15</v>
      </c>
      <c r="R1067" s="35" t="s">
        <v>16</v>
      </c>
      <c r="S1067" s="35">
        <v>12.0</v>
      </c>
      <c r="T1067" s="71" t="s">
        <v>1992</v>
      </c>
      <c r="U1067" s="35" t="s">
        <v>2876</v>
      </c>
      <c r="V1067" s="35"/>
      <c r="W1067" s="35"/>
      <c r="X1067" s="35"/>
    </row>
    <row r="1068">
      <c r="A1068" s="30">
        <v>1052.0</v>
      </c>
      <c r="B1068" s="62">
        <v>7524015.0</v>
      </c>
      <c r="C1068" s="35" t="s">
        <v>15</v>
      </c>
      <c r="D1068" s="35" t="s">
        <v>15</v>
      </c>
      <c r="E1068" s="35" t="s">
        <v>15</v>
      </c>
      <c r="F1068" s="35" t="s">
        <v>15</v>
      </c>
      <c r="G1068" s="116" t="s">
        <v>15</v>
      </c>
      <c r="H1068" s="116" t="s">
        <v>15</v>
      </c>
      <c r="I1068" s="116" t="s">
        <v>15</v>
      </c>
      <c r="J1068" s="35" t="s">
        <v>15</v>
      </c>
      <c r="K1068" s="35" t="s">
        <v>16</v>
      </c>
      <c r="L1068" s="35" t="s">
        <v>16</v>
      </c>
      <c r="M1068" s="35">
        <v>8.0</v>
      </c>
      <c r="N1068" s="35" t="s">
        <v>2872</v>
      </c>
      <c r="O1068" s="35" t="s">
        <v>15</v>
      </c>
      <c r="P1068" s="71" t="s">
        <v>16</v>
      </c>
      <c r="Q1068" s="71" t="s">
        <v>16</v>
      </c>
      <c r="R1068" s="35" t="s">
        <v>16</v>
      </c>
      <c r="S1068" s="35">
        <v>43.0</v>
      </c>
      <c r="T1068" s="71" t="s">
        <v>1992</v>
      </c>
      <c r="U1068" s="35" t="s">
        <v>2877</v>
      </c>
      <c r="V1068" s="35"/>
      <c r="W1068" s="35"/>
      <c r="X1068" s="35"/>
    </row>
    <row r="1069">
      <c r="A1069" s="30">
        <v>1053.0</v>
      </c>
      <c r="B1069" s="62">
        <v>7524021.0</v>
      </c>
      <c r="C1069" s="35" t="s">
        <v>15</v>
      </c>
      <c r="D1069" s="35" t="s">
        <v>15</v>
      </c>
      <c r="E1069" s="35" t="s">
        <v>15</v>
      </c>
      <c r="F1069" s="35" t="s">
        <v>15</v>
      </c>
      <c r="G1069" s="116" t="s">
        <v>15</v>
      </c>
      <c r="H1069" s="116" t="s">
        <v>15</v>
      </c>
      <c r="I1069" s="116" t="s">
        <v>15</v>
      </c>
      <c r="J1069" s="35" t="s">
        <v>15</v>
      </c>
      <c r="K1069" s="35" t="s">
        <v>16</v>
      </c>
      <c r="L1069" s="35" t="s">
        <v>16</v>
      </c>
      <c r="M1069" s="35">
        <v>8.0</v>
      </c>
      <c r="N1069" s="35" t="s">
        <v>2872</v>
      </c>
      <c r="O1069" s="35" t="s">
        <v>15</v>
      </c>
      <c r="P1069" s="71" t="s">
        <v>16</v>
      </c>
      <c r="Q1069" s="71" t="s">
        <v>16</v>
      </c>
      <c r="R1069" s="35" t="s">
        <v>16</v>
      </c>
      <c r="S1069" s="35">
        <v>58.0</v>
      </c>
      <c r="T1069" s="71" t="s">
        <v>1992</v>
      </c>
      <c r="U1069" s="35" t="s">
        <v>2878</v>
      </c>
      <c r="V1069" s="35"/>
      <c r="W1069" s="35"/>
      <c r="X1069" s="35"/>
    </row>
    <row r="1070">
      <c r="A1070" s="30">
        <v>1054.0</v>
      </c>
      <c r="B1070" s="62">
        <v>7542234.0</v>
      </c>
      <c r="C1070" s="35" t="s">
        <v>16</v>
      </c>
      <c r="D1070" s="35" t="s">
        <v>15</v>
      </c>
      <c r="E1070" s="35" t="s">
        <v>15</v>
      </c>
      <c r="F1070" s="35" t="s">
        <v>16</v>
      </c>
      <c r="G1070" s="116" t="s">
        <v>15</v>
      </c>
      <c r="H1070" s="116" t="s">
        <v>15</v>
      </c>
      <c r="I1070" s="116" t="s">
        <v>15</v>
      </c>
      <c r="J1070" s="35" t="s">
        <v>15</v>
      </c>
      <c r="K1070" s="35" t="s">
        <v>15</v>
      </c>
      <c r="L1070" s="35" t="s">
        <v>16</v>
      </c>
      <c r="M1070" s="35">
        <v>33.0</v>
      </c>
      <c r="N1070" s="35" t="s">
        <v>2879</v>
      </c>
      <c r="O1070" s="35" t="s">
        <v>15</v>
      </c>
      <c r="P1070" s="71" t="s">
        <v>16</v>
      </c>
      <c r="Q1070" s="71" t="s">
        <v>16</v>
      </c>
      <c r="R1070" s="35" t="s">
        <v>16</v>
      </c>
      <c r="S1070" s="35">
        <v>26.0</v>
      </c>
      <c r="T1070" s="71" t="s">
        <v>1995</v>
      </c>
      <c r="U1070" s="35" t="s">
        <v>2880</v>
      </c>
      <c r="V1070" s="35"/>
      <c r="W1070" s="35"/>
      <c r="X1070" s="35"/>
    </row>
    <row r="1071">
      <c r="A1071" s="30">
        <v>1055.0</v>
      </c>
      <c r="B1071" s="30">
        <v>7549549.0</v>
      </c>
      <c r="C1071" s="35" t="s">
        <v>15</v>
      </c>
      <c r="D1071" s="35" t="s">
        <v>2013</v>
      </c>
      <c r="E1071" s="35" t="s">
        <v>15</v>
      </c>
      <c r="F1071" s="35" t="s">
        <v>15</v>
      </c>
      <c r="G1071" s="116" t="s">
        <v>15</v>
      </c>
      <c r="H1071" s="116" t="s">
        <v>15</v>
      </c>
      <c r="I1071" s="116" t="s">
        <v>16</v>
      </c>
      <c r="J1071" s="35" t="s">
        <v>15</v>
      </c>
      <c r="K1071" s="35" t="s">
        <v>16</v>
      </c>
      <c r="L1071" s="35" t="s">
        <v>16</v>
      </c>
      <c r="M1071" s="35">
        <v>9.0</v>
      </c>
      <c r="N1071" s="35" t="s">
        <v>2872</v>
      </c>
      <c r="O1071" s="35" t="s">
        <v>15</v>
      </c>
      <c r="P1071" s="71" t="s">
        <v>16</v>
      </c>
      <c r="Q1071" s="71" t="s">
        <v>15</v>
      </c>
      <c r="R1071" s="35" t="s">
        <v>16</v>
      </c>
      <c r="S1071" s="35">
        <v>15.0</v>
      </c>
      <c r="T1071" s="71" t="s">
        <v>1993</v>
      </c>
      <c r="U1071" s="35" t="s">
        <v>2881</v>
      </c>
      <c r="V1071" s="35"/>
      <c r="W1071" s="35"/>
      <c r="X1071" s="35"/>
    </row>
    <row r="1072">
      <c r="A1072" s="30">
        <v>1056.0</v>
      </c>
      <c r="B1072" s="30">
        <v>7550671.0</v>
      </c>
      <c r="C1072" s="35" t="s">
        <v>15</v>
      </c>
      <c r="D1072" s="35" t="s">
        <v>2049</v>
      </c>
      <c r="E1072" s="35" t="s">
        <v>15</v>
      </c>
      <c r="F1072" s="35" t="s">
        <v>15</v>
      </c>
      <c r="G1072" s="116" t="s">
        <v>15</v>
      </c>
      <c r="H1072" s="116" t="s">
        <v>15</v>
      </c>
      <c r="I1072" s="116" t="s">
        <v>15</v>
      </c>
      <c r="J1072" s="35" t="s">
        <v>15</v>
      </c>
      <c r="K1072" s="35" t="s">
        <v>16</v>
      </c>
      <c r="L1072" s="35" t="s">
        <v>16</v>
      </c>
      <c r="M1072" s="35">
        <v>8.0</v>
      </c>
      <c r="N1072" s="35" t="s">
        <v>2872</v>
      </c>
      <c r="O1072" s="35" t="s">
        <v>15</v>
      </c>
      <c r="P1072" s="71" t="s">
        <v>15</v>
      </c>
      <c r="Q1072" s="71" t="s">
        <v>15</v>
      </c>
      <c r="R1072" s="35" t="s">
        <v>16</v>
      </c>
      <c r="S1072" s="35">
        <v>12.0</v>
      </c>
      <c r="T1072" s="71" t="s">
        <v>1992</v>
      </c>
      <c r="U1072" s="35" t="s">
        <v>2882</v>
      </c>
      <c r="V1072" s="35"/>
      <c r="W1072" s="35"/>
      <c r="X1072" s="35"/>
    </row>
    <row r="1073">
      <c r="A1073" s="59">
        <v>1057.0</v>
      </c>
      <c r="B1073" s="59">
        <v>7551819.0</v>
      </c>
      <c r="C1073" s="35" t="s">
        <v>15</v>
      </c>
      <c r="D1073" s="35" t="s">
        <v>15</v>
      </c>
      <c r="E1073" s="35" t="s">
        <v>15</v>
      </c>
      <c r="F1073" s="35" t="s">
        <v>15</v>
      </c>
      <c r="G1073" s="116" t="s">
        <v>15</v>
      </c>
      <c r="H1073" s="116" t="s">
        <v>15</v>
      </c>
      <c r="I1073" s="116" t="s">
        <v>16</v>
      </c>
      <c r="J1073" s="35" t="s">
        <v>15</v>
      </c>
      <c r="K1073" s="35" t="s">
        <v>15</v>
      </c>
      <c r="L1073" s="35" t="s">
        <v>15</v>
      </c>
      <c r="M1073" s="159"/>
      <c r="N1073" s="159"/>
      <c r="O1073" s="35" t="s">
        <v>15</v>
      </c>
      <c r="P1073" s="71" t="s">
        <v>15</v>
      </c>
      <c r="Q1073" s="71" t="s">
        <v>15</v>
      </c>
      <c r="R1073" s="35" t="s">
        <v>16</v>
      </c>
      <c r="S1073" s="35">
        <v>18.0</v>
      </c>
      <c r="T1073" s="71" t="s">
        <v>1992</v>
      </c>
      <c r="U1073" s="35" t="s">
        <v>2883</v>
      </c>
      <c r="V1073" s="35"/>
      <c r="W1073" s="35"/>
      <c r="X1073" s="35"/>
    </row>
    <row r="1074">
      <c r="A1074" s="30">
        <v>1058.0</v>
      </c>
      <c r="B1074" s="30">
        <v>7552714.0</v>
      </c>
      <c r="C1074" s="35" t="s">
        <v>15</v>
      </c>
      <c r="D1074" s="35" t="s">
        <v>15</v>
      </c>
      <c r="E1074" s="35" t="s">
        <v>15</v>
      </c>
      <c r="F1074" s="35" t="s">
        <v>15</v>
      </c>
      <c r="G1074" s="116" t="s">
        <v>15</v>
      </c>
      <c r="H1074" s="116" t="s">
        <v>15</v>
      </c>
      <c r="I1074" s="116" t="s">
        <v>16</v>
      </c>
      <c r="J1074" s="35" t="s">
        <v>15</v>
      </c>
      <c r="K1074" s="35" t="s">
        <v>16</v>
      </c>
      <c r="L1074" s="35" t="s">
        <v>16</v>
      </c>
      <c r="M1074" s="35">
        <v>8.0</v>
      </c>
      <c r="N1074" s="35" t="s">
        <v>2250</v>
      </c>
      <c r="O1074" s="35" t="s">
        <v>15</v>
      </c>
      <c r="P1074" s="71" t="s">
        <v>16</v>
      </c>
      <c r="Q1074" s="71" t="s">
        <v>16</v>
      </c>
      <c r="R1074" s="35" t="s">
        <v>16</v>
      </c>
      <c r="S1074" s="35">
        <v>34.0</v>
      </c>
      <c r="T1074" s="71" t="s">
        <v>1992</v>
      </c>
      <c r="U1074" s="35" t="s">
        <v>2884</v>
      </c>
      <c r="V1074" s="35"/>
      <c r="W1074" s="35"/>
      <c r="X1074" s="35"/>
    </row>
    <row r="1075">
      <c r="A1075" s="30">
        <v>1059.0</v>
      </c>
      <c r="B1075" s="30">
        <v>7552967.0</v>
      </c>
      <c r="C1075" s="35" t="s">
        <v>16</v>
      </c>
      <c r="D1075" s="35" t="s">
        <v>2013</v>
      </c>
      <c r="E1075" s="35" t="s">
        <v>15</v>
      </c>
      <c r="F1075" s="35" t="s">
        <v>16</v>
      </c>
      <c r="G1075" s="116" t="s">
        <v>15</v>
      </c>
      <c r="H1075" s="116" t="s">
        <v>15</v>
      </c>
      <c r="I1075" s="116" t="s">
        <v>15</v>
      </c>
      <c r="J1075" s="35" t="s">
        <v>15</v>
      </c>
      <c r="K1075" s="35" t="s">
        <v>16</v>
      </c>
      <c r="L1075" s="35" t="s">
        <v>16</v>
      </c>
      <c r="M1075" s="35">
        <v>13.0</v>
      </c>
      <c r="N1075" s="35" t="s">
        <v>2885</v>
      </c>
      <c r="O1075" s="35" t="s">
        <v>15</v>
      </c>
      <c r="P1075" s="71" t="s">
        <v>16</v>
      </c>
      <c r="Q1075" s="71" t="s">
        <v>16</v>
      </c>
      <c r="R1075" s="35" t="s">
        <v>16</v>
      </c>
      <c r="S1075" s="35">
        <v>30.0</v>
      </c>
      <c r="T1075" s="71" t="s">
        <v>1992</v>
      </c>
      <c r="U1075" s="35" t="s">
        <v>2886</v>
      </c>
      <c r="V1075" s="35"/>
      <c r="W1075" s="35"/>
      <c r="X1075" s="35"/>
    </row>
    <row r="1076">
      <c r="A1076" s="30">
        <v>1060.0</v>
      </c>
      <c r="B1076" s="30">
        <v>7553388.0</v>
      </c>
      <c r="C1076" s="35" t="s">
        <v>15</v>
      </c>
      <c r="D1076" s="35" t="s">
        <v>15</v>
      </c>
      <c r="E1076" s="35" t="s">
        <v>15</v>
      </c>
      <c r="F1076" s="35" t="s">
        <v>16</v>
      </c>
      <c r="G1076" s="116" t="s">
        <v>15</v>
      </c>
      <c r="H1076" s="116" t="s">
        <v>15</v>
      </c>
      <c r="I1076" s="116" t="s">
        <v>16</v>
      </c>
      <c r="J1076" s="35" t="s">
        <v>15</v>
      </c>
      <c r="K1076" s="35" t="s">
        <v>15</v>
      </c>
      <c r="L1076" s="35" t="s">
        <v>16</v>
      </c>
      <c r="M1076" s="35">
        <v>8.0</v>
      </c>
      <c r="N1076" s="35" t="s">
        <v>2250</v>
      </c>
      <c r="O1076" s="35" t="s">
        <v>15</v>
      </c>
      <c r="P1076" s="71" t="s">
        <v>16</v>
      </c>
      <c r="Q1076" s="71" t="s">
        <v>16</v>
      </c>
      <c r="R1076" s="35" t="s">
        <v>16</v>
      </c>
      <c r="S1076" s="35">
        <v>16.0</v>
      </c>
      <c r="T1076" s="71" t="s">
        <v>1992</v>
      </c>
      <c r="U1076" s="35" t="s">
        <v>2887</v>
      </c>
      <c r="V1076" s="35"/>
      <c r="W1076" s="35"/>
      <c r="X1076" s="35"/>
    </row>
    <row r="1077">
      <c r="A1077" s="30">
        <v>1061.0</v>
      </c>
      <c r="B1077" s="30">
        <v>7553684.0</v>
      </c>
      <c r="C1077" s="35" t="s">
        <v>15</v>
      </c>
      <c r="D1077" s="35" t="s">
        <v>2007</v>
      </c>
      <c r="E1077" s="35" t="s">
        <v>15</v>
      </c>
      <c r="F1077" s="35" t="s">
        <v>15</v>
      </c>
      <c r="G1077" s="116" t="s">
        <v>16</v>
      </c>
      <c r="H1077" s="116" t="s">
        <v>15</v>
      </c>
      <c r="I1077" s="116" t="s">
        <v>16</v>
      </c>
      <c r="J1077" s="35" t="s">
        <v>15</v>
      </c>
      <c r="K1077" s="35" t="s">
        <v>16</v>
      </c>
      <c r="L1077" s="35" t="s">
        <v>16</v>
      </c>
      <c r="M1077" s="35">
        <v>13.0</v>
      </c>
      <c r="N1077" s="35" t="s">
        <v>2515</v>
      </c>
      <c r="O1077" s="35" t="s">
        <v>15</v>
      </c>
      <c r="P1077" s="71" t="s">
        <v>16</v>
      </c>
      <c r="Q1077" s="71" t="s">
        <v>16</v>
      </c>
      <c r="R1077" s="35" t="s">
        <v>16</v>
      </c>
      <c r="S1077" s="35">
        <v>38.0</v>
      </c>
      <c r="T1077" s="71"/>
      <c r="U1077" s="35" t="s">
        <v>2888</v>
      </c>
      <c r="V1077" s="35"/>
      <c r="W1077" s="35"/>
      <c r="X1077" s="35"/>
    </row>
    <row r="1078">
      <c r="A1078" s="30">
        <v>1062.0</v>
      </c>
      <c r="B1078" s="62">
        <v>7555049.0</v>
      </c>
      <c r="C1078" s="35" t="s">
        <v>15</v>
      </c>
      <c r="D1078" s="35" t="s">
        <v>15</v>
      </c>
      <c r="E1078" s="35" t="s">
        <v>15</v>
      </c>
      <c r="F1078" s="35" t="s">
        <v>15</v>
      </c>
      <c r="G1078" s="116" t="s">
        <v>15</v>
      </c>
      <c r="H1078" s="116" t="s">
        <v>15</v>
      </c>
      <c r="I1078" s="116" t="s">
        <v>16</v>
      </c>
      <c r="J1078" s="35" t="s">
        <v>15</v>
      </c>
      <c r="K1078" s="35" t="s">
        <v>16</v>
      </c>
      <c r="L1078" s="35" t="s">
        <v>16</v>
      </c>
      <c r="M1078" s="35">
        <v>10.0</v>
      </c>
      <c r="N1078" s="35" t="s">
        <v>2889</v>
      </c>
      <c r="O1078" s="35" t="s">
        <v>15</v>
      </c>
      <c r="P1078" s="71" t="s">
        <v>16</v>
      </c>
      <c r="Q1078" s="71" t="s">
        <v>16</v>
      </c>
      <c r="R1078" s="35" t="s">
        <v>16</v>
      </c>
      <c r="S1078" s="35" t="s">
        <v>86</v>
      </c>
      <c r="T1078" s="71" t="s">
        <v>1992</v>
      </c>
      <c r="U1078" s="35" t="s">
        <v>2890</v>
      </c>
      <c r="V1078" s="35"/>
      <c r="W1078" s="35"/>
      <c r="X1078" s="35"/>
    </row>
    <row r="1079">
      <c r="A1079" s="30">
        <v>1063.0</v>
      </c>
      <c r="B1079" s="62">
        <v>7555316.0</v>
      </c>
      <c r="C1079" s="35" t="s">
        <v>15</v>
      </c>
      <c r="D1079" s="35" t="s">
        <v>15</v>
      </c>
      <c r="E1079" s="35" t="s">
        <v>15</v>
      </c>
      <c r="F1079" s="35" t="s">
        <v>15</v>
      </c>
      <c r="G1079" s="116" t="s">
        <v>15</v>
      </c>
      <c r="H1079" s="116" t="s">
        <v>15</v>
      </c>
      <c r="I1079" s="116" t="s">
        <v>15</v>
      </c>
      <c r="J1079" s="35" t="s">
        <v>15</v>
      </c>
      <c r="K1079" s="35" t="s">
        <v>16</v>
      </c>
      <c r="L1079" s="35" t="s">
        <v>16</v>
      </c>
      <c r="M1079" s="35">
        <v>7.0</v>
      </c>
      <c r="N1079" s="35" t="s">
        <v>2250</v>
      </c>
      <c r="O1079" s="35" t="s">
        <v>15</v>
      </c>
      <c r="P1079" s="71" t="s">
        <v>16</v>
      </c>
      <c r="Q1079" s="71" t="s">
        <v>15</v>
      </c>
      <c r="R1079" s="35" t="s">
        <v>15</v>
      </c>
      <c r="S1079" s="159"/>
      <c r="T1079" s="71" t="s">
        <v>1992</v>
      </c>
      <c r="U1079" s="35" t="s">
        <v>2891</v>
      </c>
      <c r="V1079" s="35"/>
      <c r="W1079" s="35"/>
      <c r="X1079" s="35"/>
    </row>
    <row r="1080">
      <c r="A1080" s="30">
        <v>1064.0</v>
      </c>
      <c r="B1080" s="62">
        <v>7555440.0</v>
      </c>
      <c r="C1080" s="35" t="s">
        <v>15</v>
      </c>
      <c r="D1080" s="35" t="s">
        <v>15</v>
      </c>
      <c r="E1080" s="35" t="s">
        <v>15</v>
      </c>
      <c r="F1080" s="35" t="s">
        <v>15</v>
      </c>
      <c r="G1080" s="116" t="s">
        <v>15</v>
      </c>
      <c r="H1080" s="116" t="s">
        <v>15</v>
      </c>
      <c r="I1080" s="116" t="s">
        <v>15</v>
      </c>
      <c r="J1080" s="35" t="s">
        <v>15</v>
      </c>
      <c r="K1080" s="35" t="s">
        <v>15</v>
      </c>
      <c r="L1080" s="35" t="s">
        <v>15</v>
      </c>
      <c r="M1080" s="159"/>
      <c r="N1080" s="159"/>
      <c r="O1080" s="35" t="s">
        <v>15</v>
      </c>
      <c r="P1080" s="71" t="s">
        <v>16</v>
      </c>
      <c r="Q1080" s="71" t="s">
        <v>16</v>
      </c>
      <c r="R1080" s="35" t="s">
        <v>15</v>
      </c>
      <c r="S1080" s="159"/>
      <c r="T1080" s="71" t="s">
        <v>1992</v>
      </c>
      <c r="U1080" s="35" t="s">
        <v>2892</v>
      </c>
      <c r="V1080" s="35"/>
      <c r="W1080" s="35"/>
      <c r="X1080" s="35"/>
    </row>
    <row r="1081">
      <c r="A1081" s="30">
        <v>1065.0</v>
      </c>
      <c r="B1081" s="62">
        <v>7551819.0</v>
      </c>
      <c r="C1081" s="35" t="s">
        <v>15</v>
      </c>
      <c r="D1081" s="35" t="s">
        <v>15</v>
      </c>
      <c r="E1081" s="35" t="s">
        <v>16</v>
      </c>
      <c r="F1081" s="35" t="s">
        <v>15</v>
      </c>
      <c r="G1081" s="116" t="s">
        <v>15</v>
      </c>
      <c r="H1081" s="116" t="s">
        <v>15</v>
      </c>
      <c r="I1081" s="116" t="s">
        <v>15</v>
      </c>
      <c r="J1081" s="35" t="s">
        <v>15</v>
      </c>
      <c r="K1081" s="35" t="s">
        <v>15</v>
      </c>
      <c r="L1081" s="35" t="s">
        <v>15</v>
      </c>
      <c r="M1081" s="159"/>
      <c r="N1081" s="159"/>
      <c r="O1081" s="35" t="s">
        <v>15</v>
      </c>
      <c r="P1081" s="71" t="s">
        <v>15</v>
      </c>
      <c r="Q1081" s="71" t="s">
        <v>15</v>
      </c>
      <c r="R1081" s="35" t="s">
        <v>15</v>
      </c>
      <c r="S1081" s="159"/>
      <c r="T1081" s="71" t="s">
        <v>1992</v>
      </c>
      <c r="U1081" s="35" t="s">
        <v>2893</v>
      </c>
      <c r="V1081" s="35"/>
      <c r="W1081" s="35"/>
      <c r="X1081" s="35"/>
    </row>
    <row r="1082">
      <c r="A1082" s="30">
        <v>1066.0</v>
      </c>
      <c r="B1082" s="62">
        <v>7557272.0</v>
      </c>
      <c r="C1082" s="35" t="s">
        <v>15</v>
      </c>
      <c r="D1082" s="35" t="s">
        <v>15</v>
      </c>
      <c r="E1082" s="35" t="s">
        <v>15</v>
      </c>
      <c r="F1082" s="35" t="s">
        <v>15</v>
      </c>
      <c r="G1082" s="116" t="s">
        <v>15</v>
      </c>
      <c r="H1082" s="116" t="s">
        <v>15</v>
      </c>
      <c r="I1082" s="116" t="s">
        <v>15</v>
      </c>
      <c r="J1082" s="35" t="s">
        <v>15</v>
      </c>
      <c r="K1082" s="35" t="s">
        <v>16</v>
      </c>
      <c r="L1082" s="35" t="s">
        <v>16</v>
      </c>
      <c r="M1082" s="35">
        <v>15.0</v>
      </c>
      <c r="N1082" s="35" t="s">
        <v>2023</v>
      </c>
      <c r="O1082" s="35" t="s">
        <v>15</v>
      </c>
      <c r="P1082" s="71" t="s">
        <v>16</v>
      </c>
      <c r="Q1082" s="71" t="s">
        <v>16</v>
      </c>
      <c r="R1082" s="35" t="s">
        <v>15</v>
      </c>
      <c r="S1082" s="159"/>
      <c r="T1082" s="71" t="s">
        <v>1992</v>
      </c>
      <c r="U1082" s="35" t="s">
        <v>2894</v>
      </c>
      <c r="V1082" s="35"/>
      <c r="W1082" s="35"/>
      <c r="X1082" s="35"/>
    </row>
    <row r="1083">
      <c r="A1083" s="30">
        <v>1067.0</v>
      </c>
      <c r="B1083" s="62">
        <v>7545222.0</v>
      </c>
      <c r="C1083" s="35" t="s">
        <v>15</v>
      </c>
      <c r="D1083" s="35" t="s">
        <v>15</v>
      </c>
      <c r="E1083" s="35" t="s">
        <v>15</v>
      </c>
      <c r="F1083" s="35" t="s">
        <v>15</v>
      </c>
      <c r="G1083" s="116" t="s">
        <v>15</v>
      </c>
      <c r="H1083" s="116" t="s">
        <v>15</v>
      </c>
      <c r="I1083" s="116" t="s">
        <v>15</v>
      </c>
      <c r="J1083" s="35" t="s">
        <v>15</v>
      </c>
      <c r="K1083" s="35" t="s">
        <v>15</v>
      </c>
      <c r="L1083" s="35" t="s">
        <v>15</v>
      </c>
      <c r="M1083" s="159"/>
      <c r="N1083" s="159"/>
      <c r="O1083" s="35" t="s">
        <v>15</v>
      </c>
      <c r="P1083" s="71" t="s">
        <v>16</v>
      </c>
      <c r="Q1083" s="71" t="s">
        <v>16</v>
      </c>
      <c r="R1083" s="35" t="s">
        <v>16</v>
      </c>
      <c r="S1083" s="35">
        <v>8.0</v>
      </c>
      <c r="T1083" s="71" t="s">
        <v>1993</v>
      </c>
      <c r="U1083" s="35" t="s">
        <v>2895</v>
      </c>
      <c r="V1083" s="35"/>
      <c r="W1083" s="35"/>
      <c r="X1083" s="35"/>
    </row>
    <row r="1084">
      <c r="A1084" s="30">
        <v>1068.0</v>
      </c>
      <c r="B1084" s="62">
        <v>7546057.0</v>
      </c>
      <c r="C1084" s="35" t="s">
        <v>15</v>
      </c>
      <c r="D1084" s="35" t="s">
        <v>15</v>
      </c>
      <c r="E1084" s="35" t="s">
        <v>15</v>
      </c>
      <c r="F1084" s="35" t="s">
        <v>15</v>
      </c>
      <c r="G1084" s="116" t="s">
        <v>15</v>
      </c>
      <c r="H1084" s="116" t="s">
        <v>15</v>
      </c>
      <c r="I1084" s="116" t="s">
        <v>15</v>
      </c>
      <c r="J1084" s="35" t="s">
        <v>15</v>
      </c>
      <c r="K1084" s="35" t="s">
        <v>15</v>
      </c>
      <c r="L1084" s="35" t="s">
        <v>15</v>
      </c>
      <c r="M1084" s="159"/>
      <c r="N1084" s="159"/>
      <c r="O1084" s="35" t="s">
        <v>15</v>
      </c>
      <c r="P1084" s="71" t="s">
        <v>16</v>
      </c>
      <c r="Q1084" s="71" t="s">
        <v>16</v>
      </c>
      <c r="R1084" s="35" t="s">
        <v>16</v>
      </c>
      <c r="S1084" s="35">
        <v>9.0</v>
      </c>
      <c r="T1084" s="71" t="s">
        <v>1992</v>
      </c>
      <c r="U1084" s="35" t="s">
        <v>2464</v>
      </c>
      <c r="V1084" s="35"/>
      <c r="W1084" s="35"/>
      <c r="X1084" s="35"/>
    </row>
    <row r="1085">
      <c r="A1085" s="30">
        <v>1069.0</v>
      </c>
      <c r="B1085" s="62">
        <v>7557990.0</v>
      </c>
      <c r="C1085" s="35" t="s">
        <v>15</v>
      </c>
      <c r="D1085" s="35" t="s">
        <v>15</v>
      </c>
      <c r="E1085" s="35" t="s">
        <v>15</v>
      </c>
      <c r="F1085" s="35" t="s">
        <v>15</v>
      </c>
      <c r="G1085" s="116" t="s">
        <v>15</v>
      </c>
      <c r="H1085" s="116" t="s">
        <v>15</v>
      </c>
      <c r="I1085" s="116" t="s">
        <v>16</v>
      </c>
      <c r="J1085" s="35" t="s">
        <v>16</v>
      </c>
      <c r="K1085" s="35" t="s">
        <v>16</v>
      </c>
      <c r="L1085" s="35" t="s">
        <v>16</v>
      </c>
      <c r="M1085" s="35">
        <v>8.0</v>
      </c>
      <c r="N1085" s="35" t="s">
        <v>2015</v>
      </c>
      <c r="O1085" s="35" t="s">
        <v>15</v>
      </c>
      <c r="P1085" s="71" t="s">
        <v>16</v>
      </c>
      <c r="Q1085" s="71" t="s">
        <v>16</v>
      </c>
      <c r="R1085" s="35" t="s">
        <v>16</v>
      </c>
      <c r="S1085" s="35">
        <v>43.0</v>
      </c>
      <c r="T1085" s="71" t="s">
        <v>1992</v>
      </c>
      <c r="U1085" s="35" t="s">
        <v>2896</v>
      </c>
      <c r="V1085" s="35"/>
      <c r="W1085" s="35"/>
      <c r="X1085" s="35"/>
    </row>
    <row r="1086">
      <c r="A1086" s="30">
        <v>1070.0</v>
      </c>
      <c r="B1086" s="62">
        <v>7558425.0</v>
      </c>
      <c r="C1086" s="35" t="s">
        <v>15</v>
      </c>
      <c r="D1086" s="35" t="s">
        <v>15</v>
      </c>
      <c r="E1086" s="35" t="s">
        <v>15</v>
      </c>
      <c r="F1086" s="35" t="s">
        <v>15</v>
      </c>
      <c r="G1086" s="116" t="s">
        <v>15</v>
      </c>
      <c r="H1086" s="116" t="s">
        <v>15</v>
      </c>
      <c r="I1086" s="116" t="s">
        <v>16</v>
      </c>
      <c r="J1086" s="35" t="s">
        <v>15</v>
      </c>
      <c r="K1086" s="35" t="s">
        <v>15</v>
      </c>
      <c r="L1086" s="35" t="s">
        <v>16</v>
      </c>
      <c r="M1086" s="35">
        <v>7.0</v>
      </c>
      <c r="N1086" s="35" t="s">
        <v>2644</v>
      </c>
      <c r="O1086" s="35" t="s">
        <v>15</v>
      </c>
      <c r="P1086" s="71" t="s">
        <v>16</v>
      </c>
      <c r="Q1086" s="71" t="s">
        <v>16</v>
      </c>
      <c r="R1086" s="35" t="s">
        <v>16</v>
      </c>
      <c r="S1086" s="35">
        <v>21.0</v>
      </c>
      <c r="T1086" s="71" t="s">
        <v>1992</v>
      </c>
      <c r="U1086" s="35" t="s">
        <v>2897</v>
      </c>
      <c r="V1086" s="35"/>
      <c r="W1086" s="35"/>
      <c r="X1086" s="35"/>
    </row>
    <row r="1087">
      <c r="A1087" s="30">
        <v>1071.0</v>
      </c>
      <c r="B1087" s="62">
        <v>7558304.0</v>
      </c>
      <c r="C1087" s="35" t="s">
        <v>15</v>
      </c>
      <c r="D1087" s="35" t="s">
        <v>15</v>
      </c>
      <c r="E1087" s="35" t="s">
        <v>16</v>
      </c>
      <c r="F1087" s="35" t="s">
        <v>15</v>
      </c>
      <c r="G1087" s="116" t="s">
        <v>15</v>
      </c>
      <c r="H1087" s="116" t="s">
        <v>15</v>
      </c>
      <c r="I1087" s="116" t="s">
        <v>16</v>
      </c>
      <c r="J1087" s="35" t="s">
        <v>16</v>
      </c>
      <c r="K1087" s="35" t="s">
        <v>16</v>
      </c>
      <c r="L1087" s="35" t="s">
        <v>16</v>
      </c>
      <c r="M1087" s="35">
        <v>17.0</v>
      </c>
      <c r="N1087" s="35" t="s">
        <v>2015</v>
      </c>
      <c r="O1087" s="35" t="s">
        <v>15</v>
      </c>
      <c r="P1087" s="71" t="s">
        <v>16</v>
      </c>
      <c r="Q1087" s="71" t="s">
        <v>16</v>
      </c>
      <c r="R1087" s="35" t="s">
        <v>16</v>
      </c>
      <c r="S1087" s="35">
        <v>52.0</v>
      </c>
      <c r="T1087" s="71" t="s">
        <v>1992</v>
      </c>
      <c r="U1087" s="35" t="s">
        <v>2898</v>
      </c>
      <c r="V1087" s="35"/>
      <c r="W1087" s="35"/>
      <c r="X1087" s="35"/>
    </row>
    <row r="1088">
      <c r="A1088" s="30">
        <v>1072.0</v>
      </c>
      <c r="B1088" s="62">
        <v>7557223.0</v>
      </c>
      <c r="C1088" s="35" t="s">
        <v>15</v>
      </c>
      <c r="D1088" s="35" t="s">
        <v>15</v>
      </c>
      <c r="E1088" s="35" t="s">
        <v>15</v>
      </c>
      <c r="F1088" s="35" t="s">
        <v>15</v>
      </c>
      <c r="G1088" s="116" t="s">
        <v>15</v>
      </c>
      <c r="H1088" s="116" t="s">
        <v>15</v>
      </c>
      <c r="I1088" s="116" t="s">
        <v>16</v>
      </c>
      <c r="J1088" s="35" t="s">
        <v>15</v>
      </c>
      <c r="K1088" s="35" t="s">
        <v>16</v>
      </c>
      <c r="L1088" s="35" t="s">
        <v>16</v>
      </c>
      <c r="M1088" s="35">
        <v>7.0</v>
      </c>
      <c r="N1088" s="35" t="s">
        <v>2015</v>
      </c>
      <c r="O1088" s="35" t="s">
        <v>15</v>
      </c>
      <c r="P1088" s="71" t="s">
        <v>15</v>
      </c>
      <c r="Q1088" s="71" t="s">
        <v>15</v>
      </c>
      <c r="R1088" s="35" t="s">
        <v>16</v>
      </c>
      <c r="S1088" s="35">
        <v>12.0</v>
      </c>
      <c r="T1088" s="71" t="s">
        <v>1993</v>
      </c>
      <c r="U1088" s="35" t="s">
        <v>2899</v>
      </c>
      <c r="V1088" s="35"/>
      <c r="W1088" s="35"/>
      <c r="X1088" s="35"/>
    </row>
    <row r="1089">
      <c r="A1089" s="30">
        <v>1073.0</v>
      </c>
      <c r="B1089" s="62">
        <v>7559473.0</v>
      </c>
      <c r="C1089" s="35" t="s">
        <v>15</v>
      </c>
      <c r="D1089" s="35" t="s">
        <v>15</v>
      </c>
      <c r="E1089" s="35" t="s">
        <v>15</v>
      </c>
      <c r="F1089" s="35" t="s">
        <v>15</v>
      </c>
      <c r="G1089" s="116" t="s">
        <v>15</v>
      </c>
      <c r="H1089" s="116" t="s">
        <v>15</v>
      </c>
      <c r="I1089" s="116" t="s">
        <v>16</v>
      </c>
      <c r="J1089" s="35" t="s">
        <v>15</v>
      </c>
      <c r="K1089" s="35" t="s">
        <v>15</v>
      </c>
      <c r="L1089" s="35" t="s">
        <v>16</v>
      </c>
      <c r="M1089" s="35">
        <v>7.0</v>
      </c>
      <c r="N1089" s="35" t="s">
        <v>2015</v>
      </c>
      <c r="O1089" s="35" t="s">
        <v>15</v>
      </c>
      <c r="P1089" s="71" t="s">
        <v>16</v>
      </c>
      <c r="Q1089" s="71" t="s">
        <v>16</v>
      </c>
      <c r="R1089" s="35" t="s">
        <v>16</v>
      </c>
      <c r="S1089" s="35">
        <v>23.0</v>
      </c>
      <c r="T1089" s="71" t="s">
        <v>1992</v>
      </c>
      <c r="U1089" s="35" t="s">
        <v>2362</v>
      </c>
      <c r="V1089" s="35"/>
      <c r="W1089" s="35"/>
      <c r="X1089" s="35"/>
    </row>
    <row r="1090">
      <c r="A1090" s="30">
        <v>1074.0</v>
      </c>
      <c r="B1090" s="62">
        <v>7562567.0</v>
      </c>
      <c r="C1090" s="35" t="s">
        <v>15</v>
      </c>
      <c r="D1090" s="35" t="s">
        <v>15</v>
      </c>
      <c r="E1090" s="35" t="s">
        <v>15</v>
      </c>
      <c r="F1090" s="35" t="s">
        <v>15</v>
      </c>
      <c r="G1090" s="116" t="s">
        <v>15</v>
      </c>
      <c r="H1090" s="116" t="s">
        <v>15</v>
      </c>
      <c r="I1090" s="116" t="s">
        <v>15</v>
      </c>
      <c r="J1090" s="35" t="s">
        <v>15</v>
      </c>
      <c r="K1090" s="35" t="s">
        <v>15</v>
      </c>
      <c r="L1090" s="35" t="s">
        <v>15</v>
      </c>
      <c r="M1090" s="159"/>
      <c r="N1090" s="159"/>
      <c r="O1090" s="35" t="s">
        <v>15</v>
      </c>
      <c r="P1090" s="71" t="s">
        <v>16</v>
      </c>
      <c r="Q1090" s="71" t="s">
        <v>16</v>
      </c>
      <c r="R1090" s="35" t="s">
        <v>16</v>
      </c>
      <c r="S1090" s="35">
        <v>11.0</v>
      </c>
      <c r="T1090" s="71" t="s">
        <v>1992</v>
      </c>
      <c r="U1090" s="35" t="s">
        <v>2900</v>
      </c>
      <c r="V1090" s="35"/>
      <c r="W1090" s="35"/>
      <c r="X1090" s="35"/>
    </row>
    <row r="1091">
      <c r="A1091" s="30">
        <v>1075.0</v>
      </c>
      <c r="B1091" s="62">
        <v>7595936.0</v>
      </c>
      <c r="C1091" s="35" t="s">
        <v>16</v>
      </c>
      <c r="D1091" s="35" t="s">
        <v>2049</v>
      </c>
      <c r="E1091" s="35" t="s">
        <v>15</v>
      </c>
      <c r="F1091" s="35" t="s">
        <v>15</v>
      </c>
      <c r="G1091" s="116" t="s">
        <v>16</v>
      </c>
      <c r="H1091" s="116" t="s">
        <v>15</v>
      </c>
      <c r="I1091" s="116" t="s">
        <v>16</v>
      </c>
      <c r="J1091" s="35" t="s">
        <v>16</v>
      </c>
      <c r="K1091" s="35" t="s">
        <v>16</v>
      </c>
      <c r="L1091" s="35" t="s">
        <v>16</v>
      </c>
      <c r="M1091" s="35">
        <v>21.0</v>
      </c>
      <c r="N1091" s="35" t="s">
        <v>2644</v>
      </c>
      <c r="O1091" s="35" t="s">
        <v>15</v>
      </c>
      <c r="P1091" s="71" t="s">
        <v>16</v>
      </c>
      <c r="Q1091" s="71" t="s">
        <v>16</v>
      </c>
      <c r="R1091" s="35" t="s">
        <v>16</v>
      </c>
      <c r="S1091" s="35">
        <v>42.0</v>
      </c>
      <c r="T1091" s="71" t="s">
        <v>1992</v>
      </c>
      <c r="U1091" s="35" t="s">
        <v>2901</v>
      </c>
      <c r="V1091" s="35"/>
      <c r="W1091" s="35"/>
      <c r="X1091" s="35"/>
    </row>
    <row r="1092">
      <c r="A1092" s="30">
        <v>1076.0</v>
      </c>
      <c r="B1092" s="62">
        <v>7575041.0</v>
      </c>
      <c r="C1092" s="35" t="s">
        <v>15</v>
      </c>
      <c r="D1092" s="35" t="s">
        <v>15</v>
      </c>
      <c r="E1092" s="35" t="s">
        <v>15</v>
      </c>
      <c r="F1092" s="35" t="s">
        <v>15</v>
      </c>
      <c r="G1092" s="116" t="s">
        <v>15</v>
      </c>
      <c r="H1092" s="116" t="s">
        <v>15</v>
      </c>
      <c r="I1092" s="116" t="s">
        <v>15</v>
      </c>
      <c r="J1092" s="35" t="s">
        <v>15</v>
      </c>
      <c r="K1092" s="35" t="s">
        <v>15</v>
      </c>
      <c r="L1092" s="35" t="s">
        <v>15</v>
      </c>
      <c r="M1092" s="159"/>
      <c r="N1092" s="159"/>
      <c r="O1092" s="35" t="s">
        <v>15</v>
      </c>
      <c r="P1092" s="71" t="s">
        <v>16</v>
      </c>
      <c r="Q1092" s="71" t="s">
        <v>15</v>
      </c>
      <c r="R1092" s="35" t="s">
        <v>16</v>
      </c>
      <c r="S1092" s="35">
        <v>23.0</v>
      </c>
      <c r="T1092" s="71" t="s">
        <v>1992</v>
      </c>
      <c r="U1092" s="35" t="s">
        <v>2649</v>
      </c>
      <c r="V1092" s="35"/>
      <c r="W1092" s="35"/>
      <c r="X1092" s="35"/>
    </row>
    <row r="1093">
      <c r="A1093" s="30">
        <v>1077.0</v>
      </c>
      <c r="B1093" s="62">
        <v>7563739.0</v>
      </c>
      <c r="C1093" s="35" t="s">
        <v>15</v>
      </c>
      <c r="D1093" s="35" t="s">
        <v>15</v>
      </c>
      <c r="E1093" s="35" t="s">
        <v>15</v>
      </c>
      <c r="F1093" s="35" t="s">
        <v>15</v>
      </c>
      <c r="G1093" s="116" t="s">
        <v>15</v>
      </c>
      <c r="H1093" s="116" t="s">
        <v>15</v>
      </c>
      <c r="I1093" s="116" t="s">
        <v>16</v>
      </c>
      <c r="J1093" s="35" t="s">
        <v>15</v>
      </c>
      <c r="K1093" s="35" t="s">
        <v>16</v>
      </c>
      <c r="L1093" s="35" t="s">
        <v>16</v>
      </c>
      <c r="M1093" s="35">
        <v>12.0</v>
      </c>
      <c r="N1093" s="35" t="s">
        <v>2015</v>
      </c>
      <c r="O1093" s="35" t="s">
        <v>15</v>
      </c>
      <c r="P1093" s="71" t="s">
        <v>16</v>
      </c>
      <c r="Q1093" s="71" t="s">
        <v>16</v>
      </c>
      <c r="R1093" s="35" t="s">
        <v>16</v>
      </c>
      <c r="S1093" s="35">
        <v>31.0</v>
      </c>
      <c r="T1093" s="71" t="s">
        <v>1992</v>
      </c>
      <c r="U1093" s="35" t="s">
        <v>2420</v>
      </c>
      <c r="V1093" s="35"/>
      <c r="W1093" s="35"/>
      <c r="X1093" s="35"/>
    </row>
    <row r="1094">
      <c r="A1094" s="30">
        <v>1078.0</v>
      </c>
      <c r="B1094" s="62">
        <v>7564059.0</v>
      </c>
      <c r="C1094" s="35" t="s">
        <v>15</v>
      </c>
      <c r="D1094" s="35" t="s">
        <v>15</v>
      </c>
      <c r="E1094" s="35" t="s">
        <v>15</v>
      </c>
      <c r="F1094" s="35" t="s">
        <v>15</v>
      </c>
      <c r="G1094" s="116" t="s">
        <v>15</v>
      </c>
      <c r="H1094" s="116" t="s">
        <v>15</v>
      </c>
      <c r="I1094" s="116" t="s">
        <v>16</v>
      </c>
      <c r="J1094" s="35" t="s">
        <v>16</v>
      </c>
      <c r="K1094" s="35" t="s">
        <v>16</v>
      </c>
      <c r="L1094" s="35" t="s">
        <v>16</v>
      </c>
      <c r="M1094" s="35">
        <v>21.0</v>
      </c>
      <c r="N1094" s="35" t="s">
        <v>2644</v>
      </c>
      <c r="O1094" s="35" t="s">
        <v>15</v>
      </c>
      <c r="P1094" s="71" t="s">
        <v>16</v>
      </c>
      <c r="Q1094" s="71" t="s">
        <v>16</v>
      </c>
      <c r="R1094" s="35" t="s">
        <v>16</v>
      </c>
      <c r="S1094" s="35">
        <v>47.0</v>
      </c>
      <c r="T1094" s="71" t="s">
        <v>1993</v>
      </c>
      <c r="U1094" s="35" t="s">
        <v>2902</v>
      </c>
      <c r="V1094" s="35"/>
      <c r="W1094" s="35"/>
      <c r="X1094" s="35"/>
    </row>
    <row r="1095">
      <c r="A1095" s="30">
        <v>1079.0</v>
      </c>
      <c r="B1095" s="62">
        <v>7564116.0</v>
      </c>
      <c r="C1095" s="35" t="s">
        <v>16</v>
      </c>
      <c r="D1095" s="35" t="s">
        <v>2053</v>
      </c>
      <c r="E1095" s="35" t="s">
        <v>16</v>
      </c>
      <c r="F1095" s="35" t="s">
        <v>15</v>
      </c>
      <c r="G1095" s="116" t="s">
        <v>15</v>
      </c>
      <c r="H1095" s="116" t="s">
        <v>15</v>
      </c>
      <c r="I1095" s="116" t="s">
        <v>16</v>
      </c>
      <c r="J1095" s="35" t="s">
        <v>15</v>
      </c>
      <c r="K1095" s="35" t="s">
        <v>16</v>
      </c>
      <c r="L1095" s="35" t="s">
        <v>16</v>
      </c>
      <c r="M1095" s="35">
        <v>12.0</v>
      </c>
      <c r="N1095" s="35" t="s">
        <v>2015</v>
      </c>
      <c r="O1095" s="35" t="s">
        <v>15</v>
      </c>
      <c r="P1095" s="71" t="s">
        <v>16</v>
      </c>
      <c r="Q1095" s="71" t="s">
        <v>16</v>
      </c>
      <c r="R1095" s="35" t="s">
        <v>16</v>
      </c>
      <c r="S1095" s="35">
        <v>12.0</v>
      </c>
      <c r="T1095" s="71" t="s">
        <v>1997</v>
      </c>
      <c r="U1095" s="35" t="s">
        <v>2903</v>
      </c>
      <c r="V1095" s="35"/>
      <c r="W1095" s="35"/>
      <c r="X1095" s="35"/>
    </row>
    <row r="1096">
      <c r="A1096" s="30">
        <v>1080.0</v>
      </c>
      <c r="B1096" s="62">
        <v>7564227.0</v>
      </c>
      <c r="C1096" s="35" t="s">
        <v>15</v>
      </c>
      <c r="D1096" s="35" t="s">
        <v>15</v>
      </c>
      <c r="E1096" s="35" t="s">
        <v>15</v>
      </c>
      <c r="F1096" s="35" t="s">
        <v>15</v>
      </c>
      <c r="G1096" s="116" t="s">
        <v>15</v>
      </c>
      <c r="H1096" s="116" t="s">
        <v>15</v>
      </c>
      <c r="I1096" s="116" t="s">
        <v>16</v>
      </c>
      <c r="J1096" s="35" t="s">
        <v>15</v>
      </c>
      <c r="K1096" s="35" t="s">
        <v>15</v>
      </c>
      <c r="L1096" s="35" t="s">
        <v>16</v>
      </c>
      <c r="M1096" s="35">
        <v>11.0</v>
      </c>
      <c r="N1096" s="35" t="s">
        <v>2015</v>
      </c>
      <c r="O1096" s="35" t="s">
        <v>15</v>
      </c>
      <c r="P1096" s="71" t="s">
        <v>16</v>
      </c>
      <c r="Q1096" s="71" t="s">
        <v>16</v>
      </c>
      <c r="R1096" s="35" t="s">
        <v>16</v>
      </c>
      <c r="S1096" s="35">
        <v>11.0</v>
      </c>
      <c r="T1096" s="71" t="s">
        <v>1992</v>
      </c>
      <c r="U1096" s="35" t="s">
        <v>2904</v>
      </c>
      <c r="V1096" s="35"/>
      <c r="W1096" s="35"/>
      <c r="X1096" s="35"/>
    </row>
    <row r="1097">
      <c r="A1097" s="30">
        <v>1081.0</v>
      </c>
      <c r="B1097" s="62">
        <v>7565457.0</v>
      </c>
      <c r="C1097" s="35" t="s">
        <v>15</v>
      </c>
      <c r="D1097" s="35" t="s">
        <v>15</v>
      </c>
      <c r="E1097" s="35" t="s">
        <v>15</v>
      </c>
      <c r="F1097" s="35" t="s">
        <v>15</v>
      </c>
      <c r="G1097" s="116" t="s">
        <v>15</v>
      </c>
      <c r="H1097" s="116" t="s">
        <v>15</v>
      </c>
      <c r="I1097" s="116" t="s">
        <v>15</v>
      </c>
      <c r="J1097" s="35" t="s">
        <v>15</v>
      </c>
      <c r="K1097" s="35" t="s">
        <v>15</v>
      </c>
      <c r="L1097" s="35" t="s">
        <v>15</v>
      </c>
      <c r="M1097" s="159"/>
      <c r="N1097" s="159"/>
      <c r="O1097" s="35" t="s">
        <v>15</v>
      </c>
      <c r="P1097" s="71" t="s">
        <v>16</v>
      </c>
      <c r="Q1097" s="71" t="s">
        <v>16</v>
      </c>
      <c r="R1097" s="35" t="s">
        <v>16</v>
      </c>
      <c r="S1097" s="35">
        <v>17.0</v>
      </c>
      <c r="T1097" s="71" t="s">
        <v>1992</v>
      </c>
      <c r="U1097" s="35" t="s">
        <v>2905</v>
      </c>
      <c r="V1097" s="35"/>
      <c r="W1097" s="35"/>
      <c r="X1097" s="35"/>
    </row>
    <row r="1098">
      <c r="A1098" s="30">
        <v>1082.0</v>
      </c>
      <c r="B1098" s="30">
        <v>7569223.0</v>
      </c>
      <c r="C1098" s="35" t="s">
        <v>15</v>
      </c>
      <c r="D1098" s="35" t="s">
        <v>15</v>
      </c>
      <c r="E1098" s="35" t="s">
        <v>15</v>
      </c>
      <c r="F1098" s="35" t="s">
        <v>15</v>
      </c>
      <c r="G1098" s="116" t="s">
        <v>15</v>
      </c>
      <c r="H1098" s="116" t="s">
        <v>15</v>
      </c>
      <c r="I1098" s="116" t="s">
        <v>15</v>
      </c>
      <c r="J1098" s="35" t="s">
        <v>15</v>
      </c>
      <c r="K1098" s="35" t="s">
        <v>15</v>
      </c>
      <c r="L1098" s="35" t="s">
        <v>15</v>
      </c>
      <c r="M1098" s="159"/>
      <c r="N1098" s="159"/>
      <c r="O1098" s="35" t="s">
        <v>15</v>
      </c>
      <c r="P1098" s="35" t="s">
        <v>15</v>
      </c>
      <c r="Q1098" s="35" t="s">
        <v>15</v>
      </c>
      <c r="R1098" s="35" t="s">
        <v>16</v>
      </c>
      <c r="S1098" s="35">
        <v>6.0</v>
      </c>
      <c r="T1098" s="35" t="s">
        <v>1992</v>
      </c>
      <c r="U1098" s="159"/>
      <c r="V1098" s="159"/>
      <c r="W1098" s="159"/>
      <c r="X1098" s="159"/>
    </row>
    <row r="1099">
      <c r="A1099" s="30">
        <v>1083.0</v>
      </c>
      <c r="B1099" s="30">
        <v>7570579.0</v>
      </c>
      <c r="C1099" s="35" t="s">
        <v>15</v>
      </c>
      <c r="D1099" s="35" t="s">
        <v>15</v>
      </c>
      <c r="E1099" s="35" t="s">
        <v>15</v>
      </c>
      <c r="F1099" s="35" t="s">
        <v>15</v>
      </c>
      <c r="G1099" s="116" t="s">
        <v>15</v>
      </c>
      <c r="H1099" s="116" t="s">
        <v>15</v>
      </c>
      <c r="I1099" s="116" t="s">
        <v>15</v>
      </c>
      <c r="J1099" s="35" t="s">
        <v>15</v>
      </c>
      <c r="K1099" s="35" t="s">
        <v>15</v>
      </c>
      <c r="L1099" s="35" t="s">
        <v>15</v>
      </c>
      <c r="M1099" s="159"/>
      <c r="N1099" s="159"/>
      <c r="O1099" s="35" t="s">
        <v>15</v>
      </c>
      <c r="P1099" s="35" t="s">
        <v>16</v>
      </c>
      <c r="Q1099" s="35" t="s">
        <v>15</v>
      </c>
      <c r="R1099" s="35" t="s">
        <v>16</v>
      </c>
      <c r="S1099" s="35">
        <v>8.0</v>
      </c>
      <c r="T1099" s="35" t="s">
        <v>1992</v>
      </c>
      <c r="U1099" s="159"/>
      <c r="V1099" s="159"/>
      <c r="W1099" s="159"/>
      <c r="X1099" s="159"/>
    </row>
    <row r="1100">
      <c r="A1100" s="30">
        <v>1084.0</v>
      </c>
      <c r="B1100" s="30">
        <v>7570920.0</v>
      </c>
      <c r="C1100" s="35" t="s">
        <v>15</v>
      </c>
      <c r="D1100" s="35" t="s">
        <v>2049</v>
      </c>
      <c r="E1100" s="35" t="s">
        <v>15</v>
      </c>
      <c r="F1100" s="35" t="s">
        <v>15</v>
      </c>
      <c r="G1100" s="116" t="s">
        <v>15</v>
      </c>
      <c r="H1100" s="116" t="s">
        <v>16</v>
      </c>
      <c r="I1100" s="116" t="s">
        <v>16</v>
      </c>
      <c r="J1100" s="35" t="s">
        <v>15</v>
      </c>
      <c r="K1100" s="35" t="s">
        <v>16</v>
      </c>
      <c r="L1100" s="35" t="s">
        <v>16</v>
      </c>
      <c r="M1100" s="35">
        <v>29.0</v>
      </c>
      <c r="N1100" s="35" t="s">
        <v>2015</v>
      </c>
      <c r="O1100" s="35" t="s">
        <v>15</v>
      </c>
      <c r="P1100" s="35" t="s">
        <v>15</v>
      </c>
      <c r="Q1100" s="35" t="s">
        <v>16</v>
      </c>
      <c r="R1100" s="35" t="s">
        <v>16</v>
      </c>
      <c r="S1100" s="35">
        <v>27.0</v>
      </c>
      <c r="T1100" s="35" t="s">
        <v>1993</v>
      </c>
      <c r="U1100" s="159"/>
      <c r="V1100" s="159"/>
      <c r="W1100" s="159"/>
      <c r="X1100" s="159"/>
    </row>
    <row r="1101">
      <c r="A1101" s="30">
        <v>1085.0</v>
      </c>
      <c r="B1101" s="30">
        <v>7571169.0</v>
      </c>
      <c r="C1101" s="35" t="s">
        <v>15</v>
      </c>
      <c r="D1101" s="35" t="s">
        <v>15</v>
      </c>
      <c r="E1101" s="35" t="s">
        <v>15</v>
      </c>
      <c r="F1101" s="35" t="s">
        <v>15</v>
      </c>
      <c r="G1101" s="116" t="s">
        <v>15</v>
      </c>
      <c r="H1101" s="116" t="s">
        <v>15</v>
      </c>
      <c r="I1101" s="116" t="s">
        <v>16</v>
      </c>
      <c r="J1101" s="35" t="s">
        <v>15</v>
      </c>
      <c r="K1101" s="35" t="s">
        <v>16</v>
      </c>
      <c r="L1101" s="35" t="s">
        <v>16</v>
      </c>
      <c r="M1101" s="35">
        <v>8.0</v>
      </c>
      <c r="N1101" s="35" t="s">
        <v>2015</v>
      </c>
      <c r="O1101" s="35" t="s">
        <v>15</v>
      </c>
      <c r="P1101" s="35" t="s">
        <v>15</v>
      </c>
      <c r="Q1101" s="35" t="s">
        <v>16</v>
      </c>
      <c r="R1101" s="35" t="s">
        <v>16</v>
      </c>
      <c r="S1101" s="35">
        <v>12.0</v>
      </c>
      <c r="T1101" s="35" t="s">
        <v>1992</v>
      </c>
      <c r="U1101" s="35" t="s">
        <v>2479</v>
      </c>
      <c r="V1101" s="35"/>
      <c r="W1101" s="35"/>
      <c r="X1101" s="35"/>
    </row>
    <row r="1102">
      <c r="A1102" s="30">
        <v>1086.0</v>
      </c>
      <c r="B1102" s="30">
        <v>7571170.0</v>
      </c>
      <c r="C1102" s="35" t="s">
        <v>15</v>
      </c>
      <c r="D1102" s="35" t="s">
        <v>2049</v>
      </c>
      <c r="E1102" s="35" t="s">
        <v>15</v>
      </c>
      <c r="F1102" s="35" t="s">
        <v>15</v>
      </c>
      <c r="G1102" s="116" t="s">
        <v>15</v>
      </c>
      <c r="H1102" s="116" t="s">
        <v>15</v>
      </c>
      <c r="I1102" s="116" t="s">
        <v>16</v>
      </c>
      <c r="J1102" s="35" t="s">
        <v>15</v>
      </c>
      <c r="K1102" s="35" t="s">
        <v>16</v>
      </c>
      <c r="L1102" s="35" t="s">
        <v>15</v>
      </c>
      <c r="M1102" s="35">
        <v>10.0</v>
      </c>
      <c r="N1102" s="35" t="s">
        <v>2015</v>
      </c>
      <c r="O1102" s="35" t="s">
        <v>16</v>
      </c>
      <c r="P1102" s="35" t="s">
        <v>16</v>
      </c>
      <c r="Q1102" s="35" t="s">
        <v>16</v>
      </c>
      <c r="R1102" s="35" t="s">
        <v>16</v>
      </c>
      <c r="S1102" s="35">
        <v>6.0</v>
      </c>
      <c r="T1102" s="35" t="s">
        <v>1993</v>
      </c>
      <c r="U1102" s="35" t="s">
        <v>2546</v>
      </c>
      <c r="V1102" s="35"/>
      <c r="W1102" s="35"/>
      <c r="X1102" s="35"/>
    </row>
    <row r="1103">
      <c r="A1103" s="30">
        <v>1087.0</v>
      </c>
      <c r="B1103" s="30">
        <v>7572337.0</v>
      </c>
      <c r="C1103" s="35" t="s">
        <v>15</v>
      </c>
      <c r="D1103" s="35" t="s">
        <v>15</v>
      </c>
      <c r="E1103" s="35" t="s">
        <v>15</v>
      </c>
      <c r="F1103" s="35" t="s">
        <v>15</v>
      </c>
      <c r="G1103" s="116" t="s">
        <v>15</v>
      </c>
      <c r="H1103" s="116" t="s">
        <v>15</v>
      </c>
      <c r="I1103" s="116" t="s">
        <v>15</v>
      </c>
      <c r="J1103" s="35" t="s">
        <v>15</v>
      </c>
      <c r="K1103" s="35" t="s">
        <v>15</v>
      </c>
      <c r="L1103" s="35" t="s">
        <v>15</v>
      </c>
      <c r="M1103" s="159"/>
      <c r="N1103" s="159"/>
      <c r="O1103" s="35" t="s">
        <v>15</v>
      </c>
      <c r="P1103" s="35" t="s">
        <v>15</v>
      </c>
      <c r="Q1103" s="35" t="s">
        <v>15</v>
      </c>
      <c r="R1103" s="35" t="s">
        <v>15</v>
      </c>
      <c r="S1103" s="159"/>
      <c r="T1103" s="35" t="s">
        <v>1992</v>
      </c>
      <c r="U1103" s="159"/>
      <c r="V1103" s="159"/>
      <c r="W1103" s="159"/>
      <c r="X1103" s="159"/>
    </row>
    <row r="1104">
      <c r="A1104" s="30">
        <v>1088.0</v>
      </c>
      <c r="B1104" s="30">
        <v>7573703.0</v>
      </c>
      <c r="C1104" s="35" t="s">
        <v>15</v>
      </c>
      <c r="D1104" s="35" t="s">
        <v>2049</v>
      </c>
      <c r="E1104" s="35" t="s">
        <v>15</v>
      </c>
      <c r="F1104" s="35" t="s">
        <v>15</v>
      </c>
      <c r="G1104" s="116" t="s">
        <v>15</v>
      </c>
      <c r="H1104" s="116" t="s">
        <v>15</v>
      </c>
      <c r="I1104" s="116" t="s">
        <v>15</v>
      </c>
      <c r="J1104" s="35" t="s">
        <v>15</v>
      </c>
      <c r="K1104" s="35" t="s">
        <v>16</v>
      </c>
      <c r="L1104" s="35" t="s">
        <v>16</v>
      </c>
      <c r="M1104" s="35">
        <v>7.0</v>
      </c>
      <c r="N1104" s="35" t="s">
        <v>2015</v>
      </c>
      <c r="O1104" s="35" t="s">
        <v>15</v>
      </c>
      <c r="P1104" s="35" t="s">
        <v>16</v>
      </c>
      <c r="Q1104" s="35" t="s">
        <v>16</v>
      </c>
      <c r="R1104" s="35" t="s">
        <v>16</v>
      </c>
      <c r="S1104" s="35">
        <v>10.0</v>
      </c>
      <c r="T1104" s="35" t="s">
        <v>1992</v>
      </c>
      <c r="U1104" s="159"/>
      <c r="V1104" s="159"/>
      <c r="W1104" s="159"/>
      <c r="X1104" s="159"/>
    </row>
    <row r="1105">
      <c r="A1105" s="30">
        <v>1089.0</v>
      </c>
      <c r="B1105" s="30">
        <v>7573753.0</v>
      </c>
      <c r="C1105" s="35" t="s">
        <v>15</v>
      </c>
      <c r="D1105" s="35" t="s">
        <v>15</v>
      </c>
      <c r="E1105" s="35" t="s">
        <v>15</v>
      </c>
      <c r="F1105" s="35" t="s">
        <v>15</v>
      </c>
      <c r="G1105" s="116" t="s">
        <v>16</v>
      </c>
      <c r="H1105" s="116" t="s">
        <v>15</v>
      </c>
      <c r="I1105" s="116" t="s">
        <v>16</v>
      </c>
      <c r="J1105" s="35" t="s">
        <v>15</v>
      </c>
      <c r="K1105" s="35" t="s">
        <v>15</v>
      </c>
      <c r="L1105" s="35" t="s">
        <v>15</v>
      </c>
      <c r="M1105" s="35"/>
      <c r="N1105" s="35"/>
      <c r="O1105" s="35" t="s">
        <v>15</v>
      </c>
      <c r="P1105" s="35" t="s">
        <v>15</v>
      </c>
      <c r="Q1105" s="35" t="s">
        <v>15</v>
      </c>
      <c r="R1105" s="35" t="s">
        <v>16</v>
      </c>
      <c r="S1105" s="35">
        <v>12.0</v>
      </c>
      <c r="T1105" s="35" t="s">
        <v>1993</v>
      </c>
      <c r="U1105" s="159"/>
      <c r="V1105" s="159"/>
      <c r="W1105" s="159"/>
      <c r="X1105" s="159"/>
    </row>
    <row r="1106">
      <c r="A1106" s="30">
        <v>1090.0</v>
      </c>
      <c r="B1106" s="30">
        <v>7572339.0</v>
      </c>
      <c r="C1106" s="35" t="s">
        <v>15</v>
      </c>
      <c r="D1106" s="35" t="s">
        <v>15</v>
      </c>
      <c r="E1106" s="35" t="s">
        <v>15</v>
      </c>
      <c r="F1106" s="35" t="s">
        <v>15</v>
      </c>
      <c r="G1106" s="116" t="s">
        <v>15</v>
      </c>
      <c r="H1106" s="116" t="s">
        <v>15</v>
      </c>
      <c r="I1106" s="116" t="s">
        <v>15</v>
      </c>
      <c r="J1106" s="35" t="s">
        <v>15</v>
      </c>
      <c r="K1106" s="35" t="s">
        <v>15</v>
      </c>
      <c r="L1106" s="35" t="s">
        <v>15</v>
      </c>
      <c r="M1106" s="159"/>
      <c r="N1106" s="159"/>
      <c r="O1106" s="35" t="s">
        <v>15</v>
      </c>
      <c r="P1106" s="35" t="s">
        <v>15</v>
      </c>
      <c r="Q1106" s="35" t="s">
        <v>15</v>
      </c>
      <c r="R1106" s="35" t="s">
        <v>16</v>
      </c>
      <c r="S1106" s="35">
        <v>15.0</v>
      </c>
      <c r="T1106" s="35" t="s">
        <v>1995</v>
      </c>
      <c r="U1106" s="159"/>
      <c r="V1106" s="159"/>
      <c r="W1106" s="159"/>
      <c r="X1106" s="159"/>
    </row>
    <row r="1107">
      <c r="A1107" s="30">
        <v>1091.0</v>
      </c>
      <c r="B1107" s="30">
        <v>7570935.0</v>
      </c>
      <c r="C1107" s="35" t="s">
        <v>15</v>
      </c>
      <c r="D1107" s="35" t="s">
        <v>15</v>
      </c>
      <c r="E1107" s="35" t="s">
        <v>15</v>
      </c>
      <c r="F1107" s="35" t="s">
        <v>15</v>
      </c>
      <c r="G1107" s="116" t="s">
        <v>15</v>
      </c>
      <c r="H1107" s="116" t="s">
        <v>15</v>
      </c>
      <c r="I1107" s="116" t="s">
        <v>16</v>
      </c>
      <c r="J1107" s="35" t="s">
        <v>15</v>
      </c>
      <c r="K1107" s="35" t="s">
        <v>16</v>
      </c>
      <c r="L1107" s="35" t="s">
        <v>15</v>
      </c>
      <c r="M1107" s="159"/>
      <c r="N1107" s="159"/>
      <c r="O1107" s="35" t="s">
        <v>15</v>
      </c>
      <c r="P1107" s="35" t="s">
        <v>15</v>
      </c>
      <c r="Q1107" s="35" t="s">
        <v>15</v>
      </c>
      <c r="R1107" s="35" t="s">
        <v>16</v>
      </c>
      <c r="S1107" s="35">
        <v>3.0</v>
      </c>
      <c r="T1107" s="35" t="s">
        <v>1995</v>
      </c>
      <c r="U1107" s="159"/>
      <c r="V1107" s="159"/>
      <c r="W1107" s="159"/>
      <c r="X1107" s="159"/>
    </row>
    <row r="1108">
      <c r="A1108" s="30">
        <v>1092.0</v>
      </c>
      <c r="B1108" s="30">
        <v>7575488.0</v>
      </c>
      <c r="C1108" s="35" t="s">
        <v>15</v>
      </c>
      <c r="D1108" s="35" t="s">
        <v>2013</v>
      </c>
      <c r="E1108" s="35" t="s">
        <v>15</v>
      </c>
      <c r="F1108" s="35" t="s">
        <v>15</v>
      </c>
      <c r="G1108" s="116" t="s">
        <v>15</v>
      </c>
      <c r="H1108" s="116" t="s">
        <v>15</v>
      </c>
      <c r="I1108" s="116" t="s">
        <v>15</v>
      </c>
      <c r="J1108" s="35" t="s">
        <v>15</v>
      </c>
      <c r="K1108" s="35" t="s">
        <v>15</v>
      </c>
      <c r="L1108" s="35" t="s">
        <v>16</v>
      </c>
      <c r="M1108" s="35">
        <v>10.0</v>
      </c>
      <c r="N1108" s="35" t="s">
        <v>2906</v>
      </c>
      <c r="O1108" s="35" t="s">
        <v>15</v>
      </c>
      <c r="P1108" s="35" t="s">
        <v>15</v>
      </c>
      <c r="Q1108" s="35" t="s">
        <v>16</v>
      </c>
      <c r="R1108" s="35" t="s">
        <v>16</v>
      </c>
      <c r="S1108" s="35">
        <v>8.0</v>
      </c>
      <c r="T1108" s="35" t="s">
        <v>1993</v>
      </c>
      <c r="U1108" s="35" t="s">
        <v>2907</v>
      </c>
      <c r="V1108" s="35"/>
      <c r="W1108" s="35"/>
      <c r="X1108" s="35"/>
    </row>
    <row r="1109" ht="16.5" customHeight="1">
      <c r="A1109" s="30">
        <v>1093.0</v>
      </c>
      <c r="B1109" s="30">
        <v>7574582.0</v>
      </c>
      <c r="C1109" s="35" t="s">
        <v>15</v>
      </c>
      <c r="D1109" s="35" t="s">
        <v>15</v>
      </c>
      <c r="E1109" s="35" t="s">
        <v>15</v>
      </c>
      <c r="F1109" s="35" t="s">
        <v>15</v>
      </c>
      <c r="G1109" s="116" t="s">
        <v>15</v>
      </c>
      <c r="H1109" s="116" t="s">
        <v>15</v>
      </c>
      <c r="I1109" s="116" t="s">
        <v>16</v>
      </c>
      <c r="J1109" s="35" t="s">
        <v>15</v>
      </c>
      <c r="K1109" s="35" t="s">
        <v>15</v>
      </c>
      <c r="L1109" s="35" t="s">
        <v>16</v>
      </c>
      <c r="M1109" s="35">
        <v>10.0</v>
      </c>
      <c r="N1109" s="35" t="s">
        <v>2908</v>
      </c>
      <c r="O1109" s="35" t="s">
        <v>16</v>
      </c>
      <c r="P1109" s="35" t="s">
        <v>15</v>
      </c>
      <c r="Q1109" s="35" t="s">
        <v>15</v>
      </c>
      <c r="R1109" s="35" t="s">
        <v>15</v>
      </c>
      <c r="S1109" s="159"/>
      <c r="T1109" s="35" t="s">
        <v>1992</v>
      </c>
      <c r="U1109" s="35" t="s">
        <v>2103</v>
      </c>
      <c r="V1109" s="35"/>
      <c r="W1109" s="35"/>
      <c r="X1109" s="35"/>
    </row>
    <row r="1110">
      <c r="A1110" s="30">
        <v>1094.0</v>
      </c>
      <c r="B1110" s="30">
        <v>7577178.0</v>
      </c>
      <c r="C1110" s="35" t="s">
        <v>15</v>
      </c>
      <c r="D1110" s="35" t="s">
        <v>15</v>
      </c>
      <c r="E1110" s="35" t="s">
        <v>15</v>
      </c>
      <c r="F1110" s="35" t="s">
        <v>15</v>
      </c>
      <c r="G1110" s="116" t="s">
        <v>15</v>
      </c>
      <c r="H1110" s="116" t="s">
        <v>15</v>
      </c>
      <c r="I1110" s="116" t="s">
        <v>15</v>
      </c>
      <c r="J1110" s="35" t="s">
        <v>15</v>
      </c>
      <c r="K1110" s="35" t="s">
        <v>15</v>
      </c>
      <c r="L1110" s="35" t="s">
        <v>15</v>
      </c>
      <c r="M1110" s="35"/>
      <c r="N1110" s="35"/>
      <c r="O1110" s="35" t="s">
        <v>15</v>
      </c>
      <c r="P1110" s="35" t="s">
        <v>15</v>
      </c>
      <c r="Q1110" s="35" t="s">
        <v>15</v>
      </c>
      <c r="R1110" s="35" t="s">
        <v>15</v>
      </c>
      <c r="S1110" s="35"/>
      <c r="T1110" s="35" t="s">
        <v>1992</v>
      </c>
      <c r="U1110" s="159"/>
      <c r="V1110" s="159"/>
      <c r="W1110" s="159"/>
      <c r="X1110" s="159"/>
    </row>
    <row r="1111">
      <c r="A1111" s="30">
        <v>1095.0</v>
      </c>
      <c r="B1111" s="30">
        <v>7577702.0</v>
      </c>
      <c r="C1111" s="35" t="s">
        <v>15</v>
      </c>
      <c r="D1111" s="35" t="s">
        <v>16</v>
      </c>
      <c r="E1111" s="35" t="s">
        <v>15</v>
      </c>
      <c r="F1111" s="35" t="s">
        <v>15</v>
      </c>
      <c r="G1111" s="116" t="s">
        <v>15</v>
      </c>
      <c r="H1111" s="116" t="s">
        <v>15</v>
      </c>
      <c r="I1111" s="116" t="s">
        <v>16</v>
      </c>
      <c r="J1111" s="35" t="s">
        <v>15</v>
      </c>
      <c r="K1111" s="35" t="s">
        <v>15</v>
      </c>
      <c r="L1111" s="35" t="s">
        <v>16</v>
      </c>
      <c r="M1111" s="35">
        <v>14.0</v>
      </c>
      <c r="N1111" s="35" t="s">
        <v>2909</v>
      </c>
      <c r="O1111" s="35" t="s">
        <v>15</v>
      </c>
      <c r="P1111" s="35" t="s">
        <v>16</v>
      </c>
      <c r="Q1111" s="35" t="s">
        <v>15</v>
      </c>
      <c r="R1111" s="35" t="s">
        <v>16</v>
      </c>
      <c r="S1111" s="35">
        <v>8.0</v>
      </c>
      <c r="T1111" s="35" t="s">
        <v>1993</v>
      </c>
      <c r="U1111" s="159"/>
      <c r="V1111" s="159"/>
      <c r="W1111" s="159"/>
      <c r="X1111" s="159"/>
    </row>
    <row r="1112">
      <c r="A1112" s="30">
        <v>1096.0</v>
      </c>
      <c r="B1112" s="30">
        <v>7578340.0</v>
      </c>
      <c r="C1112" s="35" t="s">
        <v>15</v>
      </c>
      <c r="D1112" s="35" t="s">
        <v>15</v>
      </c>
      <c r="E1112" s="35" t="s">
        <v>15</v>
      </c>
      <c r="F1112" s="35" t="s">
        <v>15</v>
      </c>
      <c r="G1112" s="116" t="s">
        <v>16</v>
      </c>
      <c r="H1112" s="116" t="s">
        <v>15</v>
      </c>
      <c r="I1112" s="116" t="s">
        <v>15</v>
      </c>
      <c r="J1112" s="35" t="s">
        <v>15</v>
      </c>
      <c r="K1112" s="35" t="s">
        <v>15</v>
      </c>
      <c r="L1112" s="35" t="s">
        <v>15</v>
      </c>
      <c r="M1112" s="159"/>
      <c r="N1112" s="159"/>
      <c r="O1112" s="35" t="s">
        <v>15</v>
      </c>
      <c r="P1112" s="35" t="s">
        <v>15</v>
      </c>
      <c r="Q1112" s="35" t="s">
        <v>15</v>
      </c>
      <c r="R1112" s="35" t="s">
        <v>16</v>
      </c>
      <c r="S1112" s="35">
        <v>12.0</v>
      </c>
      <c r="T1112" s="35" t="s">
        <v>1992</v>
      </c>
      <c r="U1112" s="159"/>
      <c r="V1112" s="159"/>
      <c r="W1112" s="159"/>
      <c r="X1112" s="159"/>
    </row>
    <row r="1113">
      <c r="A1113" s="59">
        <v>1097.0</v>
      </c>
      <c r="B1113" s="66">
        <v>7578815.0</v>
      </c>
      <c r="C1113" s="71" t="s">
        <v>15</v>
      </c>
      <c r="D1113" s="71" t="s">
        <v>15</v>
      </c>
      <c r="E1113" s="71" t="s">
        <v>15</v>
      </c>
      <c r="F1113" s="71" t="s">
        <v>15</v>
      </c>
      <c r="G1113" s="105" t="s">
        <v>15</v>
      </c>
      <c r="H1113" s="105" t="s">
        <v>15</v>
      </c>
      <c r="I1113" s="105" t="s">
        <v>15</v>
      </c>
      <c r="J1113" s="71" t="s">
        <v>15</v>
      </c>
      <c r="K1113" s="71" t="s">
        <v>15</v>
      </c>
      <c r="L1113" s="71" t="s">
        <v>16</v>
      </c>
      <c r="M1113" s="71">
        <v>7.0</v>
      </c>
      <c r="N1113" s="71" t="s">
        <v>2910</v>
      </c>
      <c r="O1113" s="71" t="s">
        <v>15</v>
      </c>
      <c r="P1113" s="71" t="s">
        <v>16</v>
      </c>
      <c r="Q1113" s="71" t="s">
        <v>15</v>
      </c>
      <c r="R1113" s="71" t="s">
        <v>16</v>
      </c>
      <c r="S1113" s="71">
        <v>10.0</v>
      </c>
      <c r="T1113" s="71" t="s">
        <v>1995</v>
      </c>
      <c r="U1113" s="71" t="s">
        <v>2911</v>
      </c>
      <c r="V1113" s="71"/>
      <c r="W1113" s="71"/>
      <c r="X1113" s="71"/>
    </row>
    <row r="1114">
      <c r="A1114" s="59">
        <v>1098.0</v>
      </c>
      <c r="B1114" s="66">
        <v>7580041.0</v>
      </c>
      <c r="C1114" s="71" t="s">
        <v>15</v>
      </c>
      <c r="D1114" s="71" t="s">
        <v>15</v>
      </c>
      <c r="E1114" s="71" t="s">
        <v>15</v>
      </c>
      <c r="F1114" s="71" t="s">
        <v>15</v>
      </c>
      <c r="G1114" s="105" t="s">
        <v>15</v>
      </c>
      <c r="H1114" s="105" t="s">
        <v>16</v>
      </c>
      <c r="I1114" s="105" t="s">
        <v>15</v>
      </c>
      <c r="J1114" s="71" t="s">
        <v>16</v>
      </c>
      <c r="K1114" s="71" t="s">
        <v>16</v>
      </c>
      <c r="L1114" s="71" t="s">
        <v>16</v>
      </c>
      <c r="M1114" s="71">
        <v>21.0</v>
      </c>
      <c r="N1114" s="71" t="s">
        <v>2912</v>
      </c>
      <c r="O1114" s="71" t="s">
        <v>15</v>
      </c>
      <c r="P1114" s="71" t="s">
        <v>16</v>
      </c>
      <c r="Q1114" s="71" t="s">
        <v>16</v>
      </c>
      <c r="R1114" s="71" t="s">
        <v>16</v>
      </c>
      <c r="S1114" s="71">
        <v>31.0</v>
      </c>
      <c r="T1114" s="71" t="s">
        <v>1993</v>
      </c>
      <c r="U1114" s="71" t="s">
        <v>2913</v>
      </c>
      <c r="V1114" s="71"/>
      <c r="W1114" s="71"/>
      <c r="X1114" s="71"/>
    </row>
    <row r="1115">
      <c r="A1115" s="59">
        <v>1099.0</v>
      </c>
      <c r="B1115" s="66">
        <v>7581071.0</v>
      </c>
      <c r="C1115" s="71" t="s">
        <v>15</v>
      </c>
      <c r="D1115" s="71" t="s">
        <v>15</v>
      </c>
      <c r="E1115" s="71" t="s">
        <v>15</v>
      </c>
      <c r="F1115" s="71" t="s">
        <v>15</v>
      </c>
      <c r="G1115" s="105" t="s">
        <v>15</v>
      </c>
      <c r="H1115" s="105" t="s">
        <v>15</v>
      </c>
      <c r="I1115" s="105" t="s">
        <v>15</v>
      </c>
      <c r="J1115" s="71" t="s">
        <v>15</v>
      </c>
      <c r="K1115" s="71" t="s">
        <v>15</v>
      </c>
      <c r="L1115" s="71" t="s">
        <v>16</v>
      </c>
      <c r="M1115" s="71">
        <v>1.0</v>
      </c>
      <c r="N1115" s="71" t="s">
        <v>2914</v>
      </c>
      <c r="O1115" s="71" t="s">
        <v>15</v>
      </c>
      <c r="P1115" s="71" t="s">
        <v>15</v>
      </c>
      <c r="Q1115" s="71" t="s">
        <v>15</v>
      </c>
      <c r="R1115" s="71" t="s">
        <v>16</v>
      </c>
      <c r="S1115" s="71">
        <v>1.0</v>
      </c>
      <c r="T1115" s="71" t="s">
        <v>1997</v>
      </c>
      <c r="U1115" s="71" t="s">
        <v>2915</v>
      </c>
      <c r="V1115" s="71"/>
      <c r="W1115" s="71"/>
      <c r="X1115" s="71"/>
    </row>
    <row r="1116">
      <c r="A1116" s="59">
        <v>1100.0</v>
      </c>
      <c r="B1116" s="66">
        <v>7581650.0</v>
      </c>
      <c r="C1116" s="71" t="s">
        <v>15</v>
      </c>
      <c r="D1116" s="71" t="s">
        <v>15</v>
      </c>
      <c r="E1116" s="71" t="s">
        <v>15</v>
      </c>
      <c r="F1116" s="71" t="s">
        <v>15</v>
      </c>
      <c r="G1116" s="105" t="s">
        <v>15</v>
      </c>
      <c r="H1116" s="105" t="s">
        <v>15</v>
      </c>
      <c r="I1116" s="105" t="s">
        <v>16</v>
      </c>
      <c r="J1116" s="71" t="s">
        <v>15</v>
      </c>
      <c r="K1116" s="71" t="s">
        <v>16</v>
      </c>
      <c r="L1116" s="71" t="s">
        <v>16</v>
      </c>
      <c r="M1116" s="71">
        <v>8.0</v>
      </c>
      <c r="N1116" s="71" t="s">
        <v>2250</v>
      </c>
      <c r="O1116" s="71" t="s">
        <v>15</v>
      </c>
      <c r="P1116" s="71" t="s">
        <v>16</v>
      </c>
      <c r="Q1116" s="71" t="s">
        <v>16</v>
      </c>
      <c r="R1116" s="71" t="s">
        <v>16</v>
      </c>
      <c r="S1116" s="71">
        <v>33.0</v>
      </c>
      <c r="T1116" s="71" t="s">
        <v>1992</v>
      </c>
      <c r="U1116" s="71" t="s">
        <v>2916</v>
      </c>
      <c r="V1116" s="71"/>
      <c r="W1116" s="71"/>
      <c r="X1116" s="71"/>
    </row>
    <row r="1117">
      <c r="A1117" s="59">
        <v>1101.0</v>
      </c>
      <c r="B1117" s="66">
        <v>7582064.0</v>
      </c>
      <c r="C1117" s="71" t="s">
        <v>15</v>
      </c>
      <c r="D1117" s="71" t="s">
        <v>15</v>
      </c>
      <c r="E1117" s="71" t="s">
        <v>15</v>
      </c>
      <c r="F1117" s="71" t="s">
        <v>15</v>
      </c>
      <c r="G1117" s="105" t="s">
        <v>15</v>
      </c>
      <c r="H1117" s="105" t="s">
        <v>15</v>
      </c>
      <c r="I1117" s="105" t="s">
        <v>15</v>
      </c>
      <c r="J1117" s="71" t="s">
        <v>15</v>
      </c>
      <c r="K1117" s="71" t="s">
        <v>16</v>
      </c>
      <c r="L1117" s="71" t="s">
        <v>16</v>
      </c>
      <c r="M1117" s="71">
        <v>1.0</v>
      </c>
      <c r="N1117" s="71" t="s">
        <v>2250</v>
      </c>
      <c r="O1117" s="71" t="s">
        <v>15</v>
      </c>
      <c r="P1117" s="71" t="s">
        <v>16</v>
      </c>
      <c r="Q1117" s="71" t="s">
        <v>15</v>
      </c>
      <c r="R1117" s="71" t="s">
        <v>16</v>
      </c>
      <c r="S1117" s="71">
        <v>1.0</v>
      </c>
      <c r="T1117" s="71"/>
      <c r="U1117" s="71" t="s">
        <v>2917</v>
      </c>
      <c r="V1117" s="71"/>
      <c r="W1117" s="71"/>
      <c r="X1117" s="71"/>
    </row>
    <row r="1118">
      <c r="A1118" s="23">
        <v>2018.0</v>
      </c>
      <c r="B1118" s="5"/>
      <c r="C1118" s="5"/>
      <c r="D1118" s="5"/>
      <c r="E1118" s="5"/>
      <c r="F1118" s="5"/>
      <c r="G1118" s="5"/>
      <c r="H1118" s="5"/>
      <c r="I1118" s="5"/>
      <c r="J1118" s="5"/>
      <c r="K1118" s="5"/>
      <c r="L1118" s="6"/>
      <c r="M1118" s="23">
        <v>2018.0</v>
      </c>
      <c r="N1118" s="5"/>
      <c r="O1118" s="5"/>
      <c r="P1118" s="5"/>
      <c r="Q1118" s="5"/>
      <c r="R1118" s="5"/>
      <c r="S1118" s="5"/>
      <c r="T1118" s="5"/>
      <c r="U1118" s="6"/>
      <c r="V1118" s="171"/>
      <c r="W1118" s="171"/>
      <c r="X1118" s="171"/>
    </row>
    <row r="1119">
      <c r="A1119" s="30">
        <v>1101.0</v>
      </c>
      <c r="B1119" s="30">
        <v>7146693.0</v>
      </c>
      <c r="C1119" s="35" t="s">
        <v>15</v>
      </c>
      <c r="D1119" s="35" t="s">
        <v>2013</v>
      </c>
      <c r="E1119" s="35" t="s">
        <v>15</v>
      </c>
      <c r="F1119" s="35" t="s">
        <v>15</v>
      </c>
      <c r="G1119" s="116" t="s">
        <v>16</v>
      </c>
      <c r="H1119" s="116" t="s">
        <v>15</v>
      </c>
      <c r="I1119" s="116" t="s">
        <v>16</v>
      </c>
      <c r="J1119" s="35" t="s">
        <v>15</v>
      </c>
      <c r="K1119" s="35" t="s">
        <v>16</v>
      </c>
      <c r="L1119" s="35" t="s">
        <v>16</v>
      </c>
      <c r="M1119" s="35">
        <v>7.0</v>
      </c>
      <c r="N1119" s="35" t="s">
        <v>2250</v>
      </c>
      <c r="O1119" s="35" t="s">
        <v>15</v>
      </c>
      <c r="P1119" s="71" t="s">
        <v>16</v>
      </c>
      <c r="Q1119" s="71" t="s">
        <v>16</v>
      </c>
      <c r="R1119" s="35" t="s">
        <v>16</v>
      </c>
      <c r="S1119" s="35">
        <v>39.0</v>
      </c>
      <c r="T1119" s="71" t="s">
        <v>1992</v>
      </c>
      <c r="U1119" s="35" t="s">
        <v>2918</v>
      </c>
      <c r="V1119" s="35"/>
      <c r="W1119" s="35"/>
      <c r="X1119" s="35"/>
    </row>
    <row r="1120">
      <c r="A1120" s="30">
        <v>1102.0</v>
      </c>
      <c r="B1120" s="30">
        <v>7149014.0</v>
      </c>
      <c r="C1120" s="35" t="s">
        <v>15</v>
      </c>
      <c r="D1120" s="35" t="s">
        <v>2013</v>
      </c>
      <c r="E1120" s="35" t="s">
        <v>15</v>
      </c>
      <c r="F1120" s="35" t="s">
        <v>15</v>
      </c>
      <c r="G1120" s="116" t="s">
        <v>15</v>
      </c>
      <c r="H1120" s="116" t="s">
        <v>15</v>
      </c>
      <c r="I1120" s="116" t="s">
        <v>16</v>
      </c>
      <c r="J1120" s="35" t="s">
        <v>15</v>
      </c>
      <c r="K1120" s="35" t="s">
        <v>16</v>
      </c>
      <c r="L1120" s="35" t="s">
        <v>16</v>
      </c>
      <c r="M1120" s="35">
        <v>9.0</v>
      </c>
      <c r="N1120" s="35" t="s">
        <v>2250</v>
      </c>
      <c r="O1120" s="35" t="s">
        <v>15</v>
      </c>
      <c r="P1120" s="71" t="s">
        <v>16</v>
      </c>
      <c r="Q1120" s="71" t="s">
        <v>16</v>
      </c>
      <c r="R1120" s="35" t="s">
        <v>16</v>
      </c>
      <c r="S1120" s="35">
        <v>22.0</v>
      </c>
      <c r="T1120" s="71" t="s">
        <v>1992</v>
      </c>
      <c r="U1120" s="35" t="s">
        <v>2919</v>
      </c>
      <c r="V1120" s="35"/>
      <c r="W1120" s="35"/>
      <c r="X1120" s="35"/>
    </row>
    <row r="1121">
      <c r="A1121" s="30">
        <v>1103.0</v>
      </c>
      <c r="B1121" s="30">
        <v>7148929.0</v>
      </c>
      <c r="C1121" s="35" t="s">
        <v>15</v>
      </c>
      <c r="D1121" s="35" t="s">
        <v>15</v>
      </c>
      <c r="E1121" s="35" t="s">
        <v>15</v>
      </c>
      <c r="F1121" s="35" t="s">
        <v>15</v>
      </c>
      <c r="G1121" s="116" t="s">
        <v>15</v>
      </c>
      <c r="H1121" s="116" t="s">
        <v>15</v>
      </c>
      <c r="I1121" s="116" t="s">
        <v>15</v>
      </c>
      <c r="J1121" s="35" t="s">
        <v>15</v>
      </c>
      <c r="K1121" s="35" t="s">
        <v>15</v>
      </c>
      <c r="L1121" s="35" t="s">
        <v>15</v>
      </c>
      <c r="M1121" s="159"/>
      <c r="N1121" s="159"/>
      <c r="O1121" s="35" t="s">
        <v>15</v>
      </c>
      <c r="P1121" s="71" t="s">
        <v>16</v>
      </c>
      <c r="Q1121" s="71" t="s">
        <v>16</v>
      </c>
      <c r="R1121" s="35" t="s">
        <v>16</v>
      </c>
      <c r="S1121" s="35">
        <v>21.0</v>
      </c>
      <c r="T1121" s="71" t="s">
        <v>1993</v>
      </c>
      <c r="U1121" s="35" t="s">
        <v>2920</v>
      </c>
      <c r="V1121" s="35"/>
      <c r="W1121" s="35"/>
      <c r="X1121" s="35"/>
    </row>
    <row r="1122">
      <c r="A1122" s="59">
        <v>1104.0</v>
      </c>
      <c r="B1122" s="30">
        <v>7147520.0</v>
      </c>
      <c r="C1122" s="35" t="s">
        <v>15</v>
      </c>
      <c r="D1122" s="35" t="s">
        <v>15</v>
      </c>
      <c r="E1122" s="35" t="s">
        <v>15</v>
      </c>
      <c r="F1122" s="35" t="s">
        <v>15</v>
      </c>
      <c r="G1122" s="116" t="s">
        <v>16</v>
      </c>
      <c r="H1122" s="116" t="s">
        <v>16</v>
      </c>
      <c r="I1122" s="116" t="s">
        <v>15</v>
      </c>
      <c r="J1122" s="35" t="s">
        <v>15</v>
      </c>
      <c r="K1122" s="35" t="s">
        <v>16</v>
      </c>
      <c r="L1122" s="35" t="s">
        <v>16</v>
      </c>
      <c r="M1122" s="35">
        <v>10.0</v>
      </c>
      <c r="N1122" s="35" t="s">
        <v>2515</v>
      </c>
      <c r="O1122" s="35" t="s">
        <v>15</v>
      </c>
      <c r="P1122" s="71" t="s">
        <v>16</v>
      </c>
      <c r="Q1122" s="71" t="s">
        <v>16</v>
      </c>
      <c r="R1122" s="35" t="s">
        <v>16</v>
      </c>
      <c r="S1122" s="35">
        <v>21.0</v>
      </c>
      <c r="T1122" s="71" t="s">
        <v>1992</v>
      </c>
      <c r="U1122" s="35" t="s">
        <v>2921</v>
      </c>
      <c r="V1122" s="35"/>
      <c r="W1122" s="35"/>
      <c r="X1122" s="35"/>
    </row>
    <row r="1123">
      <c r="A1123" s="59">
        <v>1105.0</v>
      </c>
      <c r="B1123" s="30">
        <v>7149014.0</v>
      </c>
      <c r="C1123" s="35" t="s">
        <v>15</v>
      </c>
      <c r="D1123" s="35" t="s">
        <v>2013</v>
      </c>
      <c r="E1123" s="35" t="s">
        <v>15</v>
      </c>
      <c r="F1123" s="35" t="s">
        <v>15</v>
      </c>
      <c r="G1123" s="116" t="s">
        <v>15</v>
      </c>
      <c r="H1123" s="116" t="s">
        <v>15</v>
      </c>
      <c r="I1123" s="116" t="s">
        <v>16</v>
      </c>
      <c r="J1123" s="35" t="s">
        <v>15</v>
      </c>
      <c r="K1123" s="35" t="s">
        <v>16</v>
      </c>
      <c r="L1123" s="35" t="s">
        <v>16</v>
      </c>
      <c r="M1123" s="35">
        <v>9.0</v>
      </c>
      <c r="N1123" s="35" t="s">
        <v>2250</v>
      </c>
      <c r="O1123" s="35" t="s">
        <v>15</v>
      </c>
      <c r="P1123" s="71" t="s">
        <v>16</v>
      </c>
      <c r="Q1123" s="71" t="s">
        <v>16</v>
      </c>
      <c r="R1123" s="35" t="s">
        <v>16</v>
      </c>
      <c r="S1123" s="35">
        <v>20.0</v>
      </c>
      <c r="T1123" s="71" t="s">
        <v>1992</v>
      </c>
      <c r="U1123" s="35" t="s">
        <v>2922</v>
      </c>
      <c r="V1123" s="35"/>
      <c r="W1123" s="35"/>
      <c r="X1123" s="35"/>
    </row>
    <row r="1124">
      <c r="A1124" s="59">
        <v>1106.0</v>
      </c>
      <c r="B1124" s="30">
        <v>7150108.0</v>
      </c>
      <c r="C1124" s="35" t="s">
        <v>15</v>
      </c>
      <c r="D1124" s="35" t="s">
        <v>2013</v>
      </c>
      <c r="E1124" s="35" t="s">
        <v>15</v>
      </c>
      <c r="F1124" s="35" t="s">
        <v>15</v>
      </c>
      <c r="G1124" s="116" t="s">
        <v>15</v>
      </c>
      <c r="H1124" s="116" t="s">
        <v>15</v>
      </c>
      <c r="I1124" s="116" t="s">
        <v>16</v>
      </c>
      <c r="J1124" s="35" t="s">
        <v>15</v>
      </c>
      <c r="K1124" s="35" t="s">
        <v>16</v>
      </c>
      <c r="L1124" s="35" t="s">
        <v>16</v>
      </c>
      <c r="M1124" s="35">
        <v>10.0</v>
      </c>
      <c r="N1124" s="35" t="s">
        <v>2250</v>
      </c>
      <c r="O1124" s="35" t="s">
        <v>15</v>
      </c>
      <c r="P1124" s="71" t="s">
        <v>16</v>
      </c>
      <c r="Q1124" s="71" t="s">
        <v>16</v>
      </c>
      <c r="R1124" s="35" t="s">
        <v>16</v>
      </c>
      <c r="S1124" s="35">
        <v>34.0</v>
      </c>
      <c r="T1124" s="71" t="s">
        <v>1992</v>
      </c>
      <c r="U1124" s="35" t="s">
        <v>2923</v>
      </c>
      <c r="V1124" s="35"/>
      <c r="W1124" s="35"/>
      <c r="X1124" s="35"/>
    </row>
    <row r="1125">
      <c r="A1125" s="59">
        <v>1107.0</v>
      </c>
      <c r="B1125" s="30">
        <v>7150850.0</v>
      </c>
      <c r="C1125" s="35" t="s">
        <v>15</v>
      </c>
      <c r="D1125" s="35" t="s">
        <v>2049</v>
      </c>
      <c r="E1125" s="35" t="s">
        <v>15</v>
      </c>
      <c r="F1125" s="35" t="s">
        <v>15</v>
      </c>
      <c r="G1125" s="116" t="s">
        <v>16</v>
      </c>
      <c r="H1125" s="116" t="s">
        <v>16</v>
      </c>
      <c r="I1125" s="116" t="s">
        <v>16</v>
      </c>
      <c r="J1125" s="35" t="s">
        <v>15</v>
      </c>
      <c r="K1125" s="35" t="s">
        <v>16</v>
      </c>
      <c r="L1125" s="35" t="s">
        <v>16</v>
      </c>
      <c r="M1125" s="35">
        <v>6.0</v>
      </c>
      <c r="N1125" s="35" t="s">
        <v>2250</v>
      </c>
      <c r="O1125" s="35" t="s">
        <v>15</v>
      </c>
      <c r="P1125" s="71" t="s">
        <v>16</v>
      </c>
      <c r="Q1125" s="71" t="s">
        <v>16</v>
      </c>
      <c r="R1125" s="35" t="s">
        <v>16</v>
      </c>
      <c r="S1125" s="35">
        <v>8.0</v>
      </c>
      <c r="T1125" s="71" t="s">
        <v>1992</v>
      </c>
      <c r="U1125" s="35" t="s">
        <v>2924</v>
      </c>
      <c r="V1125" s="35"/>
      <c r="W1125" s="35"/>
      <c r="X1125" s="35"/>
    </row>
    <row r="1126">
      <c r="A1126" s="30">
        <v>1108.0</v>
      </c>
      <c r="B1126" s="30">
        <v>7150874.0</v>
      </c>
      <c r="C1126" s="35" t="s">
        <v>15</v>
      </c>
      <c r="D1126" s="35" t="s">
        <v>2007</v>
      </c>
      <c r="E1126" s="35" t="s">
        <v>15</v>
      </c>
      <c r="F1126" s="35" t="s">
        <v>15</v>
      </c>
      <c r="G1126" s="116" t="s">
        <v>15</v>
      </c>
      <c r="H1126" s="116" t="s">
        <v>15</v>
      </c>
      <c r="I1126" s="116" t="s">
        <v>16</v>
      </c>
      <c r="J1126" s="35" t="s">
        <v>15</v>
      </c>
      <c r="K1126" s="35" t="s">
        <v>15</v>
      </c>
      <c r="L1126" s="35" t="s">
        <v>16</v>
      </c>
      <c r="M1126" s="35">
        <v>24.0</v>
      </c>
      <c r="N1126" s="35" t="s">
        <v>2925</v>
      </c>
      <c r="O1126" s="35" t="s">
        <v>15</v>
      </c>
      <c r="P1126" s="71" t="s">
        <v>16</v>
      </c>
      <c r="Q1126" s="71" t="s">
        <v>16</v>
      </c>
      <c r="R1126" s="35" t="s">
        <v>16</v>
      </c>
      <c r="S1126" s="35">
        <v>81.0</v>
      </c>
      <c r="T1126" s="71" t="s">
        <v>1992</v>
      </c>
      <c r="U1126" s="35" t="s">
        <v>2926</v>
      </c>
      <c r="V1126" s="35"/>
      <c r="W1126" s="35"/>
      <c r="X1126" s="35"/>
    </row>
    <row r="1127">
      <c r="A1127" s="30">
        <v>1109.0</v>
      </c>
      <c r="B1127" s="60">
        <v>7151053.0</v>
      </c>
      <c r="C1127" s="35" t="s">
        <v>15</v>
      </c>
      <c r="D1127" s="35" t="s">
        <v>15</v>
      </c>
      <c r="E1127" s="35" t="s">
        <v>15</v>
      </c>
      <c r="F1127" s="35" t="s">
        <v>15</v>
      </c>
      <c r="G1127" s="116" t="s">
        <v>15</v>
      </c>
      <c r="H1127" s="116" t="s">
        <v>15</v>
      </c>
      <c r="I1127" s="116" t="s">
        <v>16</v>
      </c>
      <c r="J1127" s="35" t="s">
        <v>15</v>
      </c>
      <c r="K1127" s="35" t="s">
        <v>15</v>
      </c>
      <c r="L1127" s="35" t="s">
        <v>16</v>
      </c>
      <c r="M1127" s="35">
        <v>7.0</v>
      </c>
      <c r="N1127" s="35" t="s">
        <v>2250</v>
      </c>
      <c r="O1127" s="35" t="s">
        <v>15</v>
      </c>
      <c r="P1127" s="71" t="s">
        <v>16</v>
      </c>
      <c r="Q1127" s="71" t="s">
        <v>15</v>
      </c>
      <c r="R1127" s="35" t="s">
        <v>15</v>
      </c>
      <c r="S1127" s="159"/>
      <c r="T1127" s="71" t="s">
        <v>1995</v>
      </c>
      <c r="U1127" s="159"/>
      <c r="V1127" s="159"/>
      <c r="W1127" s="159"/>
      <c r="X1127" s="159"/>
    </row>
    <row r="1128">
      <c r="A1128" s="30">
        <v>1110.0</v>
      </c>
      <c r="B1128" s="60">
        <v>7151856.0</v>
      </c>
      <c r="C1128" s="35" t="s">
        <v>15</v>
      </c>
      <c r="D1128" s="35" t="s">
        <v>15</v>
      </c>
      <c r="E1128" s="35" t="s">
        <v>15</v>
      </c>
      <c r="F1128" s="35" t="s">
        <v>15</v>
      </c>
      <c r="G1128" s="116" t="s">
        <v>15</v>
      </c>
      <c r="H1128" s="116" t="s">
        <v>15</v>
      </c>
      <c r="I1128" s="116" t="s">
        <v>16</v>
      </c>
      <c r="J1128" s="35" t="s">
        <v>15</v>
      </c>
      <c r="K1128" s="35" t="s">
        <v>15</v>
      </c>
      <c r="L1128" s="35" t="s">
        <v>16</v>
      </c>
      <c r="M1128" s="35">
        <v>7.0</v>
      </c>
      <c r="N1128" s="35" t="s">
        <v>2250</v>
      </c>
      <c r="O1128" s="35" t="s">
        <v>15</v>
      </c>
      <c r="P1128" s="71" t="s">
        <v>16</v>
      </c>
      <c r="Q1128" s="71" t="s">
        <v>15</v>
      </c>
      <c r="R1128" s="35" t="s">
        <v>15</v>
      </c>
      <c r="S1128" s="159"/>
      <c r="T1128" s="71" t="s">
        <v>1992</v>
      </c>
      <c r="U1128" s="35" t="s">
        <v>2927</v>
      </c>
      <c r="V1128" s="35"/>
      <c r="W1128" s="35"/>
      <c r="X1128" s="35"/>
    </row>
    <row r="1129">
      <c r="A1129" s="30">
        <v>1111.0</v>
      </c>
      <c r="B1129" s="60">
        <v>7154768.0</v>
      </c>
      <c r="C1129" s="35" t="s">
        <v>15</v>
      </c>
      <c r="D1129" s="35" t="s">
        <v>2007</v>
      </c>
      <c r="E1129" s="35" t="s">
        <v>15</v>
      </c>
      <c r="F1129" s="35" t="s">
        <v>15</v>
      </c>
      <c r="G1129" s="116" t="s">
        <v>15</v>
      </c>
      <c r="H1129" s="116" t="s">
        <v>15</v>
      </c>
      <c r="I1129" s="116" t="s">
        <v>15</v>
      </c>
      <c r="J1129" s="35" t="s">
        <v>15</v>
      </c>
      <c r="K1129" s="35" t="s">
        <v>15</v>
      </c>
      <c r="L1129" s="35" t="s">
        <v>15</v>
      </c>
      <c r="M1129" s="35"/>
      <c r="N1129" s="35"/>
      <c r="O1129" s="35" t="s">
        <v>15</v>
      </c>
      <c r="P1129" s="71" t="s">
        <v>16</v>
      </c>
      <c r="Q1129" s="71" t="s">
        <v>16</v>
      </c>
      <c r="R1129" s="35" t="s">
        <v>16</v>
      </c>
      <c r="S1129" s="35">
        <v>27.0</v>
      </c>
      <c r="T1129" s="71"/>
      <c r="U1129" s="159"/>
      <c r="V1129" s="159"/>
      <c r="W1129" s="159"/>
      <c r="X1129" s="159"/>
    </row>
    <row r="1130">
      <c r="A1130" s="30">
        <v>1112.0</v>
      </c>
      <c r="B1130" s="60">
        <v>7156110.0</v>
      </c>
      <c r="C1130" s="35" t="s">
        <v>15</v>
      </c>
      <c r="D1130" s="35" t="s">
        <v>15</v>
      </c>
      <c r="E1130" s="35" t="s">
        <v>15</v>
      </c>
      <c r="F1130" s="35" t="s">
        <v>15</v>
      </c>
      <c r="G1130" s="116" t="s">
        <v>15</v>
      </c>
      <c r="H1130" s="116" t="s">
        <v>15</v>
      </c>
      <c r="I1130" s="116" t="s">
        <v>15</v>
      </c>
      <c r="J1130" s="35" t="s">
        <v>15</v>
      </c>
      <c r="K1130" s="35" t="s">
        <v>16</v>
      </c>
      <c r="L1130" s="35" t="s">
        <v>16</v>
      </c>
      <c r="M1130" s="35">
        <v>7.0</v>
      </c>
      <c r="N1130" s="35" t="s">
        <v>2250</v>
      </c>
      <c r="O1130" s="35" t="s">
        <v>15</v>
      </c>
      <c r="P1130" s="71" t="s">
        <v>16</v>
      </c>
      <c r="Q1130" s="71" t="s">
        <v>16</v>
      </c>
      <c r="R1130" s="35" t="s">
        <v>15</v>
      </c>
      <c r="S1130" s="159"/>
      <c r="T1130" s="71" t="s">
        <v>1992</v>
      </c>
      <c r="U1130" s="35" t="s">
        <v>2928</v>
      </c>
      <c r="V1130" s="35"/>
      <c r="W1130" s="35"/>
      <c r="X1130" s="35"/>
    </row>
    <row r="1131">
      <c r="A1131" s="59">
        <v>1113.0</v>
      </c>
      <c r="B1131" s="60">
        <v>7155644.0</v>
      </c>
      <c r="C1131" s="35" t="s">
        <v>15</v>
      </c>
      <c r="D1131" s="35" t="s">
        <v>2049</v>
      </c>
      <c r="E1131" s="35" t="s">
        <v>15</v>
      </c>
      <c r="F1131" s="35" t="s">
        <v>15</v>
      </c>
      <c r="G1131" s="116" t="s">
        <v>15</v>
      </c>
      <c r="H1131" s="116" t="s">
        <v>15</v>
      </c>
      <c r="I1131" s="116" t="s">
        <v>16</v>
      </c>
      <c r="J1131" s="35" t="s">
        <v>15</v>
      </c>
      <c r="K1131" s="35" t="s">
        <v>16</v>
      </c>
      <c r="L1131" s="35" t="s">
        <v>16</v>
      </c>
      <c r="M1131" s="35">
        <v>17.0</v>
      </c>
      <c r="N1131" s="35" t="s">
        <v>2929</v>
      </c>
      <c r="O1131" s="35" t="s">
        <v>15</v>
      </c>
      <c r="P1131" s="71" t="s">
        <v>16</v>
      </c>
      <c r="Q1131" s="71" t="s">
        <v>16</v>
      </c>
      <c r="R1131" s="35" t="s">
        <v>16</v>
      </c>
      <c r="S1131" s="35">
        <v>20.0</v>
      </c>
      <c r="T1131" s="71" t="s">
        <v>1992</v>
      </c>
      <c r="U1131" s="35" t="s">
        <v>2930</v>
      </c>
      <c r="V1131" s="35"/>
      <c r="W1131" s="35"/>
      <c r="X1131" s="35"/>
    </row>
    <row r="1132">
      <c r="A1132" s="59">
        <v>1114.0</v>
      </c>
      <c r="B1132" s="60">
        <v>7157586.0</v>
      </c>
      <c r="C1132" s="35" t="s">
        <v>15</v>
      </c>
      <c r="D1132" s="35" t="s">
        <v>15</v>
      </c>
      <c r="E1132" s="35" t="s">
        <v>15</v>
      </c>
      <c r="F1132" s="35" t="s">
        <v>15</v>
      </c>
      <c r="G1132" s="116" t="s">
        <v>15</v>
      </c>
      <c r="H1132" s="116" t="s">
        <v>15</v>
      </c>
      <c r="I1132" s="116" t="s">
        <v>15</v>
      </c>
      <c r="J1132" s="35" t="s">
        <v>15</v>
      </c>
      <c r="K1132" s="35" t="s">
        <v>15</v>
      </c>
      <c r="L1132" s="35" t="s">
        <v>15</v>
      </c>
      <c r="M1132" s="159"/>
      <c r="N1132" s="159"/>
      <c r="O1132" s="35" t="s">
        <v>15</v>
      </c>
      <c r="P1132" s="71" t="s">
        <v>16</v>
      </c>
      <c r="Q1132" s="71" t="s">
        <v>16</v>
      </c>
      <c r="R1132" s="35" t="s">
        <v>16</v>
      </c>
      <c r="S1132" s="35">
        <v>11.0</v>
      </c>
      <c r="T1132" s="71" t="s">
        <v>1992</v>
      </c>
      <c r="U1132" s="159"/>
      <c r="V1132" s="159"/>
      <c r="W1132" s="159"/>
      <c r="X1132" s="159"/>
    </row>
    <row r="1133">
      <c r="A1133" s="30">
        <v>1115.0</v>
      </c>
      <c r="B1133" s="60">
        <v>7159086.0</v>
      </c>
      <c r="C1133" s="35" t="s">
        <v>15</v>
      </c>
      <c r="D1133" s="35" t="s">
        <v>2007</v>
      </c>
      <c r="E1133" s="35" t="s">
        <v>15</v>
      </c>
      <c r="F1133" s="35" t="s">
        <v>15</v>
      </c>
      <c r="G1133" s="116" t="s">
        <v>15</v>
      </c>
      <c r="H1133" s="116" t="s">
        <v>15</v>
      </c>
      <c r="I1133" s="116" t="s">
        <v>16</v>
      </c>
      <c r="J1133" s="35" t="s">
        <v>15</v>
      </c>
      <c r="K1133" s="35" t="s">
        <v>16</v>
      </c>
      <c r="L1133" s="35" t="s">
        <v>16</v>
      </c>
      <c r="M1133" s="35">
        <v>7.0</v>
      </c>
      <c r="N1133" s="35" t="s">
        <v>2250</v>
      </c>
      <c r="O1133" s="35" t="s">
        <v>15</v>
      </c>
      <c r="P1133" s="71" t="s">
        <v>16</v>
      </c>
      <c r="Q1133" s="71" t="s">
        <v>16</v>
      </c>
      <c r="R1133" s="35" t="s">
        <v>16</v>
      </c>
      <c r="S1133" s="35">
        <v>6.0</v>
      </c>
      <c r="T1133" s="71" t="s">
        <v>1992</v>
      </c>
      <c r="U1133" s="35" t="s">
        <v>2931</v>
      </c>
      <c r="V1133" s="35"/>
      <c r="W1133" s="35"/>
      <c r="X1133" s="35"/>
    </row>
    <row r="1134">
      <c r="A1134" s="30">
        <v>1116.0</v>
      </c>
      <c r="B1134" s="60">
        <v>7159653.0</v>
      </c>
      <c r="C1134" s="35" t="s">
        <v>15</v>
      </c>
      <c r="D1134" s="35" t="s">
        <v>15</v>
      </c>
      <c r="E1134" s="35" t="s">
        <v>15</v>
      </c>
      <c r="F1134" s="35" t="s">
        <v>15</v>
      </c>
      <c r="G1134" s="116" t="s">
        <v>15</v>
      </c>
      <c r="H1134" s="116" t="s">
        <v>15</v>
      </c>
      <c r="I1134" s="116" t="s">
        <v>16</v>
      </c>
      <c r="J1134" s="35" t="s">
        <v>15</v>
      </c>
      <c r="K1134" s="35" t="s">
        <v>15</v>
      </c>
      <c r="L1134" s="35" t="s">
        <v>16</v>
      </c>
      <c r="M1134" s="35">
        <v>7.0</v>
      </c>
      <c r="N1134" s="35" t="s">
        <v>2015</v>
      </c>
      <c r="O1134" s="35" t="s">
        <v>15</v>
      </c>
      <c r="P1134" s="71" t="s">
        <v>16</v>
      </c>
      <c r="Q1134" s="71" t="s">
        <v>16</v>
      </c>
      <c r="R1134" s="35" t="s">
        <v>16</v>
      </c>
      <c r="S1134" s="35">
        <v>12.0</v>
      </c>
      <c r="T1134" s="71" t="s">
        <v>1992</v>
      </c>
      <c r="U1134" s="35" t="s">
        <v>2362</v>
      </c>
      <c r="V1134" s="35"/>
      <c r="W1134" s="35"/>
      <c r="X1134" s="35"/>
    </row>
    <row r="1135">
      <c r="A1135" s="30">
        <v>1117.0</v>
      </c>
      <c r="B1135" s="60">
        <v>7159139.0</v>
      </c>
      <c r="C1135" s="35" t="s">
        <v>15</v>
      </c>
      <c r="D1135" s="35" t="s">
        <v>15</v>
      </c>
      <c r="E1135" s="35" t="s">
        <v>15</v>
      </c>
      <c r="F1135" s="35" t="s">
        <v>15</v>
      </c>
      <c r="G1135" s="116" t="s">
        <v>15</v>
      </c>
      <c r="H1135" s="116" t="s">
        <v>15</v>
      </c>
      <c r="I1135" s="116" t="s">
        <v>16</v>
      </c>
      <c r="J1135" s="35" t="s">
        <v>15</v>
      </c>
      <c r="K1135" s="35" t="s">
        <v>15</v>
      </c>
      <c r="L1135" s="35" t="s">
        <v>16</v>
      </c>
      <c r="M1135" s="35">
        <v>7.0</v>
      </c>
      <c r="N1135" s="35" t="s">
        <v>2015</v>
      </c>
      <c r="O1135" s="35" t="s">
        <v>15</v>
      </c>
      <c r="P1135" s="71" t="s">
        <v>16</v>
      </c>
      <c r="Q1135" s="71" t="s">
        <v>16</v>
      </c>
      <c r="R1135" s="35" t="s">
        <v>16</v>
      </c>
      <c r="S1135" s="35">
        <v>14.0</v>
      </c>
      <c r="T1135" s="71" t="s">
        <v>1995</v>
      </c>
      <c r="U1135" s="35" t="s">
        <v>2362</v>
      </c>
      <c r="V1135" s="35"/>
      <c r="W1135" s="35"/>
      <c r="X1135" s="35"/>
    </row>
    <row r="1136">
      <c r="A1136" s="30">
        <v>1118.0</v>
      </c>
      <c r="B1136" s="60">
        <v>7160145.0</v>
      </c>
      <c r="C1136" s="35" t="s">
        <v>15</v>
      </c>
      <c r="D1136" s="35" t="s">
        <v>15</v>
      </c>
      <c r="E1136" s="35" t="s">
        <v>15</v>
      </c>
      <c r="F1136" s="35" t="s">
        <v>15</v>
      </c>
      <c r="G1136" s="116" t="s">
        <v>15</v>
      </c>
      <c r="H1136" s="116" t="s">
        <v>15</v>
      </c>
      <c r="I1136" s="116" t="s">
        <v>16</v>
      </c>
      <c r="J1136" s="35" t="s">
        <v>15</v>
      </c>
      <c r="K1136" s="35" t="s">
        <v>15</v>
      </c>
      <c r="L1136" s="35" t="s">
        <v>16</v>
      </c>
      <c r="M1136" s="35">
        <v>7.0</v>
      </c>
      <c r="N1136" s="35" t="s">
        <v>2015</v>
      </c>
      <c r="O1136" s="35" t="s">
        <v>15</v>
      </c>
      <c r="P1136" s="71" t="s">
        <v>16</v>
      </c>
      <c r="Q1136" s="71" t="s">
        <v>16</v>
      </c>
      <c r="R1136" s="35" t="s">
        <v>16</v>
      </c>
      <c r="S1136" s="35">
        <v>14.0</v>
      </c>
      <c r="T1136" s="71" t="s">
        <v>1992</v>
      </c>
      <c r="U1136" s="35" t="s">
        <v>2932</v>
      </c>
      <c r="V1136" s="35"/>
      <c r="W1136" s="35"/>
      <c r="X1136" s="35"/>
    </row>
    <row r="1137">
      <c r="A1137" s="30">
        <v>1119.0</v>
      </c>
      <c r="B1137" s="60">
        <v>7162318.0</v>
      </c>
      <c r="C1137" s="35" t="s">
        <v>15</v>
      </c>
      <c r="D1137" s="35" t="s">
        <v>15</v>
      </c>
      <c r="E1137" s="35" t="s">
        <v>15</v>
      </c>
      <c r="F1137" s="35" t="s">
        <v>15</v>
      </c>
      <c r="G1137" s="116" t="s">
        <v>15</v>
      </c>
      <c r="H1137" s="116" t="s">
        <v>15</v>
      </c>
      <c r="I1137" s="116" t="s">
        <v>15</v>
      </c>
      <c r="J1137" s="35" t="s">
        <v>16</v>
      </c>
      <c r="K1137" s="35" t="s">
        <v>16</v>
      </c>
      <c r="L1137" s="35" t="s">
        <v>16</v>
      </c>
      <c r="M1137" s="35">
        <v>10.0</v>
      </c>
      <c r="N1137" s="35" t="s">
        <v>2657</v>
      </c>
      <c r="O1137" s="35" t="s">
        <v>15</v>
      </c>
      <c r="P1137" s="71" t="s">
        <v>16</v>
      </c>
      <c r="Q1137" s="71" t="s">
        <v>16</v>
      </c>
      <c r="R1137" s="35" t="s">
        <v>16</v>
      </c>
      <c r="S1137" s="35">
        <v>13.0</v>
      </c>
      <c r="T1137" s="71" t="s">
        <v>1992</v>
      </c>
      <c r="U1137" s="35" t="s">
        <v>2181</v>
      </c>
      <c r="V1137" s="35"/>
      <c r="W1137" s="35"/>
      <c r="X1137" s="35"/>
    </row>
    <row r="1138">
      <c r="A1138" s="30">
        <v>1120.0</v>
      </c>
      <c r="B1138" s="60">
        <v>7162380.0</v>
      </c>
      <c r="C1138" s="35" t="s">
        <v>15</v>
      </c>
      <c r="D1138" s="35" t="s">
        <v>15</v>
      </c>
      <c r="E1138" s="35" t="s">
        <v>15</v>
      </c>
      <c r="F1138" s="35" t="s">
        <v>15</v>
      </c>
      <c r="G1138" s="116" t="s">
        <v>15</v>
      </c>
      <c r="H1138" s="116" t="s">
        <v>15</v>
      </c>
      <c r="I1138" s="116" t="s">
        <v>15</v>
      </c>
      <c r="J1138" s="35" t="s">
        <v>15</v>
      </c>
      <c r="K1138" s="35" t="s">
        <v>15</v>
      </c>
      <c r="L1138" s="35" t="s">
        <v>15</v>
      </c>
      <c r="M1138" s="159"/>
      <c r="N1138" s="159"/>
      <c r="O1138" s="35" t="s">
        <v>15</v>
      </c>
      <c r="P1138" s="71" t="s">
        <v>16</v>
      </c>
      <c r="Q1138" s="71" t="s">
        <v>16</v>
      </c>
      <c r="R1138" s="35" t="s">
        <v>16</v>
      </c>
      <c r="S1138" s="35">
        <v>16.0</v>
      </c>
      <c r="T1138" s="71" t="s">
        <v>1992</v>
      </c>
      <c r="U1138" s="35" t="s">
        <v>2933</v>
      </c>
      <c r="V1138" s="35"/>
      <c r="W1138" s="35"/>
      <c r="X1138" s="35"/>
    </row>
    <row r="1139">
      <c r="A1139" s="30">
        <v>1121.0</v>
      </c>
      <c r="B1139" s="60">
        <v>7163037.0</v>
      </c>
      <c r="C1139" s="35" t="s">
        <v>15</v>
      </c>
      <c r="D1139" s="35" t="s">
        <v>15</v>
      </c>
      <c r="E1139" s="35" t="s">
        <v>15</v>
      </c>
      <c r="F1139" s="35" t="s">
        <v>15</v>
      </c>
      <c r="G1139" s="116" t="s">
        <v>15</v>
      </c>
      <c r="H1139" s="116" t="s">
        <v>15</v>
      </c>
      <c r="I1139" s="116" t="s">
        <v>15</v>
      </c>
      <c r="J1139" s="35" t="s">
        <v>16</v>
      </c>
      <c r="K1139" s="35" t="s">
        <v>15</v>
      </c>
      <c r="L1139" s="35" t="s">
        <v>16</v>
      </c>
      <c r="M1139" s="35">
        <v>10.0</v>
      </c>
      <c r="N1139" s="35" t="s">
        <v>2015</v>
      </c>
      <c r="O1139" s="35" t="s">
        <v>15</v>
      </c>
      <c r="P1139" s="71" t="s">
        <v>16</v>
      </c>
      <c r="Q1139" s="71" t="s">
        <v>16</v>
      </c>
      <c r="R1139" s="35" t="s">
        <v>16</v>
      </c>
      <c r="S1139" s="35">
        <v>17.0</v>
      </c>
      <c r="T1139" s="71" t="s">
        <v>1992</v>
      </c>
      <c r="U1139" s="35" t="s">
        <v>2934</v>
      </c>
      <c r="V1139" s="35"/>
      <c r="W1139" s="35"/>
      <c r="X1139" s="35"/>
    </row>
    <row r="1140">
      <c r="A1140" s="30">
        <v>1122.0</v>
      </c>
      <c r="B1140" s="60">
        <v>7162379.0</v>
      </c>
      <c r="C1140" s="35" t="s">
        <v>15</v>
      </c>
      <c r="D1140" s="35" t="s">
        <v>15</v>
      </c>
      <c r="E1140" s="35" t="s">
        <v>15</v>
      </c>
      <c r="F1140" s="35" t="s">
        <v>15</v>
      </c>
      <c r="G1140" s="116" t="s">
        <v>15</v>
      </c>
      <c r="H1140" s="116" t="s">
        <v>15</v>
      </c>
      <c r="I1140" s="116" t="s">
        <v>15</v>
      </c>
      <c r="J1140" s="35" t="s">
        <v>15</v>
      </c>
      <c r="K1140" s="35" t="s">
        <v>15</v>
      </c>
      <c r="L1140" s="35" t="s">
        <v>15</v>
      </c>
      <c r="M1140" s="159"/>
      <c r="N1140" s="159"/>
      <c r="O1140" s="35" t="s">
        <v>15</v>
      </c>
      <c r="P1140" s="71" t="s">
        <v>16</v>
      </c>
      <c r="Q1140" s="71" t="s">
        <v>16</v>
      </c>
      <c r="R1140" s="35" t="s">
        <v>16</v>
      </c>
      <c r="S1140" s="35">
        <v>20.0</v>
      </c>
      <c r="T1140" s="71" t="s">
        <v>1992</v>
      </c>
      <c r="U1140" s="35" t="s">
        <v>2935</v>
      </c>
      <c r="V1140" s="35"/>
      <c r="W1140" s="35"/>
      <c r="X1140" s="35"/>
    </row>
    <row r="1141">
      <c r="A1141" s="30">
        <v>1123.0</v>
      </c>
      <c r="B1141" s="60">
        <v>7162271.0</v>
      </c>
      <c r="C1141" s="35" t="s">
        <v>15</v>
      </c>
      <c r="D1141" s="35" t="s">
        <v>2013</v>
      </c>
      <c r="E1141" s="35" t="s">
        <v>15</v>
      </c>
      <c r="F1141" s="35" t="s">
        <v>15</v>
      </c>
      <c r="G1141" s="116" t="s">
        <v>15</v>
      </c>
      <c r="H1141" s="116" t="s">
        <v>15</v>
      </c>
      <c r="I1141" s="116" t="s">
        <v>16</v>
      </c>
      <c r="J1141" s="35" t="s">
        <v>15</v>
      </c>
      <c r="K1141" s="35" t="s">
        <v>16</v>
      </c>
      <c r="L1141" s="35" t="s">
        <v>16</v>
      </c>
      <c r="M1141" s="35">
        <v>7.0</v>
      </c>
      <c r="N1141" s="35" t="s">
        <v>2015</v>
      </c>
      <c r="O1141" s="35" t="s">
        <v>15</v>
      </c>
      <c r="P1141" s="71" t="s">
        <v>16</v>
      </c>
      <c r="Q1141" s="71" t="s">
        <v>16</v>
      </c>
      <c r="R1141" s="35" t="s">
        <v>16</v>
      </c>
      <c r="S1141" s="35">
        <v>62.0</v>
      </c>
      <c r="T1141" s="71" t="s">
        <v>1993</v>
      </c>
      <c r="U1141" s="35" t="s">
        <v>2936</v>
      </c>
      <c r="V1141" s="35"/>
      <c r="W1141" s="35"/>
      <c r="X1141" s="35"/>
    </row>
    <row r="1142">
      <c r="A1142" s="30">
        <v>1124.0</v>
      </c>
      <c r="B1142" s="60">
        <v>7163680.0</v>
      </c>
      <c r="C1142" s="35" t="s">
        <v>15</v>
      </c>
      <c r="D1142" s="35" t="s">
        <v>15</v>
      </c>
      <c r="E1142" s="35" t="s">
        <v>15</v>
      </c>
      <c r="F1142" s="35" t="s">
        <v>15</v>
      </c>
      <c r="G1142" s="116" t="s">
        <v>15</v>
      </c>
      <c r="H1142" s="116" t="s">
        <v>15</v>
      </c>
      <c r="I1142" s="116" t="s">
        <v>16</v>
      </c>
      <c r="J1142" s="35" t="s">
        <v>15</v>
      </c>
      <c r="K1142" s="35" t="s">
        <v>15</v>
      </c>
      <c r="L1142" s="35" t="s">
        <v>16</v>
      </c>
      <c r="M1142" s="35">
        <v>10.0</v>
      </c>
      <c r="N1142" s="35" t="s">
        <v>2015</v>
      </c>
      <c r="O1142" s="35" t="s">
        <v>15</v>
      </c>
      <c r="P1142" s="71" t="s">
        <v>16</v>
      </c>
      <c r="Q1142" s="71" t="s">
        <v>16</v>
      </c>
      <c r="R1142" s="35" t="s">
        <v>16</v>
      </c>
      <c r="S1142" s="35">
        <v>15.0</v>
      </c>
      <c r="T1142" s="71" t="s">
        <v>1992</v>
      </c>
      <c r="U1142" s="35" t="s">
        <v>2309</v>
      </c>
      <c r="V1142" s="35"/>
      <c r="W1142" s="35"/>
      <c r="X1142" s="35"/>
    </row>
    <row r="1143">
      <c r="A1143" s="30">
        <v>1125.0</v>
      </c>
      <c r="B1143" s="60">
        <v>7163956.0</v>
      </c>
      <c r="C1143" s="35" t="s">
        <v>15</v>
      </c>
      <c r="D1143" s="35" t="s">
        <v>15</v>
      </c>
      <c r="E1143" s="35" t="s">
        <v>15</v>
      </c>
      <c r="F1143" s="35" t="s">
        <v>15</v>
      </c>
      <c r="G1143" s="116" t="s">
        <v>15</v>
      </c>
      <c r="H1143" s="116" t="s">
        <v>15</v>
      </c>
      <c r="I1143" s="116" t="s">
        <v>16</v>
      </c>
      <c r="J1143" s="35" t="s">
        <v>15</v>
      </c>
      <c r="K1143" s="35" t="s">
        <v>15</v>
      </c>
      <c r="L1143" s="35" t="s">
        <v>16</v>
      </c>
      <c r="M1143" s="35">
        <v>7.0</v>
      </c>
      <c r="N1143" s="35" t="s">
        <v>2015</v>
      </c>
      <c r="O1143" s="35" t="s">
        <v>15</v>
      </c>
      <c r="P1143" s="71" t="s">
        <v>16</v>
      </c>
      <c r="Q1143" s="71" t="s">
        <v>15</v>
      </c>
      <c r="R1143" s="35" t="s">
        <v>16</v>
      </c>
      <c r="S1143" s="35">
        <v>11.0</v>
      </c>
      <c r="T1143" s="71" t="s">
        <v>1992</v>
      </c>
      <c r="U1143" s="35" t="s">
        <v>2932</v>
      </c>
      <c r="V1143" s="35"/>
      <c r="W1143" s="35"/>
      <c r="X1143" s="35"/>
    </row>
    <row r="1144">
      <c r="A1144" s="30">
        <v>1126.0</v>
      </c>
      <c r="B1144" s="60">
        <v>7164475.0</v>
      </c>
      <c r="C1144" s="35" t="s">
        <v>15</v>
      </c>
      <c r="D1144" s="35" t="s">
        <v>15</v>
      </c>
      <c r="E1144" s="35" t="s">
        <v>15</v>
      </c>
      <c r="F1144" s="35" t="s">
        <v>16</v>
      </c>
      <c r="G1144" s="116" t="s">
        <v>15</v>
      </c>
      <c r="H1144" s="116" t="s">
        <v>15</v>
      </c>
      <c r="I1144" s="116" t="s">
        <v>16</v>
      </c>
      <c r="J1144" s="35" t="s">
        <v>15</v>
      </c>
      <c r="K1144" s="35" t="s">
        <v>15</v>
      </c>
      <c r="L1144" s="35" t="s">
        <v>16</v>
      </c>
      <c r="M1144" s="35">
        <v>7.0</v>
      </c>
      <c r="N1144" s="35" t="s">
        <v>2015</v>
      </c>
      <c r="O1144" s="35" t="s">
        <v>15</v>
      </c>
      <c r="P1144" s="71" t="s">
        <v>16</v>
      </c>
      <c r="Q1144" s="71" t="s">
        <v>16</v>
      </c>
      <c r="R1144" s="35" t="s">
        <v>16</v>
      </c>
      <c r="S1144" s="35">
        <v>28.0</v>
      </c>
      <c r="T1144" s="71" t="s">
        <v>1992</v>
      </c>
      <c r="U1144" s="35" t="s">
        <v>2181</v>
      </c>
      <c r="V1144" s="35"/>
      <c r="W1144" s="35"/>
      <c r="X1144" s="35"/>
    </row>
    <row r="1145">
      <c r="A1145" s="30">
        <v>1127.0</v>
      </c>
      <c r="B1145" s="60">
        <v>7164670.0</v>
      </c>
      <c r="C1145" s="35" t="s">
        <v>15</v>
      </c>
      <c r="D1145" s="35" t="s">
        <v>15</v>
      </c>
      <c r="E1145" s="35" t="s">
        <v>15</v>
      </c>
      <c r="F1145" s="35" t="s">
        <v>15</v>
      </c>
      <c r="G1145" s="116" t="s">
        <v>15</v>
      </c>
      <c r="H1145" s="116" t="s">
        <v>15</v>
      </c>
      <c r="I1145" s="116" t="s">
        <v>16</v>
      </c>
      <c r="J1145" s="35" t="s">
        <v>15</v>
      </c>
      <c r="K1145" s="35" t="s">
        <v>15</v>
      </c>
      <c r="L1145" s="35" t="s">
        <v>16</v>
      </c>
      <c r="M1145" s="35">
        <v>10.0</v>
      </c>
      <c r="N1145" s="35" t="s">
        <v>2015</v>
      </c>
      <c r="O1145" s="35" t="s">
        <v>15</v>
      </c>
      <c r="P1145" s="71" t="s">
        <v>16</v>
      </c>
      <c r="Q1145" s="71" t="s">
        <v>16</v>
      </c>
      <c r="R1145" s="35" t="s">
        <v>16</v>
      </c>
      <c r="S1145" s="35">
        <v>13.0</v>
      </c>
      <c r="T1145" s="71" t="s">
        <v>1995</v>
      </c>
      <c r="U1145" s="35" t="s">
        <v>2362</v>
      </c>
      <c r="V1145" s="35"/>
      <c r="W1145" s="35"/>
      <c r="X1145" s="35"/>
    </row>
    <row r="1146">
      <c r="A1146" s="30">
        <v>1128.0</v>
      </c>
      <c r="B1146" s="30">
        <v>7165852.0</v>
      </c>
      <c r="C1146" s="35" t="s">
        <v>15</v>
      </c>
      <c r="D1146" s="35" t="s">
        <v>15</v>
      </c>
      <c r="E1146" s="35" t="s">
        <v>15</v>
      </c>
      <c r="F1146" s="35" t="s">
        <v>15</v>
      </c>
      <c r="G1146" s="116" t="s">
        <v>15</v>
      </c>
      <c r="H1146" s="116" t="s">
        <v>15</v>
      </c>
      <c r="I1146" s="116" t="s">
        <v>15</v>
      </c>
      <c r="J1146" s="35" t="s">
        <v>15</v>
      </c>
      <c r="K1146" s="35" t="s">
        <v>16</v>
      </c>
      <c r="L1146" s="35" t="s">
        <v>16</v>
      </c>
      <c r="M1146" s="35">
        <v>60.0</v>
      </c>
      <c r="N1146" s="35" t="s">
        <v>2937</v>
      </c>
      <c r="O1146" s="35" t="s">
        <v>15</v>
      </c>
      <c r="P1146" s="71" t="s">
        <v>16</v>
      </c>
      <c r="Q1146" s="71" t="s">
        <v>16</v>
      </c>
      <c r="R1146" s="35" t="s">
        <v>16</v>
      </c>
      <c r="S1146" s="35">
        <v>2.0</v>
      </c>
      <c r="T1146" s="71" t="s">
        <v>1992</v>
      </c>
      <c r="U1146" s="159"/>
      <c r="V1146" s="159"/>
      <c r="W1146" s="159"/>
      <c r="X1146" s="159"/>
    </row>
    <row r="1147">
      <c r="A1147" s="30">
        <v>1129.0</v>
      </c>
      <c r="B1147" s="30">
        <v>7168053.0</v>
      </c>
      <c r="C1147" s="35" t="s">
        <v>15</v>
      </c>
      <c r="D1147" s="35" t="s">
        <v>15</v>
      </c>
      <c r="E1147" s="35" t="s">
        <v>15</v>
      </c>
      <c r="F1147" s="35" t="s">
        <v>15</v>
      </c>
      <c r="G1147" s="116" t="s">
        <v>15</v>
      </c>
      <c r="H1147" s="116" t="s">
        <v>15</v>
      </c>
      <c r="I1147" s="116" t="s">
        <v>15</v>
      </c>
      <c r="J1147" s="35" t="s">
        <v>15</v>
      </c>
      <c r="K1147" s="35" t="s">
        <v>16</v>
      </c>
      <c r="L1147" s="35" t="s">
        <v>16</v>
      </c>
      <c r="M1147" s="35">
        <v>34.0</v>
      </c>
      <c r="N1147" s="35" t="s">
        <v>2358</v>
      </c>
      <c r="O1147" s="35" t="s">
        <v>15</v>
      </c>
      <c r="P1147" s="71" t="s">
        <v>16</v>
      </c>
      <c r="Q1147" s="71" t="s">
        <v>15</v>
      </c>
      <c r="R1147" s="35" t="s">
        <v>15</v>
      </c>
      <c r="S1147" s="159"/>
      <c r="T1147" s="71" t="s">
        <v>1992</v>
      </c>
      <c r="U1147" s="159"/>
      <c r="V1147" s="159"/>
      <c r="W1147" s="159"/>
      <c r="X1147" s="159"/>
    </row>
    <row r="1148">
      <c r="A1148" s="30">
        <v>1130.0</v>
      </c>
      <c r="B1148" s="30">
        <v>7169173.0</v>
      </c>
      <c r="C1148" s="35" t="s">
        <v>15</v>
      </c>
      <c r="D1148" s="35" t="s">
        <v>15</v>
      </c>
      <c r="E1148" s="35" t="s">
        <v>15</v>
      </c>
      <c r="F1148" s="35" t="s">
        <v>15</v>
      </c>
      <c r="G1148" s="116" t="s">
        <v>15</v>
      </c>
      <c r="H1148" s="116" t="s">
        <v>15</v>
      </c>
      <c r="I1148" s="116" t="s">
        <v>15</v>
      </c>
      <c r="J1148" s="35" t="s">
        <v>15</v>
      </c>
      <c r="K1148" s="35" t="s">
        <v>16</v>
      </c>
      <c r="L1148" s="35" t="s">
        <v>16</v>
      </c>
      <c r="M1148" s="35">
        <v>42.0</v>
      </c>
      <c r="N1148" s="35" t="s">
        <v>2938</v>
      </c>
      <c r="O1148" s="35" t="s">
        <v>15</v>
      </c>
      <c r="P1148" s="71" t="s">
        <v>16</v>
      </c>
      <c r="Q1148" s="71" t="s">
        <v>15</v>
      </c>
      <c r="R1148" s="35" t="s">
        <v>15</v>
      </c>
      <c r="S1148" s="159"/>
      <c r="T1148" s="71" t="s">
        <v>1992</v>
      </c>
      <c r="U1148" s="159"/>
      <c r="V1148" s="159"/>
      <c r="W1148" s="159"/>
      <c r="X1148" s="159"/>
    </row>
    <row r="1149">
      <c r="A1149" s="30">
        <v>1131.0</v>
      </c>
      <c r="B1149" s="30">
        <v>7166185.0</v>
      </c>
      <c r="C1149" s="35" t="s">
        <v>15</v>
      </c>
      <c r="D1149" s="35" t="s">
        <v>2013</v>
      </c>
      <c r="E1149" s="35" t="s">
        <v>15</v>
      </c>
      <c r="F1149" s="35" t="s">
        <v>15</v>
      </c>
      <c r="G1149" s="116" t="s">
        <v>15</v>
      </c>
      <c r="H1149" s="116" t="s">
        <v>15</v>
      </c>
      <c r="I1149" s="116" t="s">
        <v>15</v>
      </c>
      <c r="J1149" s="35" t="s">
        <v>15</v>
      </c>
      <c r="K1149" s="35" t="s">
        <v>16</v>
      </c>
      <c r="L1149" s="35" t="s">
        <v>16</v>
      </c>
      <c r="M1149" s="35">
        <v>22.0</v>
      </c>
      <c r="N1149" s="35" t="s">
        <v>2358</v>
      </c>
      <c r="O1149" s="35" t="s">
        <v>15</v>
      </c>
      <c r="P1149" s="71" t="s">
        <v>16</v>
      </c>
      <c r="Q1149" s="71" t="s">
        <v>15</v>
      </c>
      <c r="R1149" s="35" t="s">
        <v>15</v>
      </c>
      <c r="S1149" s="159"/>
      <c r="T1149" s="71" t="s">
        <v>1992</v>
      </c>
      <c r="U1149" s="159"/>
      <c r="V1149" s="159"/>
      <c r="W1149" s="159"/>
      <c r="X1149" s="159"/>
    </row>
    <row r="1150">
      <c r="A1150" s="30">
        <v>1132.0</v>
      </c>
      <c r="B1150" s="30">
        <v>7170700.0</v>
      </c>
      <c r="C1150" s="35" t="s">
        <v>15</v>
      </c>
      <c r="D1150" s="35" t="s">
        <v>15</v>
      </c>
      <c r="E1150" s="35" t="s">
        <v>15</v>
      </c>
      <c r="F1150" s="35" t="s">
        <v>15</v>
      </c>
      <c r="G1150" s="116" t="s">
        <v>15</v>
      </c>
      <c r="H1150" s="116" t="s">
        <v>15</v>
      </c>
      <c r="I1150" s="116" t="s">
        <v>15</v>
      </c>
      <c r="J1150" s="35" t="s">
        <v>15</v>
      </c>
      <c r="K1150" s="35" t="s">
        <v>15</v>
      </c>
      <c r="L1150" s="35" t="s">
        <v>16</v>
      </c>
      <c r="M1150" s="35">
        <v>12.0</v>
      </c>
      <c r="N1150" s="35" t="s">
        <v>2908</v>
      </c>
      <c r="O1150" s="35" t="s">
        <v>16</v>
      </c>
      <c r="P1150" s="71" t="s">
        <v>15</v>
      </c>
      <c r="Q1150" s="71" t="s">
        <v>15</v>
      </c>
      <c r="R1150" s="35" t="s">
        <v>15</v>
      </c>
      <c r="S1150" s="159"/>
      <c r="T1150" s="71" t="s">
        <v>1992</v>
      </c>
      <c r="U1150" s="35" t="s">
        <v>2939</v>
      </c>
      <c r="V1150" s="35"/>
      <c r="W1150" s="35"/>
      <c r="X1150" s="35"/>
    </row>
    <row r="1151">
      <c r="A1151" s="30">
        <v>1133.0</v>
      </c>
      <c r="B1151" s="30">
        <v>7172200.0</v>
      </c>
      <c r="C1151" s="35" t="s">
        <v>15</v>
      </c>
      <c r="D1151" s="35" t="s">
        <v>15</v>
      </c>
      <c r="E1151" s="35" t="s">
        <v>15</v>
      </c>
      <c r="F1151" s="35" t="s">
        <v>15</v>
      </c>
      <c r="G1151" s="116" t="s">
        <v>15</v>
      </c>
      <c r="H1151" s="116" t="s">
        <v>15</v>
      </c>
      <c r="I1151" s="116" t="s">
        <v>15</v>
      </c>
      <c r="J1151" s="35" t="s">
        <v>15</v>
      </c>
      <c r="K1151" s="35" t="s">
        <v>16</v>
      </c>
      <c r="L1151" s="35" t="s">
        <v>16</v>
      </c>
      <c r="M1151" s="35">
        <v>20.0</v>
      </c>
      <c r="N1151" s="35" t="s">
        <v>2940</v>
      </c>
      <c r="O1151" s="35" t="s">
        <v>15</v>
      </c>
      <c r="P1151" s="71" t="s">
        <v>16</v>
      </c>
      <c r="Q1151" s="71" t="s">
        <v>15</v>
      </c>
      <c r="R1151" s="35" t="s">
        <v>15</v>
      </c>
      <c r="S1151" s="159"/>
      <c r="T1151" s="71" t="s">
        <v>1992</v>
      </c>
      <c r="U1151" s="35" t="s">
        <v>2941</v>
      </c>
      <c r="V1151" s="35"/>
      <c r="W1151" s="35"/>
      <c r="X1151" s="35"/>
    </row>
    <row r="1152">
      <c r="A1152" s="30">
        <v>1134.0</v>
      </c>
      <c r="B1152" s="30">
        <v>7173224.0</v>
      </c>
      <c r="C1152" s="35" t="s">
        <v>15</v>
      </c>
      <c r="D1152" s="35" t="s">
        <v>15</v>
      </c>
      <c r="E1152" s="35" t="s">
        <v>15</v>
      </c>
      <c r="F1152" s="35" t="s">
        <v>15</v>
      </c>
      <c r="G1152" s="116" t="s">
        <v>15</v>
      </c>
      <c r="H1152" s="116" t="s">
        <v>15</v>
      </c>
      <c r="I1152" s="116" t="s">
        <v>15</v>
      </c>
      <c r="J1152" s="35" t="s">
        <v>15</v>
      </c>
      <c r="K1152" s="35" t="s">
        <v>16</v>
      </c>
      <c r="L1152" s="35" t="s">
        <v>16</v>
      </c>
      <c r="M1152" s="35">
        <v>6.0</v>
      </c>
      <c r="N1152" s="35" t="s">
        <v>2942</v>
      </c>
      <c r="O1152" s="35" t="s">
        <v>15</v>
      </c>
      <c r="P1152" s="35" t="s">
        <v>15</v>
      </c>
      <c r="Q1152" s="35" t="s">
        <v>16</v>
      </c>
      <c r="R1152" s="35" t="s">
        <v>16</v>
      </c>
      <c r="S1152" s="35">
        <v>11.0</v>
      </c>
      <c r="T1152" s="35" t="s">
        <v>1992</v>
      </c>
      <c r="U1152" s="159"/>
      <c r="V1152" s="159"/>
      <c r="W1152" s="159"/>
      <c r="X1152" s="159"/>
    </row>
    <row r="1153">
      <c r="A1153" s="30">
        <v>1135.0</v>
      </c>
      <c r="B1153" s="30">
        <v>7173095.0</v>
      </c>
      <c r="C1153" s="35" t="s">
        <v>15</v>
      </c>
      <c r="D1153" s="35" t="s">
        <v>15</v>
      </c>
      <c r="E1153" s="35" t="s">
        <v>15</v>
      </c>
      <c r="F1153" s="35" t="s">
        <v>16</v>
      </c>
      <c r="G1153" s="116" t="s">
        <v>15</v>
      </c>
      <c r="H1153" s="116" t="s">
        <v>15</v>
      </c>
      <c r="I1153" s="116" t="s">
        <v>16</v>
      </c>
      <c r="J1153" s="35" t="s">
        <v>15</v>
      </c>
      <c r="K1153" s="35" t="s">
        <v>16</v>
      </c>
      <c r="L1153" s="35" t="s">
        <v>16</v>
      </c>
      <c r="M1153" s="35">
        <v>10.0</v>
      </c>
      <c r="N1153" s="35" t="s">
        <v>2940</v>
      </c>
      <c r="O1153" s="35" t="s">
        <v>15</v>
      </c>
      <c r="P1153" s="35" t="s">
        <v>15</v>
      </c>
      <c r="Q1153" s="35" t="s">
        <v>15</v>
      </c>
      <c r="R1153" s="35" t="s">
        <v>16</v>
      </c>
      <c r="S1153" s="35">
        <v>3.0</v>
      </c>
      <c r="T1153" s="35" t="s">
        <v>1992</v>
      </c>
      <c r="U1153" s="35" t="s">
        <v>2943</v>
      </c>
      <c r="V1153" s="35"/>
      <c r="W1153" s="35"/>
      <c r="X1153" s="35"/>
    </row>
    <row r="1154">
      <c r="A1154" s="30">
        <v>1136.0</v>
      </c>
      <c r="B1154" s="30">
        <v>7173618.0</v>
      </c>
      <c r="C1154" s="35" t="s">
        <v>15</v>
      </c>
      <c r="D1154" s="35" t="s">
        <v>2013</v>
      </c>
      <c r="E1154" s="35" t="s">
        <v>15</v>
      </c>
      <c r="F1154" s="35" t="s">
        <v>16</v>
      </c>
      <c r="G1154" s="116" t="s">
        <v>15</v>
      </c>
      <c r="H1154" s="116" t="s">
        <v>15</v>
      </c>
      <c r="I1154" s="116" t="s">
        <v>16</v>
      </c>
      <c r="J1154" s="35" t="s">
        <v>15</v>
      </c>
      <c r="K1154" s="35" t="s">
        <v>15</v>
      </c>
      <c r="L1154" s="35" t="s">
        <v>16</v>
      </c>
      <c r="M1154" s="35">
        <v>9.0</v>
      </c>
      <c r="N1154" s="35" t="s">
        <v>2944</v>
      </c>
      <c r="O1154" s="35" t="s">
        <v>15</v>
      </c>
      <c r="P1154" s="35" t="s">
        <v>15</v>
      </c>
      <c r="Q1154" s="35" t="s">
        <v>16</v>
      </c>
      <c r="R1154" s="35" t="s">
        <v>16</v>
      </c>
      <c r="S1154" s="35">
        <v>10.0</v>
      </c>
      <c r="T1154" s="35" t="s">
        <v>1993</v>
      </c>
      <c r="U1154" s="35" t="s">
        <v>2945</v>
      </c>
      <c r="V1154" s="35"/>
      <c r="W1154" s="35"/>
      <c r="X1154" s="35"/>
    </row>
    <row r="1155">
      <c r="A1155" s="30">
        <v>1137.0</v>
      </c>
      <c r="B1155" s="30">
        <v>7175017.0</v>
      </c>
      <c r="C1155" s="35" t="s">
        <v>16</v>
      </c>
      <c r="D1155" s="35" t="s">
        <v>2049</v>
      </c>
      <c r="E1155" s="35" t="s">
        <v>15</v>
      </c>
      <c r="F1155" s="35" t="s">
        <v>15</v>
      </c>
      <c r="G1155" s="116" t="s">
        <v>15</v>
      </c>
      <c r="H1155" s="116" t="s">
        <v>15</v>
      </c>
      <c r="I1155" s="116" t="s">
        <v>15</v>
      </c>
      <c r="J1155" s="35" t="s">
        <v>16</v>
      </c>
      <c r="K1155" s="35" t="s">
        <v>16</v>
      </c>
      <c r="L1155" s="35" t="s">
        <v>16</v>
      </c>
      <c r="M1155" s="35">
        <v>14.0</v>
      </c>
      <c r="N1155" s="35" t="s">
        <v>2946</v>
      </c>
      <c r="O1155" s="35" t="s">
        <v>15</v>
      </c>
      <c r="P1155" s="35" t="s">
        <v>15</v>
      </c>
      <c r="Q1155" s="35" t="s">
        <v>16</v>
      </c>
      <c r="R1155" s="35" t="s">
        <v>16</v>
      </c>
      <c r="S1155" s="35">
        <v>13.0</v>
      </c>
      <c r="T1155" s="35" t="s">
        <v>1997</v>
      </c>
      <c r="U1155" s="35" t="s">
        <v>2947</v>
      </c>
      <c r="V1155" s="35"/>
      <c r="W1155" s="35"/>
      <c r="X1155" s="35"/>
    </row>
    <row r="1156">
      <c r="A1156" s="30">
        <v>1138.0</v>
      </c>
      <c r="B1156" s="30">
        <v>7175713.0</v>
      </c>
      <c r="C1156" s="35" t="s">
        <v>15</v>
      </c>
      <c r="D1156" s="35" t="s">
        <v>15</v>
      </c>
      <c r="E1156" s="35" t="s">
        <v>15</v>
      </c>
      <c r="F1156" s="35" t="s">
        <v>16</v>
      </c>
      <c r="G1156" s="116" t="s">
        <v>15</v>
      </c>
      <c r="H1156" s="116" t="s">
        <v>15</v>
      </c>
      <c r="I1156" s="116" t="s">
        <v>15</v>
      </c>
      <c r="J1156" s="35" t="s">
        <v>15</v>
      </c>
      <c r="K1156" s="35" t="s">
        <v>16</v>
      </c>
      <c r="L1156" s="35" t="s">
        <v>16</v>
      </c>
      <c r="M1156" s="35">
        <v>18.0</v>
      </c>
      <c r="N1156" s="35" t="s">
        <v>2948</v>
      </c>
      <c r="O1156" s="35" t="s">
        <v>15</v>
      </c>
      <c r="P1156" s="35" t="s">
        <v>15</v>
      </c>
      <c r="Q1156" s="35" t="s">
        <v>16</v>
      </c>
      <c r="R1156" s="35" t="s">
        <v>16</v>
      </c>
      <c r="S1156" s="35">
        <v>23.0</v>
      </c>
      <c r="T1156" s="35" t="s">
        <v>1997</v>
      </c>
      <c r="U1156" s="35" t="s">
        <v>2949</v>
      </c>
      <c r="V1156" s="35"/>
      <c r="W1156" s="35"/>
      <c r="X1156" s="35"/>
    </row>
    <row r="1157">
      <c r="A1157" s="30">
        <v>1139.0</v>
      </c>
      <c r="B1157" s="30">
        <v>7174857.0</v>
      </c>
      <c r="C1157" s="35" t="s">
        <v>15</v>
      </c>
      <c r="D1157" s="35" t="s">
        <v>15</v>
      </c>
      <c r="E1157" s="35" t="s">
        <v>15</v>
      </c>
      <c r="F1157" s="35" t="s">
        <v>15</v>
      </c>
      <c r="G1157" s="116" t="s">
        <v>16</v>
      </c>
      <c r="H1157" s="116" t="s">
        <v>15</v>
      </c>
      <c r="I1157" s="116" t="s">
        <v>15</v>
      </c>
      <c r="J1157" s="35" t="s">
        <v>16</v>
      </c>
      <c r="K1157" s="35" t="s">
        <v>16</v>
      </c>
      <c r="L1157" s="35" t="s">
        <v>16</v>
      </c>
      <c r="M1157" s="35">
        <v>19.0</v>
      </c>
      <c r="N1157" s="35" t="s">
        <v>2950</v>
      </c>
      <c r="O1157" s="35" t="s">
        <v>15</v>
      </c>
      <c r="P1157" s="35" t="s">
        <v>15</v>
      </c>
      <c r="Q1157" s="35" t="s">
        <v>16</v>
      </c>
      <c r="R1157" s="35" t="s">
        <v>16</v>
      </c>
      <c r="S1157" s="35">
        <v>20.0</v>
      </c>
      <c r="T1157" s="35" t="s">
        <v>1992</v>
      </c>
      <c r="U1157" s="159"/>
      <c r="V1157" s="159"/>
      <c r="W1157" s="159"/>
      <c r="X1157" s="159"/>
    </row>
    <row r="1158">
      <c r="A1158" s="30">
        <v>1140.0</v>
      </c>
      <c r="B1158" s="30">
        <v>7176043.0</v>
      </c>
      <c r="C1158" s="35" t="s">
        <v>15</v>
      </c>
      <c r="D1158" s="35" t="s">
        <v>2049</v>
      </c>
      <c r="E1158" s="35" t="s">
        <v>16</v>
      </c>
      <c r="F1158" s="35" t="s">
        <v>15</v>
      </c>
      <c r="G1158" s="116" t="s">
        <v>15</v>
      </c>
      <c r="H1158" s="116" t="s">
        <v>15</v>
      </c>
      <c r="I1158" s="116" t="s">
        <v>16</v>
      </c>
      <c r="J1158" s="35" t="s">
        <v>15</v>
      </c>
      <c r="K1158" s="35" t="s">
        <v>16</v>
      </c>
      <c r="L1158" s="35" t="s">
        <v>16</v>
      </c>
      <c r="M1158" s="35">
        <v>10.0</v>
      </c>
      <c r="N1158" s="35" t="s">
        <v>2940</v>
      </c>
      <c r="O1158" s="35" t="s">
        <v>15</v>
      </c>
      <c r="P1158" s="35" t="s">
        <v>16</v>
      </c>
      <c r="Q1158" s="35" t="s">
        <v>16</v>
      </c>
      <c r="R1158" s="35" t="s">
        <v>16</v>
      </c>
      <c r="S1158" s="35">
        <v>21.0</v>
      </c>
      <c r="T1158" s="35" t="s">
        <v>1993</v>
      </c>
      <c r="U1158" s="35" t="s">
        <v>2951</v>
      </c>
      <c r="V1158" s="35"/>
      <c r="W1158" s="35"/>
      <c r="X1158" s="35"/>
    </row>
    <row r="1159">
      <c r="A1159" s="30">
        <v>1141.0</v>
      </c>
      <c r="B1159" s="30">
        <v>7176377.0</v>
      </c>
      <c r="C1159" s="35" t="s">
        <v>15</v>
      </c>
      <c r="D1159" s="35" t="s">
        <v>15</v>
      </c>
      <c r="E1159" s="35" t="s">
        <v>15</v>
      </c>
      <c r="F1159" s="35" t="s">
        <v>15</v>
      </c>
      <c r="G1159" s="116" t="s">
        <v>15</v>
      </c>
      <c r="H1159" s="116" t="s">
        <v>15</v>
      </c>
      <c r="I1159" s="116" t="s">
        <v>16</v>
      </c>
      <c r="J1159" s="35" t="s">
        <v>15</v>
      </c>
      <c r="K1159" s="35" t="s">
        <v>16</v>
      </c>
      <c r="L1159" s="35" t="s">
        <v>16</v>
      </c>
      <c r="M1159" s="35">
        <v>10.0</v>
      </c>
      <c r="N1159" s="35" t="s">
        <v>2952</v>
      </c>
      <c r="O1159" s="35" t="s">
        <v>15</v>
      </c>
      <c r="P1159" s="35" t="s">
        <v>16</v>
      </c>
      <c r="Q1159" s="35" t="s">
        <v>16</v>
      </c>
      <c r="R1159" s="35" t="s">
        <v>16</v>
      </c>
      <c r="S1159" s="35">
        <v>13.0</v>
      </c>
      <c r="T1159" s="35" t="s">
        <v>1992</v>
      </c>
      <c r="U1159" s="35" t="s">
        <v>2953</v>
      </c>
      <c r="V1159" s="35"/>
      <c r="W1159" s="35"/>
      <c r="X1159" s="35"/>
    </row>
    <row r="1160">
      <c r="A1160" s="30">
        <v>1142.0</v>
      </c>
      <c r="B1160" s="30">
        <v>7176161.0</v>
      </c>
      <c r="C1160" s="35" t="s">
        <v>15</v>
      </c>
      <c r="D1160" s="35" t="s">
        <v>15</v>
      </c>
      <c r="E1160" s="35" t="s">
        <v>15</v>
      </c>
      <c r="F1160" s="35" t="s">
        <v>16</v>
      </c>
      <c r="G1160" s="116" t="s">
        <v>15</v>
      </c>
      <c r="H1160" s="116" t="s">
        <v>15</v>
      </c>
      <c r="I1160" s="116" t="s">
        <v>16</v>
      </c>
      <c r="J1160" s="35" t="s">
        <v>15</v>
      </c>
      <c r="K1160" s="35" t="s">
        <v>16</v>
      </c>
      <c r="L1160" s="35" t="s">
        <v>16</v>
      </c>
      <c r="M1160" s="35">
        <v>10.0</v>
      </c>
      <c r="N1160" s="35" t="s">
        <v>2940</v>
      </c>
      <c r="O1160" s="35" t="s">
        <v>15</v>
      </c>
      <c r="P1160" s="35" t="s">
        <v>15</v>
      </c>
      <c r="Q1160" s="35" t="s">
        <v>16</v>
      </c>
      <c r="R1160" s="35" t="s">
        <v>16</v>
      </c>
      <c r="S1160" s="35">
        <v>7.0</v>
      </c>
      <c r="T1160" s="35" t="s">
        <v>1992</v>
      </c>
      <c r="U1160" s="35" t="s">
        <v>2954</v>
      </c>
      <c r="V1160" s="35"/>
      <c r="W1160" s="35"/>
      <c r="X1160" s="35"/>
    </row>
    <row r="1161">
      <c r="A1161" s="30">
        <v>1143.0</v>
      </c>
      <c r="B1161" s="30">
        <v>7176378.0</v>
      </c>
      <c r="C1161" s="35" t="s">
        <v>15</v>
      </c>
      <c r="D1161" s="35" t="s">
        <v>2013</v>
      </c>
      <c r="E1161" s="35" t="s">
        <v>15</v>
      </c>
      <c r="F1161" s="35" t="s">
        <v>15</v>
      </c>
      <c r="G1161" s="116" t="s">
        <v>15</v>
      </c>
      <c r="H1161" s="116" t="s">
        <v>15</v>
      </c>
      <c r="I1161" s="116" t="s">
        <v>16</v>
      </c>
      <c r="J1161" s="35" t="s">
        <v>15</v>
      </c>
      <c r="K1161" s="35" t="s">
        <v>16</v>
      </c>
      <c r="L1161" s="35" t="s">
        <v>16</v>
      </c>
      <c r="M1161" s="35">
        <v>10.0</v>
      </c>
      <c r="N1161" s="35" t="s">
        <v>2940</v>
      </c>
      <c r="O1161" s="35" t="s">
        <v>15</v>
      </c>
      <c r="P1161" s="35" t="s">
        <v>16</v>
      </c>
      <c r="Q1161" s="35" t="s">
        <v>16</v>
      </c>
      <c r="R1161" s="35" t="s">
        <v>16</v>
      </c>
      <c r="S1161" s="35">
        <v>12.0</v>
      </c>
      <c r="T1161" s="35" t="s">
        <v>1993</v>
      </c>
      <c r="U1161" s="35" t="s">
        <v>2955</v>
      </c>
      <c r="V1161" s="35"/>
      <c r="W1161" s="35"/>
      <c r="X1161" s="35"/>
    </row>
    <row r="1162">
      <c r="A1162" s="30">
        <v>1144.0</v>
      </c>
      <c r="B1162" s="30">
        <v>7180813.0</v>
      </c>
      <c r="C1162" s="35" t="s">
        <v>15</v>
      </c>
      <c r="D1162" s="35" t="s">
        <v>15</v>
      </c>
      <c r="E1162" s="35" t="s">
        <v>15</v>
      </c>
      <c r="F1162" s="35" t="s">
        <v>15</v>
      </c>
      <c r="G1162" s="116" t="s">
        <v>15</v>
      </c>
      <c r="H1162" s="116" t="s">
        <v>15</v>
      </c>
      <c r="I1162" s="116" t="s">
        <v>15</v>
      </c>
      <c r="J1162" s="35" t="s">
        <v>15</v>
      </c>
      <c r="K1162" s="35" t="s">
        <v>15</v>
      </c>
      <c r="L1162" s="35" t="s">
        <v>15</v>
      </c>
      <c r="M1162" s="159"/>
      <c r="N1162" s="159"/>
      <c r="O1162" s="35" t="s">
        <v>15</v>
      </c>
      <c r="P1162" s="35" t="s">
        <v>15</v>
      </c>
      <c r="Q1162" s="35" t="s">
        <v>16</v>
      </c>
      <c r="R1162" s="35" t="s">
        <v>16</v>
      </c>
      <c r="S1162" s="35">
        <v>11.0</v>
      </c>
      <c r="T1162" s="35" t="s">
        <v>1993</v>
      </c>
      <c r="U1162" s="159"/>
      <c r="V1162" s="159"/>
      <c r="W1162" s="159"/>
      <c r="X1162" s="159"/>
    </row>
    <row r="1163">
      <c r="A1163" s="30">
        <v>1145.0</v>
      </c>
      <c r="B1163" s="30">
        <v>7182194.0</v>
      </c>
      <c r="C1163" s="35" t="s">
        <v>15</v>
      </c>
      <c r="D1163" s="35" t="s">
        <v>2013</v>
      </c>
      <c r="E1163" s="35" t="s">
        <v>15</v>
      </c>
      <c r="F1163" s="35" t="s">
        <v>15</v>
      </c>
      <c r="G1163" s="116" t="s">
        <v>15</v>
      </c>
      <c r="H1163" s="116" t="s">
        <v>15</v>
      </c>
      <c r="I1163" s="116" t="s">
        <v>16</v>
      </c>
      <c r="J1163" s="35" t="s">
        <v>15</v>
      </c>
      <c r="K1163" s="35" t="s">
        <v>16</v>
      </c>
      <c r="L1163" s="35" t="s">
        <v>16</v>
      </c>
      <c r="M1163" s="35">
        <v>10.0</v>
      </c>
      <c r="N1163" s="35" t="s">
        <v>2956</v>
      </c>
      <c r="O1163" s="35" t="s">
        <v>16</v>
      </c>
      <c r="P1163" s="35" t="s">
        <v>16</v>
      </c>
      <c r="Q1163" s="35" t="s">
        <v>16</v>
      </c>
      <c r="R1163" s="35" t="s">
        <v>15</v>
      </c>
      <c r="S1163" s="35">
        <v>9.0</v>
      </c>
      <c r="T1163" s="35" t="s">
        <v>1992</v>
      </c>
      <c r="U1163" s="35" t="s">
        <v>2957</v>
      </c>
      <c r="V1163" s="35"/>
      <c r="W1163" s="35"/>
      <c r="X1163" s="35"/>
    </row>
    <row r="1164">
      <c r="A1164" s="30">
        <v>1146.0</v>
      </c>
      <c r="B1164" s="30">
        <v>7185447.0</v>
      </c>
      <c r="C1164" s="35" t="s">
        <v>15</v>
      </c>
      <c r="D1164" s="35" t="s">
        <v>15</v>
      </c>
      <c r="E1164" s="35" t="s">
        <v>15</v>
      </c>
      <c r="F1164" s="35" t="s">
        <v>15</v>
      </c>
      <c r="G1164" s="116" t="s">
        <v>16</v>
      </c>
      <c r="H1164" s="116" t="s">
        <v>15</v>
      </c>
      <c r="I1164" s="116" t="s">
        <v>15</v>
      </c>
      <c r="J1164" s="35" t="s">
        <v>15</v>
      </c>
      <c r="K1164" s="35" t="s">
        <v>16</v>
      </c>
      <c r="L1164" s="35" t="s">
        <v>16</v>
      </c>
      <c r="M1164" s="35">
        <v>7.0</v>
      </c>
      <c r="N1164" s="35" t="s">
        <v>2250</v>
      </c>
      <c r="O1164" s="35" t="s">
        <v>15</v>
      </c>
      <c r="P1164" s="35" t="s">
        <v>16</v>
      </c>
      <c r="Q1164" s="35" t="s">
        <v>15</v>
      </c>
      <c r="R1164" s="35" t="s">
        <v>16</v>
      </c>
      <c r="S1164" s="35">
        <v>2.0</v>
      </c>
      <c r="T1164" s="35" t="s">
        <v>1992</v>
      </c>
      <c r="U1164" s="35" t="s">
        <v>2958</v>
      </c>
      <c r="V1164" s="35"/>
      <c r="W1164" s="35"/>
      <c r="X1164" s="35"/>
    </row>
    <row r="1165">
      <c r="A1165" s="30">
        <v>1147.0</v>
      </c>
      <c r="B1165" s="30">
        <v>7186965.0</v>
      </c>
      <c r="C1165" s="35" t="s">
        <v>15</v>
      </c>
      <c r="D1165" s="35" t="s">
        <v>15</v>
      </c>
      <c r="E1165" s="35" t="s">
        <v>15</v>
      </c>
      <c r="F1165" s="35" t="s">
        <v>15</v>
      </c>
      <c r="G1165" s="116" t="s">
        <v>15</v>
      </c>
      <c r="H1165" s="116" t="s">
        <v>15</v>
      </c>
      <c r="I1165" s="116" t="s">
        <v>16</v>
      </c>
      <c r="J1165" s="35" t="s">
        <v>15</v>
      </c>
      <c r="K1165" s="35" t="s">
        <v>15</v>
      </c>
      <c r="L1165" s="35" t="s">
        <v>16</v>
      </c>
      <c r="M1165" s="35">
        <v>4.0</v>
      </c>
      <c r="N1165" s="35" t="s">
        <v>2250</v>
      </c>
      <c r="O1165" s="35" t="s">
        <v>15</v>
      </c>
      <c r="P1165" s="71" t="s">
        <v>16</v>
      </c>
      <c r="Q1165" s="71" t="s">
        <v>16</v>
      </c>
      <c r="R1165" s="35" t="s">
        <v>16</v>
      </c>
      <c r="S1165" s="35">
        <v>17.0</v>
      </c>
      <c r="T1165" s="71" t="s">
        <v>1992</v>
      </c>
      <c r="U1165" s="35" t="s">
        <v>2959</v>
      </c>
      <c r="V1165" s="35"/>
      <c r="W1165" s="35"/>
      <c r="X1165" s="35"/>
    </row>
    <row r="1166">
      <c r="A1166" s="30">
        <v>1148.0</v>
      </c>
      <c r="B1166" s="30">
        <v>7187241.0</v>
      </c>
      <c r="C1166" s="35" t="s">
        <v>16</v>
      </c>
      <c r="D1166" s="35" t="s">
        <v>2049</v>
      </c>
      <c r="E1166" s="35" t="s">
        <v>15</v>
      </c>
      <c r="F1166" s="35" t="s">
        <v>15</v>
      </c>
      <c r="G1166" s="116" t="s">
        <v>15</v>
      </c>
      <c r="H1166" s="116" t="s">
        <v>16</v>
      </c>
      <c r="I1166" s="116" t="s">
        <v>15</v>
      </c>
      <c r="J1166" s="35" t="s">
        <v>15</v>
      </c>
      <c r="K1166" s="35" t="s">
        <v>16</v>
      </c>
      <c r="L1166" s="35" t="s">
        <v>16</v>
      </c>
      <c r="M1166" s="35">
        <v>5.0</v>
      </c>
      <c r="N1166" s="35" t="s">
        <v>2250</v>
      </c>
      <c r="O1166" s="35" t="s">
        <v>15</v>
      </c>
      <c r="P1166" s="71" t="s">
        <v>16</v>
      </c>
      <c r="Q1166" s="71" t="s">
        <v>16</v>
      </c>
      <c r="R1166" s="35" t="s">
        <v>16</v>
      </c>
      <c r="S1166" s="35">
        <v>48.0</v>
      </c>
      <c r="T1166" s="71"/>
      <c r="U1166" s="35" t="s">
        <v>2960</v>
      </c>
      <c r="V1166" s="35"/>
      <c r="W1166" s="35"/>
      <c r="X1166" s="35"/>
    </row>
    <row r="1167">
      <c r="A1167" s="30">
        <v>1149.0</v>
      </c>
      <c r="B1167" s="30">
        <v>7187818.0</v>
      </c>
      <c r="C1167" s="35" t="s">
        <v>15</v>
      </c>
      <c r="D1167" s="35" t="s">
        <v>2013</v>
      </c>
      <c r="E1167" s="35" t="s">
        <v>15</v>
      </c>
      <c r="F1167" s="35" t="s">
        <v>15</v>
      </c>
      <c r="G1167" s="116" t="s">
        <v>15</v>
      </c>
      <c r="H1167" s="116" t="s">
        <v>15</v>
      </c>
      <c r="I1167" s="116" t="s">
        <v>16</v>
      </c>
      <c r="J1167" s="35" t="s">
        <v>15</v>
      </c>
      <c r="K1167" s="35" t="s">
        <v>15</v>
      </c>
      <c r="L1167" s="35" t="s">
        <v>16</v>
      </c>
      <c r="M1167" s="35">
        <v>7.0</v>
      </c>
      <c r="N1167" s="35" t="s">
        <v>2250</v>
      </c>
      <c r="O1167" s="35" t="s">
        <v>15</v>
      </c>
      <c r="P1167" s="71" t="s">
        <v>16</v>
      </c>
      <c r="Q1167" s="71" t="s">
        <v>15</v>
      </c>
      <c r="R1167" s="35" t="s">
        <v>16</v>
      </c>
      <c r="S1167" s="35">
        <v>16.0</v>
      </c>
      <c r="T1167" s="71" t="s">
        <v>1992</v>
      </c>
      <c r="U1167" s="35" t="s">
        <v>2961</v>
      </c>
      <c r="V1167" s="35"/>
      <c r="W1167" s="35"/>
      <c r="X1167" s="35"/>
    </row>
    <row r="1168">
      <c r="A1168" s="30">
        <v>1150.0</v>
      </c>
      <c r="B1168" s="30">
        <v>7188942.0</v>
      </c>
      <c r="C1168" s="35" t="s">
        <v>15</v>
      </c>
      <c r="D1168" s="35" t="s">
        <v>15</v>
      </c>
      <c r="E1168" s="35" t="s">
        <v>15</v>
      </c>
      <c r="F1168" s="35" t="s">
        <v>15</v>
      </c>
      <c r="G1168" s="116" t="s">
        <v>15</v>
      </c>
      <c r="H1168" s="116" t="s">
        <v>15</v>
      </c>
      <c r="I1168" s="116" t="s">
        <v>15</v>
      </c>
      <c r="J1168" s="35" t="s">
        <v>15</v>
      </c>
      <c r="K1168" s="35" t="s">
        <v>15</v>
      </c>
      <c r="L1168" s="35" t="s">
        <v>15</v>
      </c>
      <c r="M1168" s="159"/>
      <c r="N1168" s="159"/>
      <c r="O1168" s="35" t="s">
        <v>15</v>
      </c>
      <c r="P1168" s="71" t="s">
        <v>15</v>
      </c>
      <c r="Q1168" s="71" t="s">
        <v>16</v>
      </c>
      <c r="R1168" s="35" t="s">
        <v>16</v>
      </c>
      <c r="S1168" s="35">
        <v>21.0</v>
      </c>
      <c r="T1168" s="71" t="s">
        <v>1992</v>
      </c>
      <c r="U1168" s="35" t="s">
        <v>2962</v>
      </c>
      <c r="V1168" s="35"/>
      <c r="W1168" s="35"/>
      <c r="X1168" s="35"/>
    </row>
    <row r="1169">
      <c r="A1169" s="30">
        <v>1151.0</v>
      </c>
      <c r="B1169" s="30">
        <v>7189333.0</v>
      </c>
      <c r="C1169" s="35" t="s">
        <v>15</v>
      </c>
      <c r="D1169" s="35" t="s">
        <v>15</v>
      </c>
      <c r="E1169" s="35" t="s">
        <v>15</v>
      </c>
      <c r="F1169" s="35" t="s">
        <v>15</v>
      </c>
      <c r="G1169" s="116" t="s">
        <v>15</v>
      </c>
      <c r="H1169" s="116" t="s">
        <v>15</v>
      </c>
      <c r="I1169" s="116" t="s">
        <v>15</v>
      </c>
      <c r="J1169" s="35" t="s">
        <v>15</v>
      </c>
      <c r="K1169" s="35" t="s">
        <v>15</v>
      </c>
      <c r="L1169" s="35" t="s">
        <v>15</v>
      </c>
      <c r="M1169" s="159"/>
      <c r="N1169" s="159"/>
      <c r="O1169" s="35" t="s">
        <v>15</v>
      </c>
      <c r="P1169" s="71" t="s">
        <v>16</v>
      </c>
      <c r="Q1169" s="71" t="s">
        <v>16</v>
      </c>
      <c r="R1169" s="35" t="s">
        <v>16</v>
      </c>
      <c r="S1169" s="35">
        <v>4.0</v>
      </c>
      <c r="T1169" s="71" t="s">
        <v>1993</v>
      </c>
      <c r="U1169" s="35" t="s">
        <v>2963</v>
      </c>
      <c r="V1169" s="35"/>
      <c r="W1169" s="35"/>
      <c r="X1169" s="35"/>
    </row>
    <row r="1170">
      <c r="A1170" s="30">
        <v>1152.0</v>
      </c>
      <c r="B1170" s="30">
        <v>7163826.0</v>
      </c>
      <c r="C1170" s="35" t="s">
        <v>15</v>
      </c>
      <c r="D1170" s="35" t="s">
        <v>2013</v>
      </c>
      <c r="E1170" s="35" t="s">
        <v>15</v>
      </c>
      <c r="F1170" s="35" t="s">
        <v>15</v>
      </c>
      <c r="G1170" s="116" t="s">
        <v>15</v>
      </c>
      <c r="H1170" s="116" t="s">
        <v>15</v>
      </c>
      <c r="I1170" s="116" t="s">
        <v>15</v>
      </c>
      <c r="J1170" s="35" t="s">
        <v>15</v>
      </c>
      <c r="K1170" s="35" t="s">
        <v>16</v>
      </c>
      <c r="L1170" s="35" t="s">
        <v>16</v>
      </c>
      <c r="M1170" s="35">
        <v>5.0</v>
      </c>
      <c r="N1170" s="35" t="s">
        <v>2250</v>
      </c>
      <c r="O1170" s="35" t="s">
        <v>15</v>
      </c>
      <c r="P1170" s="71" t="s">
        <v>16</v>
      </c>
      <c r="Q1170" s="71" t="s">
        <v>16</v>
      </c>
      <c r="R1170" s="35" t="s">
        <v>16</v>
      </c>
      <c r="S1170" s="35">
        <v>66.0</v>
      </c>
      <c r="T1170" s="71" t="s">
        <v>1992</v>
      </c>
      <c r="U1170" s="35" t="s">
        <v>2964</v>
      </c>
      <c r="V1170" s="35"/>
      <c r="W1170" s="35"/>
      <c r="X1170" s="35"/>
    </row>
    <row r="1171">
      <c r="A1171" s="30">
        <v>1153.0</v>
      </c>
      <c r="B1171" s="30">
        <v>7174120.0</v>
      </c>
      <c r="C1171" s="35" t="s">
        <v>15</v>
      </c>
      <c r="D1171" s="35" t="s">
        <v>15</v>
      </c>
      <c r="E1171" s="35" t="s">
        <v>15</v>
      </c>
      <c r="F1171" s="35" t="s">
        <v>15</v>
      </c>
      <c r="G1171" s="116" t="s">
        <v>16</v>
      </c>
      <c r="H1171" s="116" t="s">
        <v>15</v>
      </c>
      <c r="I1171" s="116" t="s">
        <v>16</v>
      </c>
      <c r="J1171" s="35" t="s">
        <v>15</v>
      </c>
      <c r="K1171" s="35" t="s">
        <v>16</v>
      </c>
      <c r="L1171" s="35" t="s">
        <v>16</v>
      </c>
      <c r="M1171" s="35">
        <v>8.0</v>
      </c>
      <c r="N1171" s="35" t="s">
        <v>2250</v>
      </c>
      <c r="O1171" s="35" t="s">
        <v>15</v>
      </c>
      <c r="P1171" s="71" t="s">
        <v>15</v>
      </c>
      <c r="Q1171" s="71" t="s">
        <v>16</v>
      </c>
      <c r="R1171" s="35" t="s">
        <v>16</v>
      </c>
      <c r="S1171" s="35">
        <v>30.0</v>
      </c>
      <c r="T1171" s="71" t="s">
        <v>1993</v>
      </c>
      <c r="U1171" s="35" t="s">
        <v>2965</v>
      </c>
      <c r="V1171" s="35"/>
      <c r="W1171" s="35"/>
      <c r="X1171" s="35"/>
    </row>
    <row r="1172">
      <c r="A1172" s="30">
        <v>1154.0</v>
      </c>
      <c r="B1172" s="30">
        <v>7191576.0</v>
      </c>
      <c r="C1172" s="35" t="s">
        <v>15</v>
      </c>
      <c r="D1172" s="35" t="s">
        <v>15</v>
      </c>
      <c r="E1172" s="35" t="s">
        <v>15</v>
      </c>
      <c r="F1172" s="35" t="s">
        <v>15</v>
      </c>
      <c r="G1172" s="116" t="s">
        <v>15</v>
      </c>
      <c r="H1172" s="116" t="s">
        <v>15</v>
      </c>
      <c r="I1172" s="116" t="s">
        <v>15</v>
      </c>
      <c r="J1172" s="35" t="s">
        <v>15</v>
      </c>
      <c r="K1172" s="35" t="s">
        <v>16</v>
      </c>
      <c r="L1172" s="35" t="s">
        <v>16</v>
      </c>
      <c r="M1172" s="35">
        <v>7.0</v>
      </c>
      <c r="N1172" s="35" t="s">
        <v>2966</v>
      </c>
      <c r="O1172" s="35" t="s">
        <v>16</v>
      </c>
      <c r="P1172" s="71" t="s">
        <v>15</v>
      </c>
      <c r="Q1172" s="71" t="s">
        <v>16</v>
      </c>
      <c r="R1172" s="35" t="s">
        <v>16</v>
      </c>
      <c r="S1172" s="35">
        <v>23.0</v>
      </c>
      <c r="T1172" s="71" t="s">
        <v>1992</v>
      </c>
      <c r="U1172" s="35" t="s">
        <v>2967</v>
      </c>
      <c r="V1172" s="35"/>
      <c r="W1172" s="35"/>
      <c r="X1172" s="35"/>
    </row>
    <row r="1173">
      <c r="A1173" s="30">
        <v>1155.0</v>
      </c>
      <c r="B1173" s="30">
        <v>7192497.0</v>
      </c>
      <c r="C1173" s="35" t="s">
        <v>15</v>
      </c>
      <c r="D1173" s="35" t="s">
        <v>15</v>
      </c>
      <c r="E1173" s="35" t="s">
        <v>15</v>
      </c>
      <c r="F1173" s="35" t="s">
        <v>15</v>
      </c>
      <c r="G1173" s="116" t="s">
        <v>15</v>
      </c>
      <c r="H1173" s="116" t="s">
        <v>15</v>
      </c>
      <c r="I1173" s="116" t="s">
        <v>15</v>
      </c>
      <c r="J1173" s="35" t="s">
        <v>15</v>
      </c>
      <c r="K1173" s="35" t="s">
        <v>15</v>
      </c>
      <c r="L1173" s="35" t="s">
        <v>15</v>
      </c>
      <c r="M1173" s="159"/>
      <c r="N1173" s="159"/>
      <c r="O1173" s="35" t="s">
        <v>15</v>
      </c>
      <c r="P1173" s="71" t="s">
        <v>16</v>
      </c>
      <c r="Q1173" s="71" t="s">
        <v>15</v>
      </c>
      <c r="R1173" s="35" t="s">
        <v>16</v>
      </c>
      <c r="S1173" s="35">
        <v>6.0</v>
      </c>
      <c r="T1173" s="71" t="s">
        <v>1992</v>
      </c>
      <c r="U1173" s="35" t="s">
        <v>2968</v>
      </c>
      <c r="V1173" s="35"/>
      <c r="W1173" s="35"/>
      <c r="X1173" s="35"/>
    </row>
    <row r="1174">
      <c r="A1174" s="30">
        <v>1156.0</v>
      </c>
      <c r="B1174" s="30">
        <v>7193542.0</v>
      </c>
      <c r="C1174" s="35" t="s">
        <v>15</v>
      </c>
      <c r="D1174" s="35" t="s">
        <v>2013</v>
      </c>
      <c r="E1174" s="35" t="s">
        <v>15</v>
      </c>
      <c r="F1174" s="35" t="s">
        <v>16</v>
      </c>
      <c r="G1174" s="116" t="s">
        <v>15</v>
      </c>
      <c r="H1174" s="116" t="s">
        <v>15</v>
      </c>
      <c r="I1174" s="116" t="s">
        <v>15</v>
      </c>
      <c r="J1174" s="35" t="s">
        <v>15</v>
      </c>
      <c r="K1174" s="35" t="s">
        <v>16</v>
      </c>
      <c r="L1174" s="35" t="s">
        <v>16</v>
      </c>
      <c r="M1174" s="35">
        <v>25.0</v>
      </c>
      <c r="N1174" s="35" t="s">
        <v>2969</v>
      </c>
      <c r="O1174" s="35" t="s">
        <v>15</v>
      </c>
      <c r="P1174" s="35" t="s">
        <v>15</v>
      </c>
      <c r="Q1174" s="35" t="s">
        <v>16</v>
      </c>
      <c r="R1174" s="35" t="s">
        <v>16</v>
      </c>
      <c r="S1174" s="35">
        <v>80.0</v>
      </c>
      <c r="T1174" s="35" t="s">
        <v>1992</v>
      </c>
      <c r="U1174" s="35" t="s">
        <v>2970</v>
      </c>
      <c r="V1174" s="35"/>
      <c r="W1174" s="35"/>
      <c r="X1174" s="35"/>
    </row>
    <row r="1175">
      <c r="A1175" s="30">
        <v>1157.0</v>
      </c>
      <c r="B1175" s="30">
        <v>7194358.0</v>
      </c>
      <c r="C1175" s="35" t="s">
        <v>16</v>
      </c>
      <c r="D1175" s="35" t="s">
        <v>15</v>
      </c>
      <c r="E1175" s="35" t="s">
        <v>15</v>
      </c>
      <c r="F1175" s="35" t="s">
        <v>16</v>
      </c>
      <c r="G1175" s="116" t="s">
        <v>15</v>
      </c>
      <c r="H1175" s="116" t="s">
        <v>15</v>
      </c>
      <c r="I1175" s="116" t="s">
        <v>15</v>
      </c>
      <c r="J1175" s="35" t="s">
        <v>15</v>
      </c>
      <c r="K1175" s="35" t="s">
        <v>16</v>
      </c>
      <c r="L1175" s="35" t="s">
        <v>16</v>
      </c>
      <c r="M1175" s="35">
        <v>2.0</v>
      </c>
      <c r="N1175" s="35" t="s">
        <v>2250</v>
      </c>
      <c r="O1175" s="35" t="s">
        <v>15</v>
      </c>
      <c r="P1175" s="35" t="s">
        <v>15</v>
      </c>
      <c r="Q1175" s="35" t="s">
        <v>16</v>
      </c>
      <c r="R1175" s="35" t="s">
        <v>16</v>
      </c>
      <c r="S1175" s="35">
        <v>4.0</v>
      </c>
      <c r="T1175" s="35"/>
      <c r="U1175" s="35" t="s">
        <v>2971</v>
      </c>
      <c r="V1175" s="35"/>
      <c r="W1175" s="35"/>
      <c r="X1175" s="35"/>
    </row>
    <row r="1176">
      <c r="A1176" s="30">
        <v>1158.0</v>
      </c>
      <c r="B1176" s="30">
        <v>7194715.0</v>
      </c>
      <c r="C1176" s="35" t="s">
        <v>16</v>
      </c>
      <c r="D1176" s="35" t="s">
        <v>2049</v>
      </c>
      <c r="E1176" s="35" t="s">
        <v>15</v>
      </c>
      <c r="F1176" s="35" t="s">
        <v>15</v>
      </c>
      <c r="G1176" s="116" t="s">
        <v>15</v>
      </c>
      <c r="H1176" s="116" t="s">
        <v>15</v>
      </c>
      <c r="I1176" s="116" t="s">
        <v>16</v>
      </c>
      <c r="J1176" s="35" t="s">
        <v>15</v>
      </c>
      <c r="K1176" s="35" t="s">
        <v>16</v>
      </c>
      <c r="L1176" s="35" t="s">
        <v>16</v>
      </c>
      <c r="M1176" s="35">
        <v>10.0</v>
      </c>
      <c r="N1176" s="35" t="s">
        <v>2250</v>
      </c>
      <c r="O1176" s="35" t="s">
        <v>15</v>
      </c>
      <c r="P1176" s="35" t="s">
        <v>16</v>
      </c>
      <c r="Q1176" s="35" t="s">
        <v>16</v>
      </c>
      <c r="R1176" s="35" t="s">
        <v>16</v>
      </c>
      <c r="S1176" s="35">
        <v>16.0</v>
      </c>
      <c r="T1176" s="35"/>
      <c r="U1176" s="35" t="s">
        <v>2971</v>
      </c>
      <c r="V1176" s="35"/>
      <c r="W1176" s="35"/>
      <c r="X1176" s="35"/>
    </row>
    <row r="1177">
      <c r="A1177" s="30">
        <v>1159.0</v>
      </c>
      <c r="B1177" s="30">
        <v>7193955.0</v>
      </c>
      <c r="C1177" s="35" t="s">
        <v>15</v>
      </c>
      <c r="D1177" s="35" t="s">
        <v>15</v>
      </c>
      <c r="E1177" s="35" t="s">
        <v>15</v>
      </c>
      <c r="F1177" s="35" t="s">
        <v>15</v>
      </c>
      <c r="G1177" s="116" t="s">
        <v>15</v>
      </c>
      <c r="H1177" s="116" t="s">
        <v>15</v>
      </c>
      <c r="I1177" s="116" t="s">
        <v>15</v>
      </c>
      <c r="J1177" s="35" t="s">
        <v>15</v>
      </c>
      <c r="K1177" s="35" t="s">
        <v>16</v>
      </c>
      <c r="L1177" s="35" t="s">
        <v>16</v>
      </c>
      <c r="M1177" s="35">
        <v>10.0</v>
      </c>
      <c r="N1177" s="35" t="s">
        <v>2250</v>
      </c>
      <c r="O1177" s="35" t="s">
        <v>15</v>
      </c>
      <c r="P1177" s="35" t="s">
        <v>16</v>
      </c>
      <c r="Q1177" s="35" t="s">
        <v>16</v>
      </c>
      <c r="R1177" s="35" t="s">
        <v>16</v>
      </c>
      <c r="S1177" s="35">
        <v>30.0</v>
      </c>
      <c r="T1177" s="35" t="s">
        <v>1993</v>
      </c>
      <c r="U1177" s="35" t="s">
        <v>2972</v>
      </c>
      <c r="V1177" s="35"/>
      <c r="W1177" s="35"/>
      <c r="X1177" s="35"/>
    </row>
    <row r="1178">
      <c r="A1178" s="30">
        <v>1160.0</v>
      </c>
      <c r="B1178" s="30">
        <v>7193952.0</v>
      </c>
      <c r="C1178" s="35" t="s">
        <v>15</v>
      </c>
      <c r="D1178" s="35" t="s">
        <v>15</v>
      </c>
      <c r="E1178" s="35" t="s">
        <v>15</v>
      </c>
      <c r="F1178" s="35" t="s">
        <v>15</v>
      </c>
      <c r="G1178" s="116" t="s">
        <v>15</v>
      </c>
      <c r="H1178" s="116" t="s">
        <v>15</v>
      </c>
      <c r="I1178" s="116" t="s">
        <v>15</v>
      </c>
      <c r="J1178" s="35" t="s">
        <v>15</v>
      </c>
      <c r="K1178" s="35" t="s">
        <v>15</v>
      </c>
      <c r="L1178" s="35" t="s">
        <v>15</v>
      </c>
      <c r="M1178" s="159"/>
      <c r="N1178" s="159"/>
      <c r="O1178" s="35" t="s">
        <v>15</v>
      </c>
      <c r="P1178" s="35" t="s">
        <v>15</v>
      </c>
      <c r="Q1178" s="35" t="s">
        <v>16</v>
      </c>
      <c r="R1178" s="35" t="s">
        <v>16</v>
      </c>
      <c r="S1178" s="35">
        <v>5.0</v>
      </c>
      <c r="T1178" s="35" t="s">
        <v>1992</v>
      </c>
      <c r="U1178" s="35" t="s">
        <v>2973</v>
      </c>
      <c r="V1178" s="35"/>
      <c r="W1178" s="35"/>
      <c r="X1178" s="35"/>
    </row>
    <row r="1179">
      <c r="A1179" s="30">
        <v>1161.0</v>
      </c>
      <c r="B1179" s="30">
        <v>7195345.0</v>
      </c>
      <c r="C1179" s="35" t="s">
        <v>15</v>
      </c>
      <c r="D1179" s="35" t="s">
        <v>2049</v>
      </c>
      <c r="E1179" s="35" t="s">
        <v>15</v>
      </c>
      <c r="F1179" s="35" t="s">
        <v>15</v>
      </c>
      <c r="G1179" s="116" t="s">
        <v>16</v>
      </c>
      <c r="H1179" s="116" t="s">
        <v>15</v>
      </c>
      <c r="I1179" s="116" t="s">
        <v>16</v>
      </c>
      <c r="J1179" s="35" t="s">
        <v>15</v>
      </c>
      <c r="K1179" s="35" t="s">
        <v>16</v>
      </c>
      <c r="L1179" s="35" t="s">
        <v>16</v>
      </c>
      <c r="M1179" s="35">
        <v>14.0</v>
      </c>
      <c r="N1179" s="35" t="s">
        <v>2974</v>
      </c>
      <c r="O1179" s="35" t="s">
        <v>15</v>
      </c>
      <c r="P1179" s="35" t="s">
        <v>16</v>
      </c>
      <c r="Q1179" s="35" t="s">
        <v>16</v>
      </c>
      <c r="R1179" s="35" t="s">
        <v>16</v>
      </c>
      <c r="S1179" s="35">
        <v>52.0</v>
      </c>
      <c r="T1179" s="35" t="s">
        <v>1993</v>
      </c>
      <c r="U1179" s="35" t="s">
        <v>2975</v>
      </c>
      <c r="V1179" s="35"/>
      <c r="W1179" s="35"/>
      <c r="X1179" s="35"/>
    </row>
    <row r="1180">
      <c r="A1180" s="30">
        <v>1162.0</v>
      </c>
      <c r="B1180" s="30">
        <v>7197668.0</v>
      </c>
      <c r="C1180" s="35" t="s">
        <v>15</v>
      </c>
      <c r="D1180" s="35" t="s">
        <v>15</v>
      </c>
      <c r="E1180" s="35" t="s">
        <v>15</v>
      </c>
      <c r="F1180" s="35" t="s">
        <v>15</v>
      </c>
      <c r="G1180" s="116" t="s">
        <v>16</v>
      </c>
      <c r="H1180" s="116" t="s">
        <v>15</v>
      </c>
      <c r="I1180" s="116" t="s">
        <v>15</v>
      </c>
      <c r="J1180" s="35" t="s">
        <v>15</v>
      </c>
      <c r="K1180" s="35" t="s">
        <v>15</v>
      </c>
      <c r="L1180" s="35" t="s">
        <v>15</v>
      </c>
      <c r="M1180" s="159"/>
      <c r="N1180" s="159"/>
      <c r="O1180" s="35" t="s">
        <v>15</v>
      </c>
      <c r="P1180" s="35" t="s">
        <v>16</v>
      </c>
      <c r="Q1180" s="35" t="s">
        <v>15</v>
      </c>
      <c r="R1180" s="35" t="s">
        <v>16</v>
      </c>
      <c r="S1180" s="35">
        <v>26.0</v>
      </c>
      <c r="T1180" s="35" t="s">
        <v>1993</v>
      </c>
      <c r="U1180" s="35" t="s">
        <v>2546</v>
      </c>
      <c r="V1180" s="35"/>
      <c r="W1180" s="35"/>
      <c r="X1180" s="35"/>
    </row>
    <row r="1181">
      <c r="A1181" s="30">
        <v>1163.0</v>
      </c>
      <c r="B1181" s="30">
        <v>7194955.0</v>
      </c>
      <c r="C1181" s="35" t="s">
        <v>15</v>
      </c>
      <c r="D1181" s="35" t="s">
        <v>15</v>
      </c>
      <c r="E1181" s="35" t="s">
        <v>16</v>
      </c>
      <c r="F1181" s="35" t="s">
        <v>15</v>
      </c>
      <c r="G1181" s="116" t="s">
        <v>15</v>
      </c>
      <c r="H1181" s="116" t="s">
        <v>16</v>
      </c>
      <c r="I1181" s="116" t="s">
        <v>15</v>
      </c>
      <c r="J1181" s="35" t="s">
        <v>15</v>
      </c>
      <c r="K1181" s="35" t="s">
        <v>16</v>
      </c>
      <c r="L1181" s="35" t="s">
        <v>16</v>
      </c>
      <c r="M1181" s="35">
        <v>13.0</v>
      </c>
      <c r="N1181" s="35" t="s">
        <v>2976</v>
      </c>
      <c r="O1181" s="35" t="s">
        <v>15</v>
      </c>
      <c r="P1181" s="35" t="s">
        <v>16</v>
      </c>
      <c r="Q1181" s="35" t="s">
        <v>16</v>
      </c>
      <c r="R1181" s="35" t="s">
        <v>16</v>
      </c>
      <c r="S1181" s="35">
        <v>21.0</v>
      </c>
      <c r="T1181" s="35" t="s">
        <v>1992</v>
      </c>
      <c r="U1181" s="35" t="s">
        <v>2977</v>
      </c>
      <c r="V1181" s="35"/>
      <c r="W1181" s="35"/>
      <c r="X1181" s="35"/>
    </row>
    <row r="1182">
      <c r="A1182" s="30">
        <v>1164.0</v>
      </c>
      <c r="B1182" s="30">
        <v>7199100.0</v>
      </c>
      <c r="C1182" s="35" t="s">
        <v>15</v>
      </c>
      <c r="D1182" s="35" t="s">
        <v>15</v>
      </c>
      <c r="E1182" s="35" t="s">
        <v>16</v>
      </c>
      <c r="F1182" s="35" t="s">
        <v>15</v>
      </c>
      <c r="G1182" s="116" t="s">
        <v>15</v>
      </c>
      <c r="H1182" s="116" t="s">
        <v>15</v>
      </c>
      <c r="I1182" s="116" t="s">
        <v>16</v>
      </c>
      <c r="J1182" s="35" t="s">
        <v>15</v>
      </c>
      <c r="K1182" s="35" t="s">
        <v>16</v>
      </c>
      <c r="L1182" s="35" t="s">
        <v>16</v>
      </c>
      <c r="M1182" s="35">
        <v>10.0</v>
      </c>
      <c r="N1182" s="35" t="s">
        <v>2978</v>
      </c>
      <c r="O1182" s="35" t="s">
        <v>15</v>
      </c>
      <c r="P1182" s="35" t="s">
        <v>16</v>
      </c>
      <c r="Q1182" s="35" t="s">
        <v>16</v>
      </c>
      <c r="R1182" s="35" t="s">
        <v>16</v>
      </c>
      <c r="S1182" s="35">
        <v>4.0</v>
      </c>
      <c r="T1182" s="35" t="s">
        <v>1993</v>
      </c>
      <c r="U1182" s="35" t="s">
        <v>2979</v>
      </c>
      <c r="V1182" s="35"/>
      <c r="W1182" s="35"/>
      <c r="X1182" s="35"/>
    </row>
    <row r="1183">
      <c r="A1183" s="30">
        <v>1165.0</v>
      </c>
      <c r="B1183" s="30">
        <v>7174857.0</v>
      </c>
      <c r="C1183" s="35" t="s">
        <v>15</v>
      </c>
      <c r="D1183" s="35" t="s">
        <v>15</v>
      </c>
      <c r="E1183" s="35" t="s">
        <v>15</v>
      </c>
      <c r="F1183" s="35" t="s">
        <v>15</v>
      </c>
      <c r="G1183" s="116" t="s">
        <v>15</v>
      </c>
      <c r="H1183" s="116" t="s">
        <v>15</v>
      </c>
      <c r="I1183" s="116" t="s">
        <v>16</v>
      </c>
      <c r="J1183" s="35" t="s">
        <v>15</v>
      </c>
      <c r="K1183" s="35" t="s">
        <v>16</v>
      </c>
      <c r="L1183" s="35" t="s">
        <v>16</v>
      </c>
      <c r="M1183" s="35">
        <v>5.0</v>
      </c>
      <c r="N1183" s="35" t="s">
        <v>2980</v>
      </c>
      <c r="O1183" s="35" t="s">
        <v>15</v>
      </c>
      <c r="P1183" s="35" t="s">
        <v>15</v>
      </c>
      <c r="Q1183" s="35" t="s">
        <v>16</v>
      </c>
      <c r="R1183" s="35" t="s">
        <v>16</v>
      </c>
      <c r="S1183" s="35">
        <v>35.0</v>
      </c>
      <c r="T1183" s="35" t="s">
        <v>1992</v>
      </c>
      <c r="U1183" s="35" t="s">
        <v>2981</v>
      </c>
      <c r="V1183" s="35"/>
      <c r="W1183" s="35"/>
      <c r="X1183" s="35"/>
    </row>
    <row r="1184">
      <c r="A1184" s="59">
        <v>1166.0</v>
      </c>
      <c r="B1184" s="59">
        <v>7200748.0</v>
      </c>
      <c r="C1184" s="35" t="s">
        <v>15</v>
      </c>
      <c r="D1184" s="35" t="s">
        <v>15</v>
      </c>
      <c r="E1184" s="35" t="s">
        <v>15</v>
      </c>
      <c r="F1184" s="35" t="s">
        <v>15</v>
      </c>
      <c r="G1184" s="116" t="s">
        <v>15</v>
      </c>
      <c r="H1184" s="116" t="s">
        <v>15</v>
      </c>
      <c r="I1184" s="116" t="s">
        <v>16</v>
      </c>
      <c r="J1184" s="35" t="s">
        <v>15</v>
      </c>
      <c r="K1184" s="35" t="s">
        <v>16</v>
      </c>
      <c r="L1184" s="35" t="s">
        <v>16</v>
      </c>
      <c r="M1184" s="35">
        <v>10.0</v>
      </c>
      <c r="N1184" s="35" t="s">
        <v>2011</v>
      </c>
      <c r="O1184" s="35" t="s">
        <v>15</v>
      </c>
      <c r="P1184" s="35" t="s">
        <v>16</v>
      </c>
      <c r="Q1184" s="35" t="s">
        <v>15</v>
      </c>
      <c r="R1184" s="35" t="s">
        <v>16</v>
      </c>
      <c r="S1184" s="35">
        <v>7.0</v>
      </c>
      <c r="T1184" s="35" t="s">
        <v>1995</v>
      </c>
      <c r="U1184" s="35" t="s">
        <v>2982</v>
      </c>
      <c r="V1184" s="35"/>
      <c r="W1184" s="35"/>
      <c r="X1184" s="35"/>
    </row>
    <row r="1185">
      <c r="A1185" s="59">
        <v>1167.0</v>
      </c>
      <c r="B1185" s="59">
        <v>7199527.0</v>
      </c>
      <c r="C1185" s="35" t="s">
        <v>15</v>
      </c>
      <c r="D1185" s="35" t="s">
        <v>15</v>
      </c>
      <c r="E1185" s="35" t="s">
        <v>15</v>
      </c>
      <c r="F1185" s="35" t="s">
        <v>15</v>
      </c>
      <c r="G1185" s="116" t="s">
        <v>15</v>
      </c>
      <c r="H1185" s="116" t="s">
        <v>15</v>
      </c>
      <c r="I1185" s="116" t="s">
        <v>15</v>
      </c>
      <c r="J1185" s="35" t="s">
        <v>15</v>
      </c>
      <c r="K1185" s="35" t="s">
        <v>16</v>
      </c>
      <c r="L1185" s="35" t="s">
        <v>16</v>
      </c>
      <c r="M1185" s="35">
        <v>6.0</v>
      </c>
      <c r="N1185" s="35" t="s">
        <v>2011</v>
      </c>
      <c r="O1185" s="35" t="s">
        <v>15</v>
      </c>
      <c r="P1185" s="35" t="s">
        <v>16</v>
      </c>
      <c r="Q1185" s="35" t="s">
        <v>16</v>
      </c>
      <c r="R1185" s="35" t="s">
        <v>16</v>
      </c>
      <c r="S1185" s="35">
        <v>29.0</v>
      </c>
      <c r="T1185" s="35" t="s">
        <v>1992</v>
      </c>
      <c r="U1185" s="35" t="s">
        <v>2983</v>
      </c>
      <c r="V1185" s="35"/>
      <c r="W1185" s="35"/>
      <c r="X1185" s="35"/>
    </row>
    <row r="1186">
      <c r="A1186" s="59">
        <v>1168.0</v>
      </c>
      <c r="B1186" s="59">
        <v>7201601.0</v>
      </c>
      <c r="C1186" s="35" t="s">
        <v>15</v>
      </c>
      <c r="D1186" s="35" t="s">
        <v>15</v>
      </c>
      <c r="E1186" s="35" t="s">
        <v>15</v>
      </c>
      <c r="F1186" s="35" t="s">
        <v>15</v>
      </c>
      <c r="G1186" s="116" t="s">
        <v>15</v>
      </c>
      <c r="H1186" s="116" t="s">
        <v>15</v>
      </c>
      <c r="I1186" s="116" t="s">
        <v>15</v>
      </c>
      <c r="J1186" s="35" t="s">
        <v>15</v>
      </c>
      <c r="K1186" s="35" t="s">
        <v>15</v>
      </c>
      <c r="L1186" s="35" t="s">
        <v>15</v>
      </c>
      <c r="M1186" s="159"/>
      <c r="N1186" s="159"/>
      <c r="O1186" s="35" t="s">
        <v>15</v>
      </c>
      <c r="P1186" s="35" t="s">
        <v>16</v>
      </c>
      <c r="Q1186" s="35" t="s">
        <v>15</v>
      </c>
      <c r="R1186" s="35" t="s">
        <v>16</v>
      </c>
      <c r="S1186" s="35">
        <v>13.0</v>
      </c>
      <c r="T1186" s="35" t="s">
        <v>1992</v>
      </c>
      <c r="U1186" s="35" t="s">
        <v>2984</v>
      </c>
      <c r="V1186" s="35"/>
      <c r="W1186" s="35"/>
      <c r="X1186" s="35"/>
    </row>
    <row r="1187">
      <c r="A1187" s="59">
        <v>1169.0</v>
      </c>
      <c r="B1187" s="59">
        <v>7203534.0</v>
      </c>
      <c r="C1187" s="35" t="s">
        <v>15</v>
      </c>
      <c r="D1187" s="35" t="s">
        <v>15</v>
      </c>
      <c r="E1187" s="35" t="s">
        <v>15</v>
      </c>
      <c r="F1187" s="35" t="s">
        <v>15</v>
      </c>
      <c r="G1187" s="116" t="s">
        <v>15</v>
      </c>
      <c r="H1187" s="116" t="s">
        <v>15</v>
      </c>
      <c r="I1187" s="116" t="s">
        <v>15</v>
      </c>
      <c r="J1187" s="35" t="s">
        <v>15</v>
      </c>
      <c r="K1187" s="35" t="s">
        <v>15</v>
      </c>
      <c r="L1187" s="35" t="s">
        <v>15</v>
      </c>
      <c r="M1187" s="159"/>
      <c r="N1187" s="159"/>
      <c r="O1187" s="35" t="s">
        <v>15</v>
      </c>
      <c r="P1187" s="35" t="s">
        <v>15</v>
      </c>
      <c r="Q1187" s="35" t="s">
        <v>15</v>
      </c>
      <c r="R1187" s="35" t="s">
        <v>16</v>
      </c>
      <c r="S1187" s="35">
        <v>6.0</v>
      </c>
      <c r="T1187" s="35" t="s">
        <v>1992</v>
      </c>
      <c r="U1187" s="35" t="s">
        <v>2985</v>
      </c>
      <c r="V1187" s="35"/>
      <c r="W1187" s="35"/>
      <c r="X1187" s="35"/>
    </row>
    <row r="1188">
      <c r="A1188" s="30">
        <v>1170.0</v>
      </c>
      <c r="B1188" s="30">
        <v>7202159.0</v>
      </c>
      <c r="C1188" s="35" t="s">
        <v>15</v>
      </c>
      <c r="D1188" s="35" t="s">
        <v>15</v>
      </c>
      <c r="E1188" s="35" t="s">
        <v>15</v>
      </c>
      <c r="F1188" s="35" t="s">
        <v>15</v>
      </c>
      <c r="G1188" s="116" t="s">
        <v>15</v>
      </c>
      <c r="H1188" s="116" t="s">
        <v>15</v>
      </c>
      <c r="I1188" s="116" t="s">
        <v>15</v>
      </c>
      <c r="J1188" s="35" t="s">
        <v>15</v>
      </c>
      <c r="K1188" s="35" t="s">
        <v>15</v>
      </c>
      <c r="L1188" s="35" t="s">
        <v>15</v>
      </c>
      <c r="M1188" s="159"/>
      <c r="N1188" s="159"/>
      <c r="O1188" s="35" t="s">
        <v>15</v>
      </c>
      <c r="P1188" s="71" t="s">
        <v>16</v>
      </c>
      <c r="Q1188" s="71" t="s">
        <v>15</v>
      </c>
      <c r="R1188" s="35" t="s">
        <v>16</v>
      </c>
      <c r="S1188" s="35">
        <v>7.0</v>
      </c>
      <c r="T1188" s="71" t="s">
        <v>1992</v>
      </c>
      <c r="U1188" s="35" t="s">
        <v>2986</v>
      </c>
      <c r="V1188" s="35"/>
      <c r="W1188" s="35"/>
      <c r="X1188" s="35"/>
    </row>
    <row r="1189">
      <c r="A1189" s="59">
        <v>1171.0</v>
      </c>
      <c r="B1189" s="59">
        <v>7203191.0</v>
      </c>
      <c r="C1189" s="35" t="s">
        <v>15</v>
      </c>
      <c r="D1189" s="35" t="s">
        <v>2013</v>
      </c>
      <c r="E1189" s="35" t="s">
        <v>15</v>
      </c>
      <c r="F1189" s="35" t="s">
        <v>15</v>
      </c>
      <c r="G1189" s="116" t="s">
        <v>15</v>
      </c>
      <c r="H1189" s="116" t="s">
        <v>15</v>
      </c>
      <c r="I1189" s="116" t="s">
        <v>16</v>
      </c>
      <c r="J1189" s="35" t="s">
        <v>15</v>
      </c>
      <c r="K1189" s="35" t="s">
        <v>16</v>
      </c>
      <c r="L1189" s="35" t="s">
        <v>16</v>
      </c>
      <c r="M1189" s="35">
        <v>12.0</v>
      </c>
      <c r="N1189" s="35" t="s">
        <v>2011</v>
      </c>
      <c r="O1189" s="35" t="s">
        <v>15</v>
      </c>
      <c r="P1189" s="35" t="s">
        <v>16</v>
      </c>
      <c r="Q1189" s="35" t="s">
        <v>15</v>
      </c>
      <c r="R1189" s="35" t="s">
        <v>16</v>
      </c>
      <c r="S1189" s="35">
        <v>19.0</v>
      </c>
      <c r="T1189" s="35" t="s">
        <v>1992</v>
      </c>
      <c r="U1189" s="35" t="s">
        <v>2987</v>
      </c>
      <c r="V1189" s="35"/>
      <c r="W1189" s="35"/>
      <c r="X1189" s="35"/>
    </row>
    <row r="1190">
      <c r="A1190" s="30">
        <v>1172.0</v>
      </c>
      <c r="B1190" s="30">
        <v>7201460.0</v>
      </c>
      <c r="C1190" s="35" t="s">
        <v>15</v>
      </c>
      <c r="D1190" s="35" t="s">
        <v>15</v>
      </c>
      <c r="E1190" s="35" t="s">
        <v>15</v>
      </c>
      <c r="F1190" s="35" t="s">
        <v>15</v>
      </c>
      <c r="G1190" s="116" t="s">
        <v>16</v>
      </c>
      <c r="H1190" s="116" t="s">
        <v>15</v>
      </c>
      <c r="I1190" s="116" t="s">
        <v>16</v>
      </c>
      <c r="J1190" s="35" t="s">
        <v>16</v>
      </c>
      <c r="K1190" s="35" t="s">
        <v>16</v>
      </c>
      <c r="L1190" s="35" t="s">
        <v>16</v>
      </c>
      <c r="M1190" s="35">
        <v>5.0</v>
      </c>
      <c r="N1190" s="35" t="s">
        <v>2988</v>
      </c>
      <c r="O1190" s="35" t="s">
        <v>15</v>
      </c>
      <c r="P1190" s="71" t="s">
        <v>15</v>
      </c>
      <c r="Q1190" s="71" t="s">
        <v>16</v>
      </c>
      <c r="R1190" s="35" t="s">
        <v>16</v>
      </c>
      <c r="S1190" s="35">
        <v>15.0</v>
      </c>
      <c r="T1190" s="71" t="s">
        <v>1992</v>
      </c>
      <c r="U1190" s="35" t="s">
        <v>2989</v>
      </c>
      <c r="V1190" s="35"/>
      <c r="W1190" s="35"/>
      <c r="X1190" s="35"/>
    </row>
    <row r="1191">
      <c r="A1191" s="30">
        <v>1173.0</v>
      </c>
      <c r="B1191" s="30">
        <v>7203866.0</v>
      </c>
      <c r="C1191" s="35" t="s">
        <v>15</v>
      </c>
      <c r="D1191" s="35" t="s">
        <v>16</v>
      </c>
      <c r="E1191" s="35" t="s">
        <v>15</v>
      </c>
      <c r="F1191" s="35" t="s">
        <v>15</v>
      </c>
      <c r="G1191" s="116" t="s">
        <v>15</v>
      </c>
      <c r="H1191" s="116" t="s">
        <v>15</v>
      </c>
      <c r="I1191" s="116" t="s">
        <v>16</v>
      </c>
      <c r="J1191" s="35" t="s">
        <v>15</v>
      </c>
      <c r="K1191" s="35" t="s">
        <v>15</v>
      </c>
      <c r="L1191" s="35" t="s">
        <v>16</v>
      </c>
      <c r="M1191" s="35">
        <v>7.0</v>
      </c>
      <c r="N1191" s="35" t="s">
        <v>2011</v>
      </c>
      <c r="O1191" s="35" t="s">
        <v>15</v>
      </c>
      <c r="P1191" s="71" t="s">
        <v>16</v>
      </c>
      <c r="Q1191" s="71" t="s">
        <v>15</v>
      </c>
      <c r="R1191" s="35" t="s">
        <v>16</v>
      </c>
      <c r="S1191" s="35">
        <v>10.0</v>
      </c>
      <c r="T1191" s="71" t="s">
        <v>1992</v>
      </c>
      <c r="U1191" s="35" t="s">
        <v>2990</v>
      </c>
      <c r="V1191" s="35"/>
      <c r="W1191" s="35"/>
      <c r="X1191" s="35"/>
    </row>
    <row r="1192">
      <c r="A1192" s="59">
        <v>1174.0</v>
      </c>
      <c r="B1192" s="59">
        <v>7205099.0</v>
      </c>
      <c r="C1192" s="35" t="s">
        <v>15</v>
      </c>
      <c r="D1192" s="35" t="s">
        <v>15</v>
      </c>
      <c r="E1192" s="35" t="s">
        <v>15</v>
      </c>
      <c r="F1192" s="35" t="s">
        <v>15</v>
      </c>
      <c r="G1192" s="116" t="s">
        <v>15</v>
      </c>
      <c r="H1192" s="116" t="s">
        <v>15</v>
      </c>
      <c r="I1192" s="116" t="s">
        <v>16</v>
      </c>
      <c r="J1192" s="35" t="s">
        <v>15</v>
      </c>
      <c r="K1192" s="35" t="s">
        <v>16</v>
      </c>
      <c r="L1192" s="35" t="s">
        <v>16</v>
      </c>
      <c r="M1192" s="35">
        <v>9.0</v>
      </c>
      <c r="N1192" s="35" t="s">
        <v>2991</v>
      </c>
      <c r="O1192" s="35" t="s">
        <v>15</v>
      </c>
      <c r="P1192" s="35" t="s">
        <v>16</v>
      </c>
      <c r="Q1192" s="35" t="s">
        <v>15</v>
      </c>
      <c r="R1192" s="35" t="s">
        <v>16</v>
      </c>
      <c r="S1192" s="35">
        <v>5.0</v>
      </c>
      <c r="T1192" s="35" t="s">
        <v>1997</v>
      </c>
      <c r="U1192" s="35" t="s">
        <v>2992</v>
      </c>
      <c r="V1192" s="35"/>
      <c r="W1192" s="35"/>
      <c r="X1192" s="35"/>
    </row>
    <row r="1193">
      <c r="A1193" s="30">
        <v>1175.0</v>
      </c>
      <c r="B1193" s="30">
        <v>7206745.0</v>
      </c>
      <c r="C1193" s="35" t="s">
        <v>15</v>
      </c>
      <c r="D1193" s="35" t="s">
        <v>15</v>
      </c>
      <c r="E1193" s="35" t="s">
        <v>15</v>
      </c>
      <c r="F1193" s="35" t="s">
        <v>15</v>
      </c>
      <c r="G1193" s="116" t="s">
        <v>15</v>
      </c>
      <c r="H1193" s="116" t="s">
        <v>15</v>
      </c>
      <c r="I1193" s="116" t="s">
        <v>16</v>
      </c>
      <c r="J1193" s="35" t="s">
        <v>15</v>
      </c>
      <c r="K1193" s="35" t="s">
        <v>16</v>
      </c>
      <c r="L1193" s="35" t="s">
        <v>16</v>
      </c>
      <c r="M1193" s="35">
        <v>7.0</v>
      </c>
      <c r="N1193" s="35" t="s">
        <v>2011</v>
      </c>
      <c r="O1193" s="35" t="s">
        <v>15</v>
      </c>
      <c r="P1193" s="71" t="s">
        <v>16</v>
      </c>
      <c r="Q1193" s="71" t="s">
        <v>16</v>
      </c>
      <c r="R1193" s="35" t="s">
        <v>16</v>
      </c>
      <c r="S1193" s="35">
        <v>6.0</v>
      </c>
      <c r="T1193" s="71" t="s">
        <v>1995</v>
      </c>
      <c r="U1193" s="35" t="s">
        <v>2993</v>
      </c>
      <c r="V1193" s="35"/>
      <c r="W1193" s="35"/>
      <c r="X1193" s="35"/>
    </row>
    <row r="1194">
      <c r="A1194" s="30">
        <v>1176.0</v>
      </c>
      <c r="B1194" s="60">
        <v>7187241.0</v>
      </c>
      <c r="C1194" s="35" t="s">
        <v>16</v>
      </c>
      <c r="D1194" s="35" t="s">
        <v>15</v>
      </c>
      <c r="E1194" s="35" t="s">
        <v>15</v>
      </c>
      <c r="F1194" s="35" t="s">
        <v>15</v>
      </c>
      <c r="G1194" s="116" t="s">
        <v>15</v>
      </c>
      <c r="H1194" s="116" t="s">
        <v>16</v>
      </c>
      <c r="I1194" s="116" t="s">
        <v>15</v>
      </c>
      <c r="J1194" s="35" t="s">
        <v>15</v>
      </c>
      <c r="K1194" s="35" t="s">
        <v>16</v>
      </c>
      <c r="L1194" s="35" t="s">
        <v>16</v>
      </c>
      <c r="M1194" s="35">
        <v>9.0</v>
      </c>
      <c r="N1194" s="35" t="s">
        <v>2994</v>
      </c>
      <c r="O1194" s="35" t="s">
        <v>15</v>
      </c>
      <c r="P1194" s="35" t="s">
        <v>15</v>
      </c>
      <c r="Q1194" s="35" t="s">
        <v>16</v>
      </c>
      <c r="R1194" s="35" t="s">
        <v>15</v>
      </c>
      <c r="S1194" s="35">
        <v>1.0</v>
      </c>
      <c r="T1194" s="35"/>
      <c r="U1194" s="35" t="s">
        <v>2995</v>
      </c>
      <c r="V1194" s="35"/>
      <c r="W1194" s="35"/>
      <c r="X1194" s="35"/>
    </row>
    <row r="1195">
      <c r="A1195" s="30">
        <v>1177.0</v>
      </c>
      <c r="B1195" s="60">
        <v>7206609.0</v>
      </c>
      <c r="C1195" s="35" t="s">
        <v>15</v>
      </c>
      <c r="D1195" s="35" t="s">
        <v>15</v>
      </c>
      <c r="E1195" s="35" t="s">
        <v>15</v>
      </c>
      <c r="F1195" s="35" t="s">
        <v>15</v>
      </c>
      <c r="G1195" s="116" t="s">
        <v>15</v>
      </c>
      <c r="H1195" s="116" t="s">
        <v>15</v>
      </c>
      <c r="I1195" s="116" t="s">
        <v>15</v>
      </c>
      <c r="J1195" s="35" t="s">
        <v>15</v>
      </c>
      <c r="K1195" s="35" t="s">
        <v>15</v>
      </c>
      <c r="L1195" s="35" t="s">
        <v>15</v>
      </c>
      <c r="M1195" s="159"/>
      <c r="N1195" s="159"/>
      <c r="O1195" s="35" t="s">
        <v>15</v>
      </c>
      <c r="P1195" s="35" t="s">
        <v>16</v>
      </c>
      <c r="Q1195" s="35" t="s">
        <v>15</v>
      </c>
      <c r="R1195" s="35" t="s">
        <v>16</v>
      </c>
      <c r="S1195" s="35">
        <v>8.0</v>
      </c>
      <c r="T1195" s="35" t="s">
        <v>1992</v>
      </c>
      <c r="U1195" s="35" t="s">
        <v>2996</v>
      </c>
      <c r="V1195" s="35"/>
      <c r="W1195" s="35"/>
      <c r="X1195" s="35"/>
    </row>
    <row r="1196">
      <c r="A1196" s="30">
        <v>1178.0</v>
      </c>
      <c r="B1196" s="60">
        <v>7193851.0</v>
      </c>
      <c r="C1196" s="35" t="s">
        <v>15</v>
      </c>
      <c r="D1196" s="35" t="s">
        <v>2053</v>
      </c>
      <c r="E1196" s="35" t="s">
        <v>15</v>
      </c>
      <c r="F1196" s="35" t="s">
        <v>15</v>
      </c>
      <c r="G1196" s="116" t="s">
        <v>15</v>
      </c>
      <c r="H1196" s="116" t="s">
        <v>15</v>
      </c>
      <c r="I1196" s="116" t="s">
        <v>15</v>
      </c>
      <c r="J1196" s="35" t="s">
        <v>16</v>
      </c>
      <c r="K1196" s="35" t="s">
        <v>16</v>
      </c>
      <c r="L1196" s="35" t="s">
        <v>16</v>
      </c>
      <c r="M1196" s="35">
        <v>5.0</v>
      </c>
      <c r="N1196" s="35" t="s">
        <v>2997</v>
      </c>
      <c r="O1196" s="35" t="s">
        <v>15</v>
      </c>
      <c r="P1196" s="35" t="s">
        <v>16</v>
      </c>
      <c r="Q1196" s="35" t="s">
        <v>16</v>
      </c>
      <c r="R1196" s="35" t="s">
        <v>15</v>
      </c>
      <c r="S1196" s="159"/>
      <c r="T1196" s="35" t="s">
        <v>1992</v>
      </c>
      <c r="U1196" s="35" t="s">
        <v>2998</v>
      </c>
      <c r="V1196" s="35"/>
      <c r="W1196" s="35"/>
      <c r="X1196" s="35"/>
    </row>
    <row r="1197" ht="15.0" customHeight="1">
      <c r="A1197" s="30">
        <v>1179.0</v>
      </c>
      <c r="B1197" s="60">
        <v>7210203.0</v>
      </c>
      <c r="C1197" s="35" t="s">
        <v>15</v>
      </c>
      <c r="D1197" s="35" t="s">
        <v>15</v>
      </c>
      <c r="E1197" s="35" t="s">
        <v>15</v>
      </c>
      <c r="F1197" s="35" t="s">
        <v>15</v>
      </c>
      <c r="G1197" s="116" t="s">
        <v>15</v>
      </c>
      <c r="H1197" s="116" t="s">
        <v>15</v>
      </c>
      <c r="I1197" s="116" t="s">
        <v>16</v>
      </c>
      <c r="J1197" s="35" t="s">
        <v>15</v>
      </c>
      <c r="K1197" s="35" t="s">
        <v>16</v>
      </c>
      <c r="L1197" s="35" t="s">
        <v>15</v>
      </c>
      <c r="M1197" s="159"/>
      <c r="N1197" s="159"/>
      <c r="O1197" s="35" t="s">
        <v>15</v>
      </c>
      <c r="P1197" s="35" t="s">
        <v>15</v>
      </c>
      <c r="Q1197" s="35" t="s">
        <v>16</v>
      </c>
      <c r="R1197" s="35" t="s">
        <v>16</v>
      </c>
      <c r="S1197" s="35">
        <v>46.0</v>
      </c>
      <c r="T1197" s="35" t="s">
        <v>1992</v>
      </c>
      <c r="U1197" s="35" t="s">
        <v>2999</v>
      </c>
      <c r="V1197" s="35"/>
      <c r="W1197" s="35"/>
      <c r="X1197" s="35"/>
    </row>
    <row r="1198" ht="15.0" customHeight="1">
      <c r="A1198" s="30">
        <v>1180.0</v>
      </c>
      <c r="B1198" s="60">
        <v>7209638.0</v>
      </c>
      <c r="C1198" s="35" t="s">
        <v>15</v>
      </c>
      <c r="D1198" s="35" t="s">
        <v>15</v>
      </c>
      <c r="E1198" s="35" t="s">
        <v>15</v>
      </c>
      <c r="F1198" s="35" t="s">
        <v>15</v>
      </c>
      <c r="G1198" s="116" t="s">
        <v>15</v>
      </c>
      <c r="H1198" s="116" t="s">
        <v>15</v>
      </c>
      <c r="I1198" s="116" t="s">
        <v>15</v>
      </c>
      <c r="J1198" s="35" t="s">
        <v>15</v>
      </c>
      <c r="K1198" s="35" t="s">
        <v>15</v>
      </c>
      <c r="L1198" s="35" t="s">
        <v>15</v>
      </c>
      <c r="M1198" s="159"/>
      <c r="N1198" s="159"/>
      <c r="O1198" s="35" t="s">
        <v>15</v>
      </c>
      <c r="P1198" s="35" t="s">
        <v>15</v>
      </c>
      <c r="Q1198" s="35" t="s">
        <v>15</v>
      </c>
      <c r="R1198" s="35" t="s">
        <v>16</v>
      </c>
      <c r="S1198" s="35">
        <v>6.0</v>
      </c>
      <c r="T1198" s="35" t="s">
        <v>1992</v>
      </c>
      <c r="U1198" s="35" t="s">
        <v>3000</v>
      </c>
      <c r="V1198" s="35"/>
      <c r="W1198" s="35"/>
      <c r="X1198" s="35"/>
    </row>
    <row r="1199">
      <c r="A1199" s="30">
        <v>1181.0</v>
      </c>
      <c r="B1199" s="60">
        <v>7209781.0</v>
      </c>
      <c r="C1199" s="35" t="s">
        <v>15</v>
      </c>
      <c r="D1199" s="35" t="s">
        <v>15</v>
      </c>
      <c r="E1199" s="35" t="s">
        <v>15</v>
      </c>
      <c r="F1199" s="35" t="s">
        <v>15</v>
      </c>
      <c r="G1199" s="116" t="s">
        <v>15</v>
      </c>
      <c r="H1199" s="116" t="s">
        <v>15</v>
      </c>
      <c r="I1199" s="116" t="s">
        <v>15</v>
      </c>
      <c r="J1199" s="35" t="s">
        <v>15</v>
      </c>
      <c r="K1199" s="35" t="s">
        <v>15</v>
      </c>
      <c r="L1199" s="35" t="s">
        <v>15</v>
      </c>
      <c r="M1199" s="159"/>
      <c r="N1199" s="159"/>
      <c r="O1199" s="35" t="s">
        <v>15</v>
      </c>
      <c r="P1199" s="35" t="s">
        <v>16</v>
      </c>
      <c r="Q1199" s="35" t="s">
        <v>15</v>
      </c>
      <c r="R1199" s="35" t="s">
        <v>16</v>
      </c>
      <c r="S1199" s="35">
        <v>3.0</v>
      </c>
      <c r="T1199" s="35" t="s">
        <v>1992</v>
      </c>
      <c r="U1199" s="35" t="s">
        <v>3001</v>
      </c>
      <c r="V1199" s="35"/>
      <c r="W1199" s="35"/>
      <c r="X1199" s="35"/>
    </row>
    <row r="1200">
      <c r="A1200" s="30">
        <v>1182.0</v>
      </c>
      <c r="B1200" s="60">
        <v>7212499.0</v>
      </c>
      <c r="C1200" s="35" t="s">
        <v>15</v>
      </c>
      <c r="D1200" s="35" t="s">
        <v>15</v>
      </c>
      <c r="E1200" s="35" t="s">
        <v>15</v>
      </c>
      <c r="F1200" s="35" t="s">
        <v>15</v>
      </c>
      <c r="G1200" s="116" t="s">
        <v>15</v>
      </c>
      <c r="H1200" s="116" t="s">
        <v>15</v>
      </c>
      <c r="I1200" s="116" t="s">
        <v>15</v>
      </c>
      <c r="J1200" s="35" t="s">
        <v>15</v>
      </c>
      <c r="K1200" s="35" t="s">
        <v>15</v>
      </c>
      <c r="L1200" s="35" t="s">
        <v>16</v>
      </c>
      <c r="M1200" s="35">
        <v>8.0</v>
      </c>
      <c r="N1200" s="35" t="s">
        <v>3002</v>
      </c>
      <c r="O1200" s="35" t="s">
        <v>15</v>
      </c>
      <c r="P1200" s="35" t="s">
        <v>16</v>
      </c>
      <c r="Q1200" s="35" t="s">
        <v>15</v>
      </c>
      <c r="R1200" s="35" t="s">
        <v>16</v>
      </c>
      <c r="S1200" s="35">
        <v>20.0</v>
      </c>
      <c r="T1200" s="35" t="s">
        <v>1995</v>
      </c>
      <c r="U1200" s="35" t="s">
        <v>3003</v>
      </c>
      <c r="V1200" s="35"/>
      <c r="W1200" s="35"/>
      <c r="X1200" s="35"/>
    </row>
    <row r="1201">
      <c r="A1201" s="30">
        <v>1183.0</v>
      </c>
      <c r="B1201" s="60">
        <v>7212664.0</v>
      </c>
      <c r="C1201" s="35" t="s">
        <v>15</v>
      </c>
      <c r="D1201" s="35" t="s">
        <v>15</v>
      </c>
      <c r="E1201" s="35" t="s">
        <v>15</v>
      </c>
      <c r="F1201" s="35" t="s">
        <v>15</v>
      </c>
      <c r="G1201" s="116" t="s">
        <v>15</v>
      </c>
      <c r="H1201" s="116" t="s">
        <v>15</v>
      </c>
      <c r="I1201" s="116" t="s">
        <v>16</v>
      </c>
      <c r="J1201" s="35" t="s">
        <v>15</v>
      </c>
      <c r="K1201" s="35" t="s">
        <v>16</v>
      </c>
      <c r="L1201" s="35" t="s">
        <v>16</v>
      </c>
      <c r="M1201" s="35">
        <v>10.0</v>
      </c>
      <c r="N1201" s="35" t="s">
        <v>2302</v>
      </c>
      <c r="O1201" s="35" t="s">
        <v>15</v>
      </c>
      <c r="P1201" s="71" t="s">
        <v>16</v>
      </c>
      <c r="Q1201" s="71" t="s">
        <v>15</v>
      </c>
      <c r="R1201" s="35" t="s">
        <v>16</v>
      </c>
      <c r="S1201" s="35">
        <v>46.0</v>
      </c>
      <c r="T1201" s="71" t="s">
        <v>1992</v>
      </c>
      <c r="U1201" s="35" t="s">
        <v>3004</v>
      </c>
      <c r="V1201" s="35"/>
      <c r="W1201" s="35"/>
      <c r="X1201" s="35"/>
    </row>
    <row r="1202">
      <c r="A1202" s="30">
        <v>1184.0</v>
      </c>
      <c r="B1202" s="60">
        <v>7213380.0</v>
      </c>
      <c r="C1202" s="35" t="s">
        <v>15</v>
      </c>
      <c r="D1202" s="35" t="s">
        <v>2013</v>
      </c>
      <c r="E1202" s="35" t="s">
        <v>15</v>
      </c>
      <c r="F1202" s="35" t="s">
        <v>15</v>
      </c>
      <c r="G1202" s="116" t="s">
        <v>15</v>
      </c>
      <c r="H1202" s="116" t="s">
        <v>15</v>
      </c>
      <c r="I1202" s="116" t="s">
        <v>15</v>
      </c>
      <c r="J1202" s="35" t="s">
        <v>15</v>
      </c>
      <c r="K1202" s="35" t="s">
        <v>15</v>
      </c>
      <c r="L1202" s="35" t="s">
        <v>15</v>
      </c>
      <c r="M1202" s="159"/>
      <c r="N1202" s="159"/>
      <c r="O1202" s="35" t="s">
        <v>15</v>
      </c>
      <c r="P1202" s="71" t="s">
        <v>15</v>
      </c>
      <c r="Q1202" s="71" t="s">
        <v>15</v>
      </c>
      <c r="R1202" s="35" t="s">
        <v>15</v>
      </c>
      <c r="S1202" s="159"/>
      <c r="T1202" s="71" t="s">
        <v>1992</v>
      </c>
      <c r="U1202" s="35" t="s">
        <v>3005</v>
      </c>
      <c r="V1202" s="35"/>
      <c r="W1202" s="35"/>
      <c r="X1202" s="35"/>
    </row>
    <row r="1203">
      <c r="A1203" s="30">
        <v>1185.0</v>
      </c>
      <c r="B1203" s="60">
        <v>7216631.0</v>
      </c>
      <c r="C1203" s="35" t="s">
        <v>15</v>
      </c>
      <c r="D1203" s="35" t="s">
        <v>15</v>
      </c>
      <c r="E1203" s="35" t="s">
        <v>15</v>
      </c>
      <c r="F1203" s="35" t="s">
        <v>15</v>
      </c>
      <c r="G1203" s="116" t="s">
        <v>15</v>
      </c>
      <c r="H1203" s="116" t="s">
        <v>15</v>
      </c>
      <c r="I1203" s="116" t="s">
        <v>16</v>
      </c>
      <c r="J1203" s="35" t="s">
        <v>15</v>
      </c>
      <c r="K1203" s="35" t="s">
        <v>16</v>
      </c>
      <c r="L1203" s="35" t="s">
        <v>16</v>
      </c>
      <c r="M1203" s="35">
        <v>18.0</v>
      </c>
      <c r="N1203" s="35" t="s">
        <v>2009</v>
      </c>
      <c r="O1203" s="35" t="s">
        <v>15</v>
      </c>
      <c r="P1203" s="71" t="s">
        <v>16</v>
      </c>
      <c r="Q1203" s="71" t="s">
        <v>16</v>
      </c>
      <c r="R1203" s="35" t="s">
        <v>16</v>
      </c>
      <c r="S1203" s="35">
        <v>25.0</v>
      </c>
      <c r="T1203" s="71" t="s">
        <v>1995</v>
      </c>
      <c r="U1203" s="35" t="s">
        <v>3006</v>
      </c>
      <c r="V1203" s="35"/>
      <c r="W1203" s="35"/>
      <c r="X1203" s="35"/>
    </row>
    <row r="1204">
      <c r="A1204" s="59">
        <v>1186.0</v>
      </c>
      <c r="B1204" s="60">
        <v>7207392.0</v>
      </c>
      <c r="C1204" s="35" t="s">
        <v>15</v>
      </c>
      <c r="D1204" s="35" t="s">
        <v>15</v>
      </c>
      <c r="E1204" s="35" t="s">
        <v>15</v>
      </c>
      <c r="F1204" s="35" t="s">
        <v>15</v>
      </c>
      <c r="G1204" s="116" t="s">
        <v>15</v>
      </c>
      <c r="H1204" s="116" t="s">
        <v>15</v>
      </c>
      <c r="I1204" s="116" t="s">
        <v>15</v>
      </c>
      <c r="J1204" s="35" t="s">
        <v>15</v>
      </c>
      <c r="K1204" s="35" t="s">
        <v>16</v>
      </c>
      <c r="L1204" s="35" t="s">
        <v>16</v>
      </c>
      <c r="M1204" s="35">
        <v>6.0</v>
      </c>
      <c r="N1204" s="35" t="s">
        <v>2250</v>
      </c>
      <c r="O1204" s="35" t="s">
        <v>15</v>
      </c>
      <c r="P1204" s="71" t="s">
        <v>16</v>
      </c>
      <c r="Q1204" s="71" t="s">
        <v>15</v>
      </c>
      <c r="R1204" s="35" t="s">
        <v>16</v>
      </c>
      <c r="S1204" s="35">
        <v>4.0</v>
      </c>
      <c r="T1204" s="71" t="s">
        <v>1992</v>
      </c>
      <c r="U1204" s="35" t="s">
        <v>3007</v>
      </c>
      <c r="V1204" s="35"/>
      <c r="W1204" s="35"/>
      <c r="X1204" s="35"/>
    </row>
    <row r="1205">
      <c r="A1205" s="30">
        <v>1187.0</v>
      </c>
      <c r="B1205" s="60">
        <v>7217488.0</v>
      </c>
      <c r="C1205" s="35" t="s">
        <v>15</v>
      </c>
      <c r="D1205" s="35" t="s">
        <v>15</v>
      </c>
      <c r="E1205" s="35" t="s">
        <v>15</v>
      </c>
      <c r="F1205" s="35" t="s">
        <v>15</v>
      </c>
      <c r="G1205" s="116" t="s">
        <v>15</v>
      </c>
      <c r="H1205" s="116" t="s">
        <v>15</v>
      </c>
      <c r="I1205" s="116" t="s">
        <v>15</v>
      </c>
      <c r="J1205" s="35" t="s">
        <v>15</v>
      </c>
      <c r="K1205" s="35" t="s">
        <v>16</v>
      </c>
      <c r="L1205" s="35" t="s">
        <v>16</v>
      </c>
      <c r="M1205" s="35">
        <v>14.0</v>
      </c>
      <c r="N1205" s="35" t="s">
        <v>3008</v>
      </c>
      <c r="O1205" s="35" t="s">
        <v>15</v>
      </c>
      <c r="P1205" s="71" t="s">
        <v>16</v>
      </c>
      <c r="Q1205" s="71" t="s">
        <v>16</v>
      </c>
      <c r="R1205" s="35" t="s">
        <v>15</v>
      </c>
      <c r="S1205" s="159"/>
      <c r="T1205" s="71" t="s">
        <v>1992</v>
      </c>
      <c r="U1205" s="35" t="s">
        <v>3009</v>
      </c>
      <c r="V1205" s="35"/>
      <c r="W1205" s="35"/>
      <c r="X1205" s="35"/>
    </row>
    <row r="1206">
      <c r="A1206" s="30">
        <v>1188.0</v>
      </c>
      <c r="B1206" s="60">
        <v>7216629.0</v>
      </c>
      <c r="C1206" s="35" t="s">
        <v>15</v>
      </c>
      <c r="D1206" s="35" t="s">
        <v>15</v>
      </c>
      <c r="E1206" s="35" t="s">
        <v>15</v>
      </c>
      <c r="F1206" s="35" t="s">
        <v>15</v>
      </c>
      <c r="G1206" s="116" t="s">
        <v>15</v>
      </c>
      <c r="H1206" s="116" t="s">
        <v>15</v>
      </c>
      <c r="I1206" s="116" t="s">
        <v>15</v>
      </c>
      <c r="J1206" s="35" t="s">
        <v>15</v>
      </c>
      <c r="K1206" s="35" t="s">
        <v>15</v>
      </c>
      <c r="L1206" s="35" t="s">
        <v>15</v>
      </c>
      <c r="M1206" s="159"/>
      <c r="N1206" s="159"/>
      <c r="O1206" s="35" t="s">
        <v>15</v>
      </c>
      <c r="P1206" s="71" t="s">
        <v>15</v>
      </c>
      <c r="Q1206" s="71" t="s">
        <v>16</v>
      </c>
      <c r="R1206" s="35" t="s">
        <v>16</v>
      </c>
      <c r="S1206" s="35">
        <v>21.0</v>
      </c>
      <c r="T1206" s="71" t="s">
        <v>1992</v>
      </c>
      <c r="U1206" s="35" t="s">
        <v>3010</v>
      </c>
      <c r="V1206" s="35"/>
      <c r="W1206" s="35"/>
      <c r="X1206" s="35"/>
    </row>
    <row r="1207">
      <c r="A1207" s="30">
        <v>1189.0</v>
      </c>
      <c r="B1207" s="60">
        <v>7219009.0</v>
      </c>
      <c r="C1207" s="35" t="s">
        <v>15</v>
      </c>
      <c r="D1207" s="35" t="s">
        <v>15</v>
      </c>
      <c r="E1207" s="35" t="s">
        <v>15</v>
      </c>
      <c r="F1207" s="35" t="s">
        <v>15</v>
      </c>
      <c r="G1207" s="116" t="s">
        <v>15</v>
      </c>
      <c r="H1207" s="116" t="s">
        <v>15</v>
      </c>
      <c r="I1207" s="116" t="s">
        <v>16</v>
      </c>
      <c r="J1207" s="35" t="s">
        <v>15</v>
      </c>
      <c r="K1207" s="35" t="s">
        <v>16</v>
      </c>
      <c r="L1207" s="35" t="s">
        <v>16</v>
      </c>
      <c r="M1207" s="35">
        <v>11.0</v>
      </c>
      <c r="N1207" s="35" t="s">
        <v>2015</v>
      </c>
      <c r="O1207" s="35" t="s">
        <v>15</v>
      </c>
      <c r="P1207" s="71" t="s">
        <v>16</v>
      </c>
      <c r="Q1207" s="71" t="s">
        <v>15</v>
      </c>
      <c r="R1207" s="35" t="s">
        <v>16</v>
      </c>
      <c r="S1207" s="35">
        <v>20.0</v>
      </c>
      <c r="T1207" s="71" t="s">
        <v>1992</v>
      </c>
      <c r="U1207" s="35" t="s">
        <v>3011</v>
      </c>
      <c r="V1207" s="35"/>
      <c r="W1207" s="35"/>
      <c r="X1207" s="35"/>
    </row>
    <row r="1208">
      <c r="A1208" s="30">
        <v>1190.0</v>
      </c>
      <c r="B1208" s="60">
        <v>7211739.0</v>
      </c>
      <c r="C1208" s="35" t="s">
        <v>15</v>
      </c>
      <c r="D1208" s="35" t="s">
        <v>15</v>
      </c>
      <c r="E1208" s="35" t="s">
        <v>15</v>
      </c>
      <c r="F1208" s="35" t="s">
        <v>15</v>
      </c>
      <c r="G1208" s="116" t="s">
        <v>15</v>
      </c>
      <c r="H1208" s="116" t="s">
        <v>15</v>
      </c>
      <c r="I1208" s="116" t="s">
        <v>16</v>
      </c>
      <c r="J1208" s="35" t="s">
        <v>15</v>
      </c>
      <c r="K1208" s="35" t="s">
        <v>16</v>
      </c>
      <c r="L1208" s="35" t="s">
        <v>16</v>
      </c>
      <c r="M1208" s="35">
        <v>7.0</v>
      </c>
      <c r="N1208" s="35" t="s">
        <v>2250</v>
      </c>
      <c r="O1208" s="35" t="s">
        <v>15</v>
      </c>
      <c r="P1208" s="71" t="s">
        <v>16</v>
      </c>
      <c r="Q1208" s="71" t="s">
        <v>16</v>
      </c>
      <c r="R1208" s="35" t="s">
        <v>16</v>
      </c>
      <c r="S1208" s="35">
        <v>5.0</v>
      </c>
      <c r="T1208" s="71" t="s">
        <v>1992</v>
      </c>
      <c r="U1208" s="35" t="s">
        <v>2892</v>
      </c>
      <c r="V1208" s="35"/>
      <c r="W1208" s="35"/>
      <c r="X1208" s="35"/>
    </row>
    <row r="1209">
      <c r="A1209" s="30">
        <v>1191.0</v>
      </c>
      <c r="B1209" s="60">
        <v>7220435.0</v>
      </c>
      <c r="C1209" s="35" t="s">
        <v>15</v>
      </c>
      <c r="D1209" s="35" t="s">
        <v>15</v>
      </c>
      <c r="E1209" s="35" t="s">
        <v>15</v>
      </c>
      <c r="F1209" s="35" t="s">
        <v>15</v>
      </c>
      <c r="G1209" s="116" t="s">
        <v>15</v>
      </c>
      <c r="H1209" s="116" t="s">
        <v>15</v>
      </c>
      <c r="I1209" s="116" t="s">
        <v>16</v>
      </c>
      <c r="J1209" s="35" t="s">
        <v>15</v>
      </c>
      <c r="K1209" s="35" t="s">
        <v>16</v>
      </c>
      <c r="L1209" s="35" t="s">
        <v>16</v>
      </c>
      <c r="M1209" s="35">
        <v>7.0</v>
      </c>
      <c r="N1209" s="35" t="s">
        <v>2250</v>
      </c>
      <c r="O1209" s="35" t="s">
        <v>15</v>
      </c>
      <c r="P1209" s="71" t="s">
        <v>16</v>
      </c>
      <c r="Q1209" s="71" t="s">
        <v>16</v>
      </c>
      <c r="R1209" s="35" t="s">
        <v>16</v>
      </c>
      <c r="S1209" s="35">
        <v>21.0</v>
      </c>
      <c r="T1209" s="71" t="s">
        <v>1995</v>
      </c>
      <c r="U1209" s="35" t="s">
        <v>3012</v>
      </c>
      <c r="V1209" s="35"/>
      <c r="W1209" s="35"/>
      <c r="X1209" s="35"/>
    </row>
    <row r="1210">
      <c r="A1210" s="30">
        <v>1192.0</v>
      </c>
      <c r="B1210" s="60">
        <v>7223847.0</v>
      </c>
      <c r="C1210" s="35" t="s">
        <v>15</v>
      </c>
      <c r="D1210" s="35" t="s">
        <v>2049</v>
      </c>
      <c r="E1210" s="35" t="s">
        <v>15</v>
      </c>
      <c r="F1210" s="35" t="s">
        <v>15</v>
      </c>
      <c r="G1210" s="116" t="s">
        <v>15</v>
      </c>
      <c r="H1210" s="116" t="s">
        <v>15</v>
      </c>
      <c r="I1210" s="116" t="s">
        <v>16</v>
      </c>
      <c r="J1210" s="35" t="s">
        <v>16</v>
      </c>
      <c r="K1210" s="35" t="s">
        <v>16</v>
      </c>
      <c r="L1210" s="35" t="s">
        <v>16</v>
      </c>
      <c r="M1210" s="35">
        <v>43.0</v>
      </c>
      <c r="N1210" s="172" t="s">
        <v>3013</v>
      </c>
      <c r="O1210" s="35" t="s">
        <v>15</v>
      </c>
      <c r="P1210" s="71" t="s">
        <v>16</v>
      </c>
      <c r="Q1210" s="71" t="s">
        <v>16</v>
      </c>
      <c r="R1210" s="35" t="s">
        <v>16</v>
      </c>
      <c r="S1210" s="35">
        <v>97.0</v>
      </c>
      <c r="T1210" s="71" t="s">
        <v>1993</v>
      </c>
      <c r="U1210" s="35" t="s">
        <v>3014</v>
      </c>
      <c r="V1210" s="35"/>
      <c r="W1210" s="35"/>
      <c r="X1210" s="35"/>
    </row>
    <row r="1211">
      <c r="A1211" s="30">
        <v>1193.0</v>
      </c>
      <c r="B1211" s="60">
        <v>7224715.0</v>
      </c>
      <c r="C1211" s="35" t="s">
        <v>15</v>
      </c>
      <c r="D1211" s="35" t="s">
        <v>2049</v>
      </c>
      <c r="E1211" s="35" t="s">
        <v>15</v>
      </c>
      <c r="F1211" s="35" t="s">
        <v>15</v>
      </c>
      <c r="G1211" s="116" t="s">
        <v>15</v>
      </c>
      <c r="H1211" s="116" t="s">
        <v>15</v>
      </c>
      <c r="I1211" s="116" t="s">
        <v>16</v>
      </c>
      <c r="J1211" s="35" t="s">
        <v>16</v>
      </c>
      <c r="K1211" s="35" t="s">
        <v>16</v>
      </c>
      <c r="L1211" s="35" t="s">
        <v>16</v>
      </c>
      <c r="M1211" s="35">
        <v>19.0</v>
      </c>
      <c r="N1211" s="172" t="s">
        <v>2644</v>
      </c>
      <c r="O1211" s="35" t="s">
        <v>15</v>
      </c>
      <c r="P1211" s="71" t="s">
        <v>16</v>
      </c>
      <c r="Q1211" s="71" t="s">
        <v>16</v>
      </c>
      <c r="R1211" s="35" t="s">
        <v>16</v>
      </c>
      <c r="S1211" s="35">
        <v>34.0</v>
      </c>
      <c r="T1211" s="71" t="s">
        <v>1993</v>
      </c>
      <c r="U1211" s="35" t="s">
        <v>3015</v>
      </c>
      <c r="V1211" s="35"/>
      <c r="W1211" s="35"/>
      <c r="X1211" s="35"/>
    </row>
    <row r="1212">
      <c r="A1212" s="30">
        <v>1194.0</v>
      </c>
      <c r="B1212" s="60">
        <v>7230952.0</v>
      </c>
      <c r="C1212" s="35" t="s">
        <v>15</v>
      </c>
      <c r="D1212" s="35" t="s">
        <v>15</v>
      </c>
      <c r="E1212" s="35" t="s">
        <v>16</v>
      </c>
      <c r="F1212" s="35" t="s">
        <v>16</v>
      </c>
      <c r="G1212" s="116" t="s">
        <v>15</v>
      </c>
      <c r="H1212" s="116" t="s">
        <v>15</v>
      </c>
      <c r="I1212" s="116" t="s">
        <v>16</v>
      </c>
      <c r="J1212" s="35" t="s">
        <v>15</v>
      </c>
      <c r="K1212" s="35" t="s">
        <v>16</v>
      </c>
      <c r="L1212" s="35" t="s">
        <v>16</v>
      </c>
      <c r="M1212" s="35">
        <v>10.0</v>
      </c>
      <c r="N1212" s="172" t="s">
        <v>2015</v>
      </c>
      <c r="O1212" s="35" t="s">
        <v>15</v>
      </c>
      <c r="P1212" s="71" t="s">
        <v>16</v>
      </c>
      <c r="Q1212" s="71" t="s">
        <v>16</v>
      </c>
      <c r="R1212" s="35" t="s">
        <v>16</v>
      </c>
      <c r="S1212" s="35">
        <v>10.0</v>
      </c>
      <c r="T1212" s="71" t="s">
        <v>1995</v>
      </c>
      <c r="U1212" s="35" t="s">
        <v>2010</v>
      </c>
      <c r="V1212" s="35"/>
      <c r="W1212" s="35"/>
      <c r="X1212" s="35"/>
    </row>
    <row r="1213">
      <c r="A1213" s="30">
        <v>1195.0</v>
      </c>
      <c r="B1213" s="60">
        <v>7228660.0</v>
      </c>
      <c r="C1213" s="35" t="s">
        <v>15</v>
      </c>
      <c r="D1213" s="35" t="s">
        <v>15</v>
      </c>
      <c r="E1213" s="35" t="s">
        <v>15</v>
      </c>
      <c r="F1213" s="35" t="s">
        <v>15</v>
      </c>
      <c r="G1213" s="116" t="s">
        <v>15</v>
      </c>
      <c r="H1213" s="116" t="s">
        <v>15</v>
      </c>
      <c r="I1213" s="116" t="s">
        <v>16</v>
      </c>
      <c r="J1213" s="35" t="s">
        <v>15</v>
      </c>
      <c r="K1213" s="35" t="s">
        <v>15</v>
      </c>
      <c r="L1213" s="35" t="s">
        <v>15</v>
      </c>
      <c r="M1213" s="35">
        <v>8.0</v>
      </c>
      <c r="N1213" s="172" t="s">
        <v>2015</v>
      </c>
      <c r="O1213" s="35" t="s">
        <v>15</v>
      </c>
      <c r="P1213" s="71" t="s">
        <v>16</v>
      </c>
      <c r="Q1213" s="71" t="s">
        <v>16</v>
      </c>
      <c r="R1213" s="35" t="s">
        <v>16</v>
      </c>
      <c r="S1213" s="35">
        <v>26.0</v>
      </c>
      <c r="T1213" s="71" t="s">
        <v>1993</v>
      </c>
      <c r="U1213" s="35" t="s">
        <v>2010</v>
      </c>
      <c r="V1213" s="35"/>
      <c r="W1213" s="35"/>
      <c r="X1213" s="35"/>
    </row>
    <row r="1214">
      <c r="A1214" s="30">
        <v>1196.0</v>
      </c>
      <c r="B1214" s="60">
        <v>7230261.0</v>
      </c>
      <c r="C1214" s="35" t="s">
        <v>15</v>
      </c>
      <c r="D1214" s="35" t="s">
        <v>15</v>
      </c>
      <c r="E1214" s="35" t="s">
        <v>15</v>
      </c>
      <c r="F1214" s="35" t="s">
        <v>15</v>
      </c>
      <c r="G1214" s="116" t="s">
        <v>15</v>
      </c>
      <c r="H1214" s="116" t="s">
        <v>15</v>
      </c>
      <c r="I1214" s="116" t="s">
        <v>16</v>
      </c>
      <c r="J1214" s="35" t="s">
        <v>15</v>
      </c>
      <c r="K1214" s="35" t="s">
        <v>15</v>
      </c>
      <c r="L1214" s="35" t="s">
        <v>16</v>
      </c>
      <c r="M1214" s="35">
        <v>10.0</v>
      </c>
      <c r="N1214" s="172" t="s">
        <v>2015</v>
      </c>
      <c r="O1214" s="35" t="s">
        <v>15</v>
      </c>
      <c r="P1214" s="71" t="s">
        <v>16</v>
      </c>
      <c r="Q1214" s="71" t="s">
        <v>16</v>
      </c>
      <c r="R1214" s="35" t="s">
        <v>16</v>
      </c>
      <c r="S1214" s="35">
        <v>13.0</v>
      </c>
      <c r="T1214" s="71" t="s">
        <v>1992</v>
      </c>
      <c r="U1214" s="35" t="s">
        <v>3016</v>
      </c>
      <c r="V1214" s="35"/>
      <c r="W1214" s="35"/>
      <c r="X1214" s="35"/>
    </row>
    <row r="1215">
      <c r="A1215" s="30">
        <v>1197.0</v>
      </c>
      <c r="B1215" s="60">
        <v>7233689.0</v>
      </c>
      <c r="C1215" s="35" t="s">
        <v>15</v>
      </c>
      <c r="D1215" s="35" t="s">
        <v>15</v>
      </c>
      <c r="E1215" s="35" t="s">
        <v>15</v>
      </c>
      <c r="F1215" s="35" t="s">
        <v>15</v>
      </c>
      <c r="G1215" s="116" t="s">
        <v>15</v>
      </c>
      <c r="H1215" s="116" t="s">
        <v>15</v>
      </c>
      <c r="I1215" s="116" t="s">
        <v>16</v>
      </c>
      <c r="J1215" s="35" t="s">
        <v>15</v>
      </c>
      <c r="K1215" s="35" t="s">
        <v>15</v>
      </c>
      <c r="L1215" s="35" t="s">
        <v>16</v>
      </c>
      <c r="M1215" s="35">
        <v>11.0</v>
      </c>
      <c r="N1215" s="172" t="s">
        <v>2015</v>
      </c>
      <c r="O1215" s="35" t="s">
        <v>15</v>
      </c>
      <c r="P1215" s="71" t="s">
        <v>16</v>
      </c>
      <c r="Q1215" s="71" t="s">
        <v>16</v>
      </c>
      <c r="R1215" s="35" t="s">
        <v>16</v>
      </c>
      <c r="S1215" s="35">
        <v>17.0</v>
      </c>
      <c r="T1215" s="71" t="s">
        <v>1992</v>
      </c>
      <c r="U1215" s="35" t="s">
        <v>3017</v>
      </c>
      <c r="V1215" s="35"/>
      <c r="W1215" s="35"/>
      <c r="X1215" s="35"/>
    </row>
    <row r="1216" ht="18.0" customHeight="1">
      <c r="A1216" s="30">
        <v>1198.0</v>
      </c>
      <c r="B1216" s="30">
        <v>7234567.0</v>
      </c>
      <c r="C1216" s="35" t="s">
        <v>15</v>
      </c>
      <c r="D1216" s="35" t="s">
        <v>15</v>
      </c>
      <c r="E1216" s="35" t="s">
        <v>15</v>
      </c>
      <c r="F1216" s="35" t="s">
        <v>15</v>
      </c>
      <c r="G1216" s="116" t="s">
        <v>15</v>
      </c>
      <c r="H1216" s="116" t="s">
        <v>15</v>
      </c>
      <c r="I1216" s="116" t="s">
        <v>16</v>
      </c>
      <c r="J1216" s="35" t="s">
        <v>15</v>
      </c>
      <c r="K1216" s="35" t="s">
        <v>16</v>
      </c>
      <c r="L1216" s="35" t="s">
        <v>16</v>
      </c>
      <c r="M1216" s="35">
        <v>5.0</v>
      </c>
      <c r="N1216" s="172" t="s">
        <v>3018</v>
      </c>
      <c r="O1216" s="35" t="s">
        <v>15</v>
      </c>
      <c r="P1216" s="35" t="s">
        <v>15</v>
      </c>
      <c r="Q1216" s="35" t="s">
        <v>16</v>
      </c>
      <c r="R1216" s="35" t="s">
        <v>16</v>
      </c>
      <c r="S1216" s="35">
        <v>5.0</v>
      </c>
      <c r="T1216" s="35"/>
      <c r="U1216" s="35" t="s">
        <v>3019</v>
      </c>
      <c r="V1216" s="35"/>
      <c r="W1216" s="35"/>
      <c r="X1216" s="35"/>
    </row>
    <row r="1217" ht="12.75" customHeight="1">
      <c r="A1217" s="30">
        <v>1199.0</v>
      </c>
      <c r="B1217" s="30">
        <v>7231038.0</v>
      </c>
      <c r="C1217" s="35" t="s">
        <v>15</v>
      </c>
      <c r="D1217" s="35" t="s">
        <v>15</v>
      </c>
      <c r="E1217" s="35" t="s">
        <v>15</v>
      </c>
      <c r="F1217" s="35" t="s">
        <v>15</v>
      </c>
      <c r="G1217" s="116" t="s">
        <v>15</v>
      </c>
      <c r="H1217" s="116" t="s">
        <v>15</v>
      </c>
      <c r="I1217" s="116" t="s">
        <v>16</v>
      </c>
      <c r="J1217" s="35" t="s">
        <v>15</v>
      </c>
      <c r="K1217" s="35" t="s">
        <v>15</v>
      </c>
      <c r="L1217" s="35" t="s">
        <v>16</v>
      </c>
      <c r="M1217" s="35">
        <v>8.0</v>
      </c>
      <c r="N1217" s="172" t="s">
        <v>3018</v>
      </c>
      <c r="O1217" s="35" t="s">
        <v>15</v>
      </c>
      <c r="P1217" s="35" t="s">
        <v>15</v>
      </c>
      <c r="Q1217" s="35" t="s">
        <v>16</v>
      </c>
      <c r="R1217" s="35" t="s">
        <v>16</v>
      </c>
      <c r="S1217" s="35">
        <v>20.0</v>
      </c>
      <c r="T1217" s="35" t="s">
        <v>1995</v>
      </c>
      <c r="U1217" s="35" t="s">
        <v>3020</v>
      </c>
      <c r="V1217" s="35"/>
      <c r="W1217" s="35"/>
      <c r="X1217" s="35"/>
    </row>
    <row r="1218" ht="14.25" customHeight="1">
      <c r="A1218" s="30">
        <v>1200.0</v>
      </c>
      <c r="B1218" s="30">
        <v>7233823.0</v>
      </c>
      <c r="C1218" s="35" t="s">
        <v>15</v>
      </c>
      <c r="D1218" s="35" t="s">
        <v>15</v>
      </c>
      <c r="E1218" s="35" t="s">
        <v>15</v>
      </c>
      <c r="F1218" s="35" t="s">
        <v>15</v>
      </c>
      <c r="G1218" s="116" t="s">
        <v>15</v>
      </c>
      <c r="H1218" s="116" t="s">
        <v>15</v>
      </c>
      <c r="I1218" s="116" t="s">
        <v>15</v>
      </c>
      <c r="J1218" s="35" t="s">
        <v>15</v>
      </c>
      <c r="K1218" s="35" t="s">
        <v>16</v>
      </c>
      <c r="L1218" s="35" t="s">
        <v>16</v>
      </c>
      <c r="M1218" s="35">
        <v>10.0</v>
      </c>
      <c r="N1218" s="172" t="s">
        <v>3021</v>
      </c>
      <c r="O1218" s="35" t="s">
        <v>15</v>
      </c>
      <c r="P1218" s="35" t="s">
        <v>15</v>
      </c>
      <c r="Q1218" s="35" t="s">
        <v>16</v>
      </c>
      <c r="R1218" s="35" t="s">
        <v>16</v>
      </c>
      <c r="S1218" s="35">
        <v>24.0</v>
      </c>
      <c r="T1218" s="35" t="s">
        <v>1993</v>
      </c>
      <c r="U1218" s="35" t="s">
        <v>2479</v>
      </c>
      <c r="V1218" s="35"/>
      <c r="W1218" s="35"/>
      <c r="X1218" s="35"/>
    </row>
    <row r="1219">
      <c r="A1219" s="30">
        <v>1201.0</v>
      </c>
      <c r="B1219" s="30">
        <v>7233824.0</v>
      </c>
      <c r="C1219" s="35" t="s">
        <v>15</v>
      </c>
      <c r="D1219" s="35" t="s">
        <v>15</v>
      </c>
      <c r="E1219" s="35" t="s">
        <v>15</v>
      </c>
      <c r="F1219" s="35" t="s">
        <v>15</v>
      </c>
      <c r="G1219" s="116" t="s">
        <v>15</v>
      </c>
      <c r="H1219" s="116" t="s">
        <v>15</v>
      </c>
      <c r="I1219" s="116" t="s">
        <v>15</v>
      </c>
      <c r="J1219" s="35" t="s">
        <v>15</v>
      </c>
      <c r="K1219" s="35" t="s">
        <v>16</v>
      </c>
      <c r="L1219" s="35" t="s">
        <v>16</v>
      </c>
      <c r="M1219" s="35">
        <v>6.0</v>
      </c>
      <c r="N1219" s="172" t="s">
        <v>2015</v>
      </c>
      <c r="O1219" s="35" t="s">
        <v>15</v>
      </c>
      <c r="P1219" s="35" t="s">
        <v>15</v>
      </c>
      <c r="Q1219" s="35" t="s">
        <v>16</v>
      </c>
      <c r="R1219" s="35" t="s">
        <v>16</v>
      </c>
      <c r="S1219" s="35">
        <v>20.0</v>
      </c>
      <c r="T1219" s="35" t="s">
        <v>1992</v>
      </c>
      <c r="U1219" s="35" t="s">
        <v>2546</v>
      </c>
      <c r="V1219" s="35"/>
      <c r="W1219" s="35"/>
      <c r="X1219" s="35"/>
    </row>
    <row r="1220" ht="16.5" customHeight="1">
      <c r="A1220" s="30">
        <v>1202.0</v>
      </c>
      <c r="B1220" s="30">
        <v>7236686.0</v>
      </c>
      <c r="C1220" s="35" t="s">
        <v>15</v>
      </c>
      <c r="D1220" s="35" t="s">
        <v>15</v>
      </c>
      <c r="E1220" s="35" t="s">
        <v>15</v>
      </c>
      <c r="F1220" s="35" t="s">
        <v>15</v>
      </c>
      <c r="G1220" s="116" t="s">
        <v>15</v>
      </c>
      <c r="H1220" s="116" t="s">
        <v>15</v>
      </c>
      <c r="I1220" s="116" t="s">
        <v>16</v>
      </c>
      <c r="J1220" s="35" t="s">
        <v>15</v>
      </c>
      <c r="K1220" s="35" t="s">
        <v>16</v>
      </c>
      <c r="L1220" s="35" t="s">
        <v>16</v>
      </c>
      <c r="M1220" s="35">
        <v>7.0</v>
      </c>
      <c r="N1220" s="172" t="s">
        <v>3018</v>
      </c>
      <c r="O1220" s="35" t="s">
        <v>15</v>
      </c>
      <c r="P1220" s="35" t="s">
        <v>15</v>
      </c>
      <c r="Q1220" s="35" t="s">
        <v>15</v>
      </c>
      <c r="R1220" s="35" t="s">
        <v>16</v>
      </c>
      <c r="S1220" s="35">
        <v>11.0</v>
      </c>
      <c r="T1220" s="35" t="s">
        <v>1992</v>
      </c>
      <c r="U1220" s="35" t="s">
        <v>3022</v>
      </c>
      <c r="V1220" s="35"/>
      <c r="W1220" s="35"/>
      <c r="X1220" s="35"/>
    </row>
    <row r="1221" ht="15.0" customHeight="1">
      <c r="A1221" s="30">
        <v>1203.0</v>
      </c>
      <c r="B1221" s="30">
        <v>7231103.0</v>
      </c>
      <c r="C1221" s="35" t="s">
        <v>15</v>
      </c>
      <c r="D1221" s="35" t="s">
        <v>15</v>
      </c>
      <c r="E1221" s="35" t="s">
        <v>15</v>
      </c>
      <c r="F1221" s="35" t="s">
        <v>15</v>
      </c>
      <c r="G1221" s="116" t="s">
        <v>15</v>
      </c>
      <c r="H1221" s="116" t="s">
        <v>15</v>
      </c>
      <c r="I1221" s="116" t="s">
        <v>16</v>
      </c>
      <c r="J1221" s="35" t="s">
        <v>15</v>
      </c>
      <c r="K1221" s="35" t="s">
        <v>16</v>
      </c>
      <c r="L1221" s="35" t="s">
        <v>16</v>
      </c>
      <c r="M1221" s="35">
        <v>7.0</v>
      </c>
      <c r="N1221" s="172" t="s">
        <v>2015</v>
      </c>
      <c r="O1221" s="35" t="s">
        <v>15</v>
      </c>
      <c r="P1221" s="35" t="s">
        <v>15</v>
      </c>
      <c r="Q1221" s="35" t="s">
        <v>16</v>
      </c>
      <c r="R1221" s="35" t="s">
        <v>16</v>
      </c>
      <c r="S1221" s="35">
        <v>29.0</v>
      </c>
      <c r="T1221" s="35" t="s">
        <v>1992</v>
      </c>
      <c r="U1221" s="159"/>
      <c r="V1221" s="159"/>
      <c r="W1221" s="159"/>
      <c r="X1221" s="159"/>
    </row>
    <row r="1222">
      <c r="A1222" s="30">
        <v>1204.0</v>
      </c>
      <c r="B1222" s="30">
        <v>7232175.0</v>
      </c>
      <c r="C1222" s="35" t="s">
        <v>15</v>
      </c>
      <c r="D1222" s="35" t="s">
        <v>15</v>
      </c>
      <c r="E1222" s="35" t="s">
        <v>15</v>
      </c>
      <c r="F1222" s="35" t="s">
        <v>15</v>
      </c>
      <c r="G1222" s="116" t="s">
        <v>16</v>
      </c>
      <c r="H1222" s="116" t="s">
        <v>15</v>
      </c>
      <c r="I1222" s="116" t="s">
        <v>16</v>
      </c>
      <c r="J1222" s="35" t="s">
        <v>15</v>
      </c>
      <c r="K1222" s="35" t="s">
        <v>16</v>
      </c>
      <c r="L1222" s="35" t="s">
        <v>16</v>
      </c>
      <c r="M1222" s="35">
        <v>16.0</v>
      </c>
      <c r="N1222" s="172" t="s">
        <v>3023</v>
      </c>
      <c r="O1222" s="35" t="s">
        <v>15</v>
      </c>
      <c r="P1222" s="35" t="s">
        <v>15</v>
      </c>
      <c r="Q1222" s="35" t="s">
        <v>16</v>
      </c>
      <c r="R1222" s="35" t="s">
        <v>16</v>
      </c>
      <c r="S1222" s="35">
        <v>20.0</v>
      </c>
      <c r="T1222" s="35" t="s">
        <v>1992</v>
      </c>
      <c r="U1222" s="35" t="s">
        <v>3024</v>
      </c>
      <c r="V1222" s="35"/>
      <c r="W1222" s="35"/>
      <c r="X1222" s="35"/>
    </row>
    <row r="1223">
      <c r="A1223" s="30">
        <v>1205.0</v>
      </c>
      <c r="B1223" s="30">
        <v>7238292.0</v>
      </c>
      <c r="C1223" s="35" t="s">
        <v>15</v>
      </c>
      <c r="D1223" s="35" t="s">
        <v>15</v>
      </c>
      <c r="E1223" s="35" t="s">
        <v>15</v>
      </c>
      <c r="F1223" s="35" t="s">
        <v>15</v>
      </c>
      <c r="G1223" s="116" t="s">
        <v>15</v>
      </c>
      <c r="H1223" s="116" t="s">
        <v>15</v>
      </c>
      <c r="I1223" s="116" t="s">
        <v>15</v>
      </c>
      <c r="J1223" s="35" t="s">
        <v>15</v>
      </c>
      <c r="K1223" s="35" t="s">
        <v>15</v>
      </c>
      <c r="L1223" s="35" t="s">
        <v>15</v>
      </c>
      <c r="M1223" s="159"/>
      <c r="N1223" s="173"/>
      <c r="O1223" s="35" t="s">
        <v>15</v>
      </c>
      <c r="P1223" s="35" t="s">
        <v>15</v>
      </c>
      <c r="Q1223" s="35" t="s">
        <v>15</v>
      </c>
      <c r="R1223" s="35" t="s">
        <v>16</v>
      </c>
      <c r="S1223" s="35">
        <v>16.0</v>
      </c>
      <c r="T1223" s="35" t="s">
        <v>1992</v>
      </c>
      <c r="U1223" s="159"/>
      <c r="V1223" s="159"/>
      <c r="W1223" s="159"/>
      <c r="X1223" s="159"/>
    </row>
    <row r="1224">
      <c r="A1224" s="30">
        <v>1206.0</v>
      </c>
      <c r="B1224" s="30">
        <v>7238266.0</v>
      </c>
      <c r="C1224" s="35" t="s">
        <v>15</v>
      </c>
      <c r="D1224" s="35" t="s">
        <v>15</v>
      </c>
      <c r="E1224" s="35" t="s">
        <v>15</v>
      </c>
      <c r="F1224" s="35" t="s">
        <v>15</v>
      </c>
      <c r="G1224" s="116" t="s">
        <v>15</v>
      </c>
      <c r="H1224" s="116" t="s">
        <v>15</v>
      </c>
      <c r="I1224" s="116" t="s">
        <v>15</v>
      </c>
      <c r="J1224" s="35" t="s">
        <v>15</v>
      </c>
      <c r="K1224" s="35" t="s">
        <v>15</v>
      </c>
      <c r="L1224" s="35" t="s">
        <v>15</v>
      </c>
      <c r="M1224" s="159"/>
      <c r="N1224" s="173"/>
      <c r="O1224" s="35" t="s">
        <v>15</v>
      </c>
      <c r="P1224" s="35" t="s">
        <v>15</v>
      </c>
      <c r="Q1224" s="35" t="s">
        <v>16</v>
      </c>
      <c r="R1224" s="35" t="s">
        <v>16</v>
      </c>
      <c r="S1224" s="35">
        <v>10.0</v>
      </c>
      <c r="T1224" s="35" t="s">
        <v>1992</v>
      </c>
      <c r="U1224" s="159"/>
      <c r="V1224" s="159"/>
      <c r="W1224" s="159"/>
      <c r="X1224" s="159"/>
    </row>
    <row r="1225">
      <c r="A1225" s="30">
        <v>1207.0</v>
      </c>
      <c r="B1225" s="30">
        <v>7240449.0</v>
      </c>
      <c r="C1225" s="35" t="s">
        <v>15</v>
      </c>
      <c r="D1225" s="35" t="s">
        <v>15</v>
      </c>
      <c r="E1225" s="35" t="s">
        <v>15</v>
      </c>
      <c r="F1225" s="35" t="s">
        <v>15</v>
      </c>
      <c r="G1225" s="116" t="s">
        <v>15</v>
      </c>
      <c r="H1225" s="116" t="s">
        <v>15</v>
      </c>
      <c r="I1225" s="116" t="s">
        <v>15</v>
      </c>
      <c r="J1225" s="35" t="s">
        <v>15</v>
      </c>
      <c r="K1225" s="35" t="s">
        <v>15</v>
      </c>
      <c r="L1225" s="35" t="s">
        <v>15</v>
      </c>
      <c r="M1225" s="159"/>
      <c r="N1225" s="173"/>
      <c r="O1225" s="35" t="s">
        <v>15</v>
      </c>
      <c r="P1225" s="35" t="s">
        <v>15</v>
      </c>
      <c r="Q1225" s="35" t="s">
        <v>15</v>
      </c>
      <c r="R1225" s="35" t="s">
        <v>16</v>
      </c>
      <c r="S1225" s="35">
        <v>8.0</v>
      </c>
      <c r="T1225" s="35" t="s">
        <v>1992</v>
      </c>
      <c r="U1225" s="35" t="s">
        <v>3025</v>
      </c>
      <c r="V1225" s="35"/>
      <c r="W1225" s="35"/>
      <c r="X1225" s="35"/>
    </row>
    <row r="1226">
      <c r="A1226" s="30">
        <v>1208.0</v>
      </c>
      <c r="B1226" s="30">
        <v>7239990.0</v>
      </c>
      <c r="C1226" s="35" t="s">
        <v>15</v>
      </c>
      <c r="D1226" s="35" t="s">
        <v>15</v>
      </c>
      <c r="E1226" s="35" t="s">
        <v>15</v>
      </c>
      <c r="F1226" s="35" t="s">
        <v>15</v>
      </c>
      <c r="G1226" s="116" t="s">
        <v>15</v>
      </c>
      <c r="H1226" s="116" t="s">
        <v>15</v>
      </c>
      <c r="I1226" s="116" t="s">
        <v>15</v>
      </c>
      <c r="J1226" s="35" t="s">
        <v>15</v>
      </c>
      <c r="K1226" s="35" t="s">
        <v>15</v>
      </c>
      <c r="L1226" s="35" t="s">
        <v>15</v>
      </c>
      <c r="M1226" s="159"/>
      <c r="N1226" s="173"/>
      <c r="O1226" s="35" t="s">
        <v>15</v>
      </c>
      <c r="P1226" s="35" t="s">
        <v>15</v>
      </c>
      <c r="Q1226" s="35" t="s">
        <v>15</v>
      </c>
      <c r="R1226" s="35" t="s">
        <v>16</v>
      </c>
      <c r="S1226" s="35">
        <v>5.0</v>
      </c>
      <c r="T1226" s="35" t="s">
        <v>1992</v>
      </c>
      <c r="U1226" s="35" t="s">
        <v>2392</v>
      </c>
      <c r="V1226" s="35"/>
      <c r="W1226" s="35"/>
      <c r="X1226" s="35"/>
    </row>
    <row r="1227">
      <c r="A1227" s="30">
        <v>1209.0</v>
      </c>
      <c r="B1227" s="30">
        <v>7240379.0</v>
      </c>
      <c r="C1227" s="35" t="s">
        <v>15</v>
      </c>
      <c r="D1227" s="35" t="s">
        <v>15</v>
      </c>
      <c r="E1227" s="35" t="s">
        <v>15</v>
      </c>
      <c r="F1227" s="35" t="s">
        <v>15</v>
      </c>
      <c r="G1227" s="116" t="s">
        <v>16</v>
      </c>
      <c r="H1227" s="116" t="s">
        <v>15</v>
      </c>
      <c r="I1227" s="116" t="s">
        <v>15</v>
      </c>
      <c r="J1227" s="35" t="s">
        <v>15</v>
      </c>
      <c r="K1227" s="35" t="s">
        <v>15</v>
      </c>
      <c r="L1227" s="35" t="s">
        <v>16</v>
      </c>
      <c r="M1227" s="35">
        <v>3.0</v>
      </c>
      <c r="N1227" s="172" t="s">
        <v>2068</v>
      </c>
      <c r="O1227" s="35" t="s">
        <v>15</v>
      </c>
      <c r="P1227" s="35" t="s">
        <v>15</v>
      </c>
      <c r="Q1227" s="35" t="s">
        <v>15</v>
      </c>
      <c r="R1227" s="35" t="s">
        <v>16</v>
      </c>
      <c r="S1227" s="35">
        <v>22.0</v>
      </c>
      <c r="T1227" s="35" t="s">
        <v>1992</v>
      </c>
      <c r="U1227" s="35" t="s">
        <v>3026</v>
      </c>
      <c r="V1227" s="35"/>
      <c r="W1227" s="35"/>
      <c r="X1227" s="35"/>
    </row>
    <row r="1228">
      <c r="A1228" s="30">
        <v>1210.0</v>
      </c>
      <c r="B1228" s="30">
        <v>7242085.0</v>
      </c>
      <c r="C1228" s="35" t="s">
        <v>15</v>
      </c>
      <c r="D1228" s="35" t="s">
        <v>15</v>
      </c>
      <c r="E1228" s="35" t="s">
        <v>16</v>
      </c>
      <c r="F1228" s="35" t="s">
        <v>15</v>
      </c>
      <c r="G1228" s="116" t="s">
        <v>15</v>
      </c>
      <c r="H1228" s="116" t="s">
        <v>15</v>
      </c>
      <c r="I1228" s="116" t="s">
        <v>16</v>
      </c>
      <c r="J1228" s="35" t="s">
        <v>15</v>
      </c>
      <c r="K1228" s="35" t="s">
        <v>16</v>
      </c>
      <c r="L1228" s="35" t="s">
        <v>16</v>
      </c>
      <c r="M1228" s="35">
        <v>2.0</v>
      </c>
      <c r="N1228" s="172" t="s">
        <v>2697</v>
      </c>
      <c r="O1228" s="35" t="s">
        <v>15</v>
      </c>
      <c r="P1228" s="71" t="s">
        <v>16</v>
      </c>
      <c r="Q1228" s="71" t="s">
        <v>16</v>
      </c>
      <c r="R1228" s="35" t="s">
        <v>15</v>
      </c>
      <c r="S1228" s="159"/>
      <c r="T1228" s="71"/>
      <c r="U1228" s="35" t="s">
        <v>3027</v>
      </c>
      <c r="V1228" s="35"/>
      <c r="W1228" s="35"/>
      <c r="X1228" s="35"/>
    </row>
    <row r="1229">
      <c r="A1229" s="30">
        <v>1211.0</v>
      </c>
      <c r="B1229" s="30">
        <v>7242681.0</v>
      </c>
      <c r="C1229" s="35" t="s">
        <v>15</v>
      </c>
      <c r="D1229" s="35" t="s">
        <v>15</v>
      </c>
      <c r="E1229" s="35" t="s">
        <v>15</v>
      </c>
      <c r="F1229" s="35" t="s">
        <v>15</v>
      </c>
      <c r="G1229" s="116" t="s">
        <v>15</v>
      </c>
      <c r="H1229" s="116" t="s">
        <v>15</v>
      </c>
      <c r="I1229" s="116" t="s">
        <v>15</v>
      </c>
      <c r="J1229" s="35" t="s">
        <v>15</v>
      </c>
      <c r="K1229" s="35" t="s">
        <v>15</v>
      </c>
      <c r="L1229" s="35" t="s">
        <v>15</v>
      </c>
      <c r="M1229" s="35"/>
      <c r="N1229" s="172"/>
      <c r="O1229" s="35" t="s">
        <v>15</v>
      </c>
      <c r="P1229" s="71" t="s">
        <v>15</v>
      </c>
      <c r="Q1229" s="71" t="s">
        <v>15</v>
      </c>
      <c r="R1229" s="35" t="s">
        <v>15</v>
      </c>
      <c r="S1229" s="159"/>
      <c r="T1229" s="71" t="s">
        <v>1997</v>
      </c>
      <c r="U1229" s="35" t="s">
        <v>2010</v>
      </c>
      <c r="V1229" s="35"/>
      <c r="W1229" s="35"/>
      <c r="X1229" s="35"/>
    </row>
    <row r="1230">
      <c r="A1230" s="30">
        <v>1212.0</v>
      </c>
      <c r="B1230" s="30">
        <v>7274940.0</v>
      </c>
      <c r="C1230" s="35" t="s">
        <v>15</v>
      </c>
      <c r="D1230" s="35" t="s">
        <v>2049</v>
      </c>
      <c r="E1230" s="35" t="s">
        <v>15</v>
      </c>
      <c r="F1230" s="35" t="s">
        <v>15</v>
      </c>
      <c r="G1230" s="116" t="s">
        <v>15</v>
      </c>
      <c r="H1230" s="116" t="s">
        <v>15</v>
      </c>
      <c r="I1230" s="116" t="s">
        <v>16</v>
      </c>
      <c r="J1230" s="35" t="s">
        <v>16</v>
      </c>
      <c r="K1230" s="35" t="s">
        <v>16</v>
      </c>
      <c r="L1230" s="35" t="s">
        <v>16</v>
      </c>
      <c r="M1230" s="35">
        <v>9.0</v>
      </c>
      <c r="N1230" s="172" t="s">
        <v>2015</v>
      </c>
      <c r="O1230" s="35" t="s">
        <v>15</v>
      </c>
      <c r="P1230" s="71" t="s">
        <v>16</v>
      </c>
      <c r="Q1230" s="71" t="s">
        <v>16</v>
      </c>
      <c r="R1230" s="35" t="s">
        <v>16</v>
      </c>
      <c r="S1230" s="35">
        <v>19.0</v>
      </c>
      <c r="T1230" s="71" t="s">
        <v>1992</v>
      </c>
      <c r="U1230" s="35" t="s">
        <v>2010</v>
      </c>
      <c r="V1230" s="35"/>
      <c r="W1230" s="35"/>
      <c r="X1230" s="35"/>
    </row>
    <row r="1231">
      <c r="A1231" s="30">
        <v>1213.0</v>
      </c>
      <c r="B1231" s="30">
        <v>7244865.0</v>
      </c>
      <c r="C1231" s="35" t="s">
        <v>15</v>
      </c>
      <c r="D1231" s="35" t="s">
        <v>2013</v>
      </c>
      <c r="E1231" s="35" t="s">
        <v>15</v>
      </c>
      <c r="F1231" s="35" t="s">
        <v>15</v>
      </c>
      <c r="G1231" s="116" t="s">
        <v>15</v>
      </c>
      <c r="H1231" s="116" t="s">
        <v>15</v>
      </c>
      <c r="I1231" s="116" t="s">
        <v>16</v>
      </c>
      <c r="J1231" s="35" t="s">
        <v>15</v>
      </c>
      <c r="K1231" s="35" t="s">
        <v>16</v>
      </c>
      <c r="L1231" s="35" t="s">
        <v>16</v>
      </c>
      <c r="M1231" s="35">
        <v>7.0</v>
      </c>
      <c r="N1231" s="172" t="s">
        <v>2015</v>
      </c>
      <c r="O1231" s="35" t="s">
        <v>15</v>
      </c>
      <c r="P1231" s="71" t="s">
        <v>16</v>
      </c>
      <c r="Q1231" s="71" t="s">
        <v>16</v>
      </c>
      <c r="R1231" s="35" t="s">
        <v>16</v>
      </c>
      <c r="S1231" s="35">
        <v>24.0</v>
      </c>
      <c r="T1231" s="71" t="s">
        <v>1995</v>
      </c>
      <c r="U1231" s="35" t="s">
        <v>2010</v>
      </c>
      <c r="V1231" s="35"/>
      <c r="W1231" s="35"/>
      <c r="X1231" s="35"/>
    </row>
    <row r="1232">
      <c r="A1232" s="30">
        <v>1214.0</v>
      </c>
      <c r="B1232" s="30">
        <v>7245547.0</v>
      </c>
      <c r="C1232" s="35" t="s">
        <v>15</v>
      </c>
      <c r="D1232" s="35" t="s">
        <v>15</v>
      </c>
      <c r="E1232" s="35" t="s">
        <v>15</v>
      </c>
      <c r="F1232" s="35" t="s">
        <v>15</v>
      </c>
      <c r="G1232" s="116" t="s">
        <v>15</v>
      </c>
      <c r="H1232" s="116" t="s">
        <v>15</v>
      </c>
      <c r="I1232" s="116" t="s">
        <v>15</v>
      </c>
      <c r="J1232" s="35" t="s">
        <v>15</v>
      </c>
      <c r="K1232" s="35" t="s">
        <v>15</v>
      </c>
      <c r="L1232" s="35" t="s">
        <v>15</v>
      </c>
      <c r="M1232" s="159"/>
      <c r="N1232" s="173"/>
      <c r="O1232" s="35" t="s">
        <v>15</v>
      </c>
      <c r="P1232" s="71" t="s">
        <v>16</v>
      </c>
      <c r="Q1232" s="71" t="s">
        <v>16</v>
      </c>
      <c r="R1232" s="35" t="s">
        <v>16</v>
      </c>
      <c r="S1232" s="35">
        <v>11.0</v>
      </c>
      <c r="T1232" s="71" t="s">
        <v>1992</v>
      </c>
      <c r="U1232" s="35" t="s">
        <v>3028</v>
      </c>
      <c r="V1232" s="35"/>
      <c r="W1232" s="35"/>
      <c r="X1232" s="35"/>
    </row>
    <row r="1233">
      <c r="A1233" s="30">
        <v>1215.0</v>
      </c>
      <c r="B1233" s="30">
        <v>7245448.0</v>
      </c>
      <c r="C1233" s="35" t="s">
        <v>15</v>
      </c>
      <c r="D1233" s="35" t="s">
        <v>2013</v>
      </c>
      <c r="E1233" s="35" t="s">
        <v>15</v>
      </c>
      <c r="F1233" s="35" t="s">
        <v>15</v>
      </c>
      <c r="G1233" s="116" t="s">
        <v>16</v>
      </c>
      <c r="H1233" s="116" t="s">
        <v>15</v>
      </c>
      <c r="I1233" s="116" t="s">
        <v>15</v>
      </c>
      <c r="J1233" s="35" t="s">
        <v>15</v>
      </c>
      <c r="K1233" s="35" t="s">
        <v>15</v>
      </c>
      <c r="L1233" s="35" t="s">
        <v>16</v>
      </c>
      <c r="M1233" s="35">
        <v>11.0</v>
      </c>
      <c r="N1233" s="172" t="s">
        <v>2015</v>
      </c>
      <c r="O1233" s="35" t="s">
        <v>15</v>
      </c>
      <c r="P1233" s="71" t="s">
        <v>16</v>
      </c>
      <c r="Q1233" s="71" t="s">
        <v>16</v>
      </c>
      <c r="R1233" s="35" t="s">
        <v>16</v>
      </c>
      <c r="S1233" s="35">
        <v>32.0</v>
      </c>
      <c r="T1233" s="71" t="s">
        <v>1992</v>
      </c>
      <c r="U1233" s="35" t="s">
        <v>3029</v>
      </c>
      <c r="V1233" s="35"/>
      <c r="W1233" s="35"/>
      <c r="X1233" s="35"/>
    </row>
    <row r="1234">
      <c r="A1234" s="30">
        <v>1216.0</v>
      </c>
      <c r="B1234" s="30">
        <v>7246134.0</v>
      </c>
      <c r="C1234" s="35" t="s">
        <v>15</v>
      </c>
      <c r="D1234" s="35" t="s">
        <v>2007</v>
      </c>
      <c r="E1234" s="35" t="s">
        <v>15</v>
      </c>
      <c r="F1234" s="35" t="s">
        <v>15</v>
      </c>
      <c r="G1234" s="116" t="s">
        <v>16</v>
      </c>
      <c r="H1234" s="116" t="s">
        <v>15</v>
      </c>
      <c r="I1234" s="116" t="s">
        <v>16</v>
      </c>
      <c r="J1234" s="35" t="s">
        <v>16</v>
      </c>
      <c r="K1234" s="35" t="s">
        <v>15</v>
      </c>
      <c r="L1234" s="35" t="s">
        <v>16</v>
      </c>
      <c r="M1234" s="35">
        <v>7.0</v>
      </c>
      <c r="N1234" s="172" t="s">
        <v>3030</v>
      </c>
      <c r="O1234" s="35" t="s">
        <v>15</v>
      </c>
      <c r="P1234" s="71" t="s">
        <v>16</v>
      </c>
      <c r="Q1234" s="71" t="s">
        <v>16</v>
      </c>
      <c r="R1234" s="35" t="s">
        <v>16</v>
      </c>
      <c r="S1234" s="35">
        <v>154.0</v>
      </c>
      <c r="T1234" s="71" t="s">
        <v>1993</v>
      </c>
      <c r="U1234" s="35" t="s">
        <v>3031</v>
      </c>
      <c r="V1234" s="35"/>
      <c r="W1234" s="35"/>
      <c r="X1234" s="35"/>
    </row>
    <row r="1235">
      <c r="A1235" s="30">
        <v>1217.0</v>
      </c>
      <c r="B1235" s="30">
        <v>7259898.0</v>
      </c>
      <c r="C1235" s="35" t="s">
        <v>15</v>
      </c>
      <c r="D1235" s="35" t="s">
        <v>15</v>
      </c>
      <c r="E1235" s="35" t="s">
        <v>15</v>
      </c>
      <c r="F1235" s="35" t="s">
        <v>15</v>
      </c>
      <c r="G1235" s="116" t="s">
        <v>16</v>
      </c>
      <c r="H1235" s="116" t="s">
        <v>15</v>
      </c>
      <c r="I1235" s="116" t="s">
        <v>16</v>
      </c>
      <c r="J1235" s="35" t="s">
        <v>15</v>
      </c>
      <c r="K1235" s="35" t="s">
        <v>16</v>
      </c>
      <c r="L1235" s="35" t="s">
        <v>16</v>
      </c>
      <c r="M1235" s="35">
        <v>7.0</v>
      </c>
      <c r="N1235" s="172" t="s">
        <v>2015</v>
      </c>
      <c r="O1235" s="35" t="s">
        <v>15</v>
      </c>
      <c r="P1235" s="71" t="s">
        <v>15</v>
      </c>
      <c r="Q1235" s="71" t="s">
        <v>16</v>
      </c>
      <c r="R1235" s="35" t="s">
        <v>16</v>
      </c>
      <c r="S1235" s="35">
        <v>5.0</v>
      </c>
      <c r="T1235" s="71" t="s">
        <v>1992</v>
      </c>
      <c r="U1235" s="35" t="s">
        <v>3032</v>
      </c>
      <c r="V1235" s="35"/>
      <c r="W1235" s="35"/>
      <c r="X1235" s="35"/>
    </row>
    <row r="1236">
      <c r="A1236" s="30">
        <v>1218.0</v>
      </c>
      <c r="B1236" s="30">
        <v>7262202.0</v>
      </c>
      <c r="C1236" s="35" t="s">
        <v>15</v>
      </c>
      <c r="D1236" s="35" t="s">
        <v>15</v>
      </c>
      <c r="E1236" s="35" t="s">
        <v>15</v>
      </c>
      <c r="F1236" s="35" t="s">
        <v>15</v>
      </c>
      <c r="G1236" s="116" t="s">
        <v>16</v>
      </c>
      <c r="H1236" s="116" t="s">
        <v>15</v>
      </c>
      <c r="I1236" s="116" t="s">
        <v>16</v>
      </c>
      <c r="J1236" s="35" t="s">
        <v>15</v>
      </c>
      <c r="K1236" s="35" t="s">
        <v>16</v>
      </c>
      <c r="L1236" s="35" t="s">
        <v>16</v>
      </c>
      <c r="M1236" s="35">
        <v>8.0</v>
      </c>
      <c r="N1236" s="172" t="s">
        <v>2015</v>
      </c>
      <c r="O1236" s="35" t="s">
        <v>15</v>
      </c>
      <c r="P1236" s="71" t="s">
        <v>16</v>
      </c>
      <c r="Q1236" s="71" t="s">
        <v>15</v>
      </c>
      <c r="R1236" s="35" t="s">
        <v>16</v>
      </c>
      <c r="S1236" s="35">
        <v>11.0</v>
      </c>
      <c r="T1236" s="71" t="s">
        <v>1992</v>
      </c>
      <c r="U1236" s="35" t="s">
        <v>2010</v>
      </c>
      <c r="V1236" s="35"/>
      <c r="W1236" s="35"/>
      <c r="X1236" s="35"/>
    </row>
    <row r="1237">
      <c r="A1237" s="59">
        <v>1219.0</v>
      </c>
      <c r="B1237" s="30">
        <v>7262132.0</v>
      </c>
      <c r="C1237" s="35" t="s">
        <v>15</v>
      </c>
      <c r="D1237" s="35" t="s">
        <v>15</v>
      </c>
      <c r="E1237" s="35" t="s">
        <v>15</v>
      </c>
      <c r="F1237" s="35" t="s">
        <v>15</v>
      </c>
      <c r="G1237" s="116" t="s">
        <v>15</v>
      </c>
      <c r="H1237" s="116" t="s">
        <v>15</v>
      </c>
      <c r="I1237" s="116" t="s">
        <v>16</v>
      </c>
      <c r="J1237" s="35" t="s">
        <v>15</v>
      </c>
      <c r="K1237" s="35" t="s">
        <v>15</v>
      </c>
      <c r="L1237" s="35" t="s">
        <v>16</v>
      </c>
      <c r="M1237" s="35">
        <v>7.0</v>
      </c>
      <c r="N1237" s="172" t="s">
        <v>2015</v>
      </c>
      <c r="O1237" s="35" t="s">
        <v>15</v>
      </c>
      <c r="P1237" s="71" t="s">
        <v>16</v>
      </c>
      <c r="Q1237" s="71" t="s">
        <v>16</v>
      </c>
      <c r="R1237" s="35" t="s">
        <v>16</v>
      </c>
      <c r="S1237" s="35">
        <v>18.0</v>
      </c>
      <c r="T1237" s="71" t="s">
        <v>1992</v>
      </c>
      <c r="U1237" s="35" t="s">
        <v>2010</v>
      </c>
      <c r="V1237" s="35"/>
      <c r="W1237" s="35"/>
      <c r="X1237" s="35"/>
    </row>
    <row r="1238">
      <c r="A1238" s="59">
        <v>1220.0</v>
      </c>
      <c r="B1238" s="61">
        <v>7246463.0</v>
      </c>
      <c r="C1238" s="35" t="s">
        <v>15</v>
      </c>
      <c r="D1238" s="35" t="s">
        <v>16</v>
      </c>
      <c r="E1238" s="35" t="s">
        <v>15</v>
      </c>
      <c r="F1238" s="35" t="s">
        <v>15</v>
      </c>
      <c r="G1238" s="116" t="s">
        <v>15</v>
      </c>
      <c r="H1238" s="116" t="s">
        <v>15</v>
      </c>
      <c r="I1238" s="116" t="s">
        <v>15</v>
      </c>
      <c r="J1238" s="35" t="s">
        <v>15</v>
      </c>
      <c r="K1238" s="35" t="s">
        <v>15</v>
      </c>
      <c r="L1238" s="35" t="s">
        <v>15</v>
      </c>
      <c r="M1238" s="159"/>
      <c r="N1238" s="173"/>
      <c r="O1238" s="35" t="s">
        <v>15</v>
      </c>
      <c r="P1238" s="71" t="s">
        <v>16</v>
      </c>
      <c r="Q1238" s="71" t="s">
        <v>15</v>
      </c>
      <c r="R1238" s="35" t="s">
        <v>16</v>
      </c>
      <c r="S1238" s="35">
        <v>9.0</v>
      </c>
      <c r="T1238" s="71" t="s">
        <v>1995</v>
      </c>
      <c r="U1238" s="159"/>
      <c r="V1238" s="159"/>
      <c r="W1238" s="159"/>
      <c r="X1238" s="159"/>
    </row>
    <row r="1239">
      <c r="A1239" s="59">
        <v>1221.0</v>
      </c>
      <c r="B1239" s="60">
        <v>7250634.0</v>
      </c>
      <c r="C1239" s="35" t="s">
        <v>15</v>
      </c>
      <c r="D1239" s="35" t="s">
        <v>15</v>
      </c>
      <c r="E1239" s="35" t="s">
        <v>15</v>
      </c>
      <c r="F1239" s="35" t="s">
        <v>15</v>
      </c>
      <c r="G1239" s="116" t="s">
        <v>15</v>
      </c>
      <c r="H1239" s="116" t="s">
        <v>15</v>
      </c>
      <c r="I1239" s="116" t="s">
        <v>15</v>
      </c>
      <c r="J1239" s="35" t="s">
        <v>15</v>
      </c>
      <c r="K1239" s="35" t="s">
        <v>16</v>
      </c>
      <c r="L1239" s="35" t="s">
        <v>16</v>
      </c>
      <c r="M1239" s="35">
        <v>10.0</v>
      </c>
      <c r="N1239" s="172" t="s">
        <v>2015</v>
      </c>
      <c r="O1239" s="35" t="s">
        <v>15</v>
      </c>
      <c r="P1239" s="71" t="s">
        <v>16</v>
      </c>
      <c r="Q1239" s="71" t="s">
        <v>15</v>
      </c>
      <c r="R1239" s="35" t="s">
        <v>16</v>
      </c>
      <c r="S1239" s="35">
        <v>23.0</v>
      </c>
      <c r="T1239" s="71" t="s">
        <v>1992</v>
      </c>
      <c r="U1239" s="35" t="s">
        <v>2892</v>
      </c>
      <c r="V1239" s="35"/>
      <c r="W1239" s="35"/>
      <c r="X1239" s="35"/>
    </row>
    <row r="1240">
      <c r="A1240" s="59">
        <v>1222.0</v>
      </c>
      <c r="B1240" s="30">
        <v>7251124.0</v>
      </c>
      <c r="C1240" s="35" t="s">
        <v>15</v>
      </c>
      <c r="D1240" s="35" t="s">
        <v>15</v>
      </c>
      <c r="E1240" s="35" t="s">
        <v>15</v>
      </c>
      <c r="F1240" s="35" t="s">
        <v>15</v>
      </c>
      <c r="G1240" s="116" t="s">
        <v>15</v>
      </c>
      <c r="H1240" s="116" t="s">
        <v>16</v>
      </c>
      <c r="I1240" s="116" t="s">
        <v>15</v>
      </c>
      <c r="J1240" s="35" t="s">
        <v>16</v>
      </c>
      <c r="K1240" s="35" t="s">
        <v>16</v>
      </c>
      <c r="L1240" s="35" t="s">
        <v>16</v>
      </c>
      <c r="M1240" s="35">
        <v>20.0</v>
      </c>
      <c r="N1240" s="172" t="s">
        <v>2015</v>
      </c>
      <c r="O1240" s="35" t="s">
        <v>15</v>
      </c>
      <c r="P1240" s="71" t="s">
        <v>16</v>
      </c>
      <c r="Q1240" s="71" t="s">
        <v>16</v>
      </c>
      <c r="R1240" s="35" t="s">
        <v>16</v>
      </c>
      <c r="S1240" s="35">
        <v>24.0</v>
      </c>
      <c r="T1240" s="71" t="s">
        <v>1992</v>
      </c>
      <c r="U1240" s="35" t="s">
        <v>2892</v>
      </c>
      <c r="V1240" s="35"/>
      <c r="W1240" s="35"/>
      <c r="X1240" s="35"/>
    </row>
    <row r="1241">
      <c r="A1241" s="59">
        <v>1223.0</v>
      </c>
      <c r="B1241" s="61">
        <v>7252992.0</v>
      </c>
      <c r="C1241" s="35" t="s">
        <v>15</v>
      </c>
      <c r="D1241" s="35" t="s">
        <v>2049</v>
      </c>
      <c r="E1241" s="35" t="s">
        <v>15</v>
      </c>
      <c r="F1241" s="35" t="s">
        <v>15</v>
      </c>
      <c r="G1241" s="116" t="s">
        <v>15</v>
      </c>
      <c r="H1241" s="116" t="s">
        <v>15</v>
      </c>
      <c r="I1241" s="116" t="s">
        <v>15</v>
      </c>
      <c r="J1241" s="35" t="s">
        <v>16</v>
      </c>
      <c r="K1241" s="35" t="s">
        <v>16</v>
      </c>
      <c r="L1241" s="35" t="s">
        <v>16</v>
      </c>
      <c r="M1241" s="35">
        <v>22.0</v>
      </c>
      <c r="N1241" s="172" t="s">
        <v>2644</v>
      </c>
      <c r="O1241" s="35" t="s">
        <v>15</v>
      </c>
      <c r="P1241" s="71" t="s">
        <v>16</v>
      </c>
      <c r="Q1241" s="71" t="s">
        <v>16</v>
      </c>
      <c r="R1241" s="35" t="s">
        <v>16</v>
      </c>
      <c r="S1241" s="35">
        <v>34.0</v>
      </c>
      <c r="T1241" s="71" t="s">
        <v>3033</v>
      </c>
      <c r="U1241" s="35" t="s">
        <v>3034</v>
      </c>
      <c r="V1241" s="35"/>
      <c r="W1241" s="35"/>
      <c r="X1241" s="35"/>
    </row>
    <row r="1242">
      <c r="A1242" s="59">
        <v>1224.0</v>
      </c>
      <c r="B1242" s="30">
        <v>7253547.0</v>
      </c>
      <c r="C1242" s="35" t="s">
        <v>15</v>
      </c>
      <c r="D1242" s="35" t="s">
        <v>15</v>
      </c>
      <c r="E1242" s="35" t="s">
        <v>15</v>
      </c>
      <c r="F1242" s="35" t="s">
        <v>15</v>
      </c>
      <c r="G1242" s="116" t="s">
        <v>15</v>
      </c>
      <c r="H1242" s="116" t="s">
        <v>15</v>
      </c>
      <c r="I1242" s="116" t="s">
        <v>15</v>
      </c>
      <c r="J1242" s="35" t="s">
        <v>16</v>
      </c>
      <c r="K1242" s="35" t="s">
        <v>16</v>
      </c>
      <c r="L1242" s="35" t="s">
        <v>16</v>
      </c>
      <c r="M1242" s="35">
        <v>11.0</v>
      </c>
      <c r="N1242" s="172" t="s">
        <v>3035</v>
      </c>
      <c r="O1242" s="35" t="s">
        <v>16</v>
      </c>
      <c r="P1242" s="71" t="s">
        <v>16</v>
      </c>
      <c r="Q1242" s="71" t="s">
        <v>16</v>
      </c>
      <c r="R1242" s="35" t="s">
        <v>16</v>
      </c>
      <c r="S1242" s="35">
        <v>20.0</v>
      </c>
      <c r="T1242" s="71" t="s">
        <v>1992</v>
      </c>
      <c r="U1242" s="35" t="s">
        <v>3036</v>
      </c>
      <c r="V1242" s="35"/>
      <c r="W1242" s="35"/>
      <c r="X1242" s="35"/>
    </row>
    <row r="1243">
      <c r="A1243" s="59">
        <v>1225.0</v>
      </c>
      <c r="B1243" s="60">
        <v>7254058.0</v>
      </c>
      <c r="C1243" s="35" t="s">
        <v>15</v>
      </c>
      <c r="D1243" s="35" t="s">
        <v>15</v>
      </c>
      <c r="E1243" s="35" t="s">
        <v>15</v>
      </c>
      <c r="F1243" s="35" t="s">
        <v>15</v>
      </c>
      <c r="G1243" s="116" t="s">
        <v>15</v>
      </c>
      <c r="H1243" s="116" t="s">
        <v>15</v>
      </c>
      <c r="I1243" s="116" t="s">
        <v>15</v>
      </c>
      <c r="J1243" s="35" t="s">
        <v>16</v>
      </c>
      <c r="K1243" s="35" t="s">
        <v>16</v>
      </c>
      <c r="L1243" s="35" t="s">
        <v>16</v>
      </c>
      <c r="M1243" s="35">
        <v>20.0</v>
      </c>
      <c r="N1243" s="172" t="s">
        <v>2015</v>
      </c>
      <c r="O1243" s="35" t="s">
        <v>15</v>
      </c>
      <c r="P1243" s="71" t="s">
        <v>16</v>
      </c>
      <c r="Q1243" s="71" t="s">
        <v>15</v>
      </c>
      <c r="R1243" s="35" t="s">
        <v>16</v>
      </c>
      <c r="S1243" s="35">
        <v>20.0</v>
      </c>
      <c r="T1243" s="71" t="s">
        <v>1992</v>
      </c>
      <c r="U1243" s="159"/>
      <c r="V1243" s="159"/>
      <c r="W1243" s="159"/>
      <c r="X1243" s="159"/>
    </row>
    <row r="1244">
      <c r="A1244" s="59">
        <v>1226.0</v>
      </c>
      <c r="B1244" s="60">
        <v>7255965.0</v>
      </c>
      <c r="C1244" s="35" t="s">
        <v>15</v>
      </c>
      <c r="D1244" s="35" t="s">
        <v>15</v>
      </c>
      <c r="E1244" s="35" t="s">
        <v>15</v>
      </c>
      <c r="F1244" s="35" t="s">
        <v>15</v>
      </c>
      <c r="G1244" s="116" t="s">
        <v>15</v>
      </c>
      <c r="H1244" s="116" t="s">
        <v>15</v>
      </c>
      <c r="I1244" s="116" t="s">
        <v>16</v>
      </c>
      <c r="J1244" s="35" t="s">
        <v>15</v>
      </c>
      <c r="K1244" s="35" t="s">
        <v>16</v>
      </c>
      <c r="L1244" s="35" t="s">
        <v>16</v>
      </c>
      <c r="M1244" s="35">
        <v>20.0</v>
      </c>
      <c r="N1244" s="172" t="s">
        <v>2644</v>
      </c>
      <c r="O1244" s="35" t="s">
        <v>15</v>
      </c>
      <c r="P1244" s="71" t="s">
        <v>16</v>
      </c>
      <c r="Q1244" s="71" t="s">
        <v>16</v>
      </c>
      <c r="R1244" s="35" t="s">
        <v>16</v>
      </c>
      <c r="S1244" s="35">
        <v>20.0</v>
      </c>
      <c r="T1244" s="71" t="s">
        <v>1993</v>
      </c>
      <c r="U1244" s="159"/>
      <c r="V1244" s="159"/>
      <c r="W1244" s="159"/>
      <c r="X1244" s="159"/>
    </row>
    <row r="1245">
      <c r="A1245" s="59">
        <v>1227.0</v>
      </c>
      <c r="B1245" s="60">
        <v>7255301.0</v>
      </c>
      <c r="C1245" s="35" t="s">
        <v>15</v>
      </c>
      <c r="D1245" s="35" t="s">
        <v>15</v>
      </c>
      <c r="E1245" s="35" t="s">
        <v>15</v>
      </c>
      <c r="F1245" s="35" t="s">
        <v>15</v>
      </c>
      <c r="G1245" s="116" t="s">
        <v>15</v>
      </c>
      <c r="H1245" s="116" t="s">
        <v>15</v>
      </c>
      <c r="I1245" s="116" t="s">
        <v>15</v>
      </c>
      <c r="J1245" s="35" t="s">
        <v>15</v>
      </c>
      <c r="K1245" s="35" t="s">
        <v>15</v>
      </c>
      <c r="L1245" s="35" t="s">
        <v>15</v>
      </c>
      <c r="M1245" s="159"/>
      <c r="N1245" s="173"/>
      <c r="O1245" s="35" t="s">
        <v>15</v>
      </c>
      <c r="P1245" s="71" t="s">
        <v>15</v>
      </c>
      <c r="Q1245" s="71" t="s">
        <v>15</v>
      </c>
      <c r="R1245" s="35" t="s">
        <v>16</v>
      </c>
      <c r="S1245" s="35">
        <v>2.0</v>
      </c>
      <c r="T1245" s="71" t="s">
        <v>1995</v>
      </c>
      <c r="U1245" s="35" t="s">
        <v>2892</v>
      </c>
      <c r="V1245" s="35"/>
      <c r="W1245" s="35"/>
      <c r="X1245" s="35"/>
    </row>
    <row r="1246">
      <c r="A1246" s="59">
        <v>1228.0</v>
      </c>
      <c r="B1246" s="60">
        <v>7257560.0</v>
      </c>
      <c r="C1246" s="35" t="s">
        <v>15</v>
      </c>
      <c r="D1246" s="35" t="s">
        <v>15</v>
      </c>
      <c r="E1246" s="35" t="s">
        <v>15</v>
      </c>
      <c r="F1246" s="35" t="s">
        <v>15</v>
      </c>
      <c r="G1246" s="116" t="s">
        <v>15</v>
      </c>
      <c r="H1246" s="116" t="s">
        <v>15</v>
      </c>
      <c r="I1246" s="116" t="s">
        <v>16</v>
      </c>
      <c r="J1246" s="35" t="s">
        <v>15</v>
      </c>
      <c r="K1246" s="35" t="s">
        <v>16</v>
      </c>
      <c r="L1246" s="35" t="s">
        <v>16</v>
      </c>
      <c r="M1246" s="35">
        <v>10.0</v>
      </c>
      <c r="N1246" s="172" t="s">
        <v>3037</v>
      </c>
      <c r="O1246" s="35" t="s">
        <v>15</v>
      </c>
      <c r="P1246" s="71" t="s">
        <v>16</v>
      </c>
      <c r="Q1246" s="71" t="s">
        <v>16</v>
      </c>
      <c r="R1246" s="35" t="s">
        <v>16</v>
      </c>
      <c r="S1246" s="35">
        <v>30.0</v>
      </c>
      <c r="T1246" s="71" t="s">
        <v>1992</v>
      </c>
      <c r="U1246" s="35" t="s">
        <v>2892</v>
      </c>
      <c r="V1246" s="35"/>
      <c r="W1246" s="35"/>
      <c r="X1246" s="35"/>
    </row>
    <row r="1247">
      <c r="A1247" s="59">
        <v>1229.0</v>
      </c>
      <c r="B1247" s="30">
        <v>7259871.0</v>
      </c>
      <c r="C1247" s="35" t="s">
        <v>15</v>
      </c>
      <c r="D1247" s="35" t="s">
        <v>16</v>
      </c>
      <c r="E1247" s="35" t="s">
        <v>15</v>
      </c>
      <c r="F1247" s="35" t="s">
        <v>15</v>
      </c>
      <c r="G1247" s="116" t="s">
        <v>15</v>
      </c>
      <c r="H1247" s="116" t="s">
        <v>15</v>
      </c>
      <c r="I1247" s="116" t="s">
        <v>16</v>
      </c>
      <c r="J1247" s="35" t="s">
        <v>15</v>
      </c>
      <c r="K1247" s="35" t="s">
        <v>16</v>
      </c>
      <c r="L1247" s="35" t="s">
        <v>16</v>
      </c>
      <c r="M1247" s="35">
        <v>7.0</v>
      </c>
      <c r="N1247" s="172" t="s">
        <v>3037</v>
      </c>
      <c r="O1247" s="35" t="s">
        <v>15</v>
      </c>
      <c r="P1247" s="71" t="s">
        <v>16</v>
      </c>
      <c r="Q1247" s="71" t="s">
        <v>16</v>
      </c>
      <c r="R1247" s="35" t="s">
        <v>16</v>
      </c>
      <c r="S1247" s="35">
        <v>4.0</v>
      </c>
      <c r="T1247" s="71" t="s">
        <v>1995</v>
      </c>
      <c r="U1247" s="35" t="s">
        <v>3038</v>
      </c>
      <c r="V1247" s="35"/>
      <c r="W1247" s="35"/>
      <c r="X1247" s="35"/>
    </row>
    <row r="1248">
      <c r="A1248" s="30">
        <v>1230.0</v>
      </c>
      <c r="B1248" s="60">
        <v>7262932.0</v>
      </c>
      <c r="C1248" s="35" t="s">
        <v>15</v>
      </c>
      <c r="D1248" s="35" t="s">
        <v>15</v>
      </c>
      <c r="E1248" s="35" t="s">
        <v>15</v>
      </c>
      <c r="F1248" s="35" t="s">
        <v>15</v>
      </c>
      <c r="G1248" s="116" t="s">
        <v>15</v>
      </c>
      <c r="H1248" s="116" t="s">
        <v>15</v>
      </c>
      <c r="I1248" s="116" t="s">
        <v>15</v>
      </c>
      <c r="J1248" s="35" t="s">
        <v>15</v>
      </c>
      <c r="K1248" s="35" t="s">
        <v>15</v>
      </c>
      <c r="L1248" s="35" t="s">
        <v>15</v>
      </c>
      <c r="M1248" s="159"/>
      <c r="N1248" s="173"/>
      <c r="O1248" s="35" t="s">
        <v>15</v>
      </c>
      <c r="P1248" s="71" t="s">
        <v>16</v>
      </c>
      <c r="Q1248" s="71" t="s">
        <v>16</v>
      </c>
      <c r="R1248" s="35" t="s">
        <v>16</v>
      </c>
      <c r="S1248" s="35">
        <v>14.0</v>
      </c>
      <c r="T1248" s="71" t="s">
        <v>1992</v>
      </c>
      <c r="U1248" s="35" t="s">
        <v>2010</v>
      </c>
      <c r="V1248" s="35"/>
      <c r="W1248" s="35"/>
      <c r="X1248" s="35"/>
    </row>
    <row r="1249">
      <c r="A1249" s="30">
        <v>1231.0</v>
      </c>
      <c r="B1249" s="60">
        <v>7260749.0</v>
      </c>
      <c r="C1249" s="35" t="s">
        <v>15</v>
      </c>
      <c r="D1249" s="35" t="s">
        <v>15</v>
      </c>
      <c r="E1249" s="35" t="s">
        <v>15</v>
      </c>
      <c r="F1249" s="35" t="s">
        <v>15</v>
      </c>
      <c r="G1249" s="116" t="s">
        <v>15</v>
      </c>
      <c r="H1249" s="116" t="s">
        <v>15</v>
      </c>
      <c r="I1249" s="116" t="s">
        <v>16</v>
      </c>
      <c r="J1249" s="35" t="s">
        <v>16</v>
      </c>
      <c r="K1249" s="35" t="s">
        <v>16</v>
      </c>
      <c r="L1249" s="35" t="s">
        <v>16</v>
      </c>
      <c r="M1249" s="35">
        <v>19.0</v>
      </c>
      <c r="N1249" s="172" t="s">
        <v>3039</v>
      </c>
      <c r="O1249" s="35" t="s">
        <v>15</v>
      </c>
      <c r="P1249" s="71" t="s">
        <v>16</v>
      </c>
      <c r="Q1249" s="71" t="s">
        <v>16</v>
      </c>
      <c r="R1249" s="35" t="s">
        <v>16</v>
      </c>
      <c r="S1249" s="35">
        <v>40.0</v>
      </c>
      <c r="T1249" s="71" t="s">
        <v>1993</v>
      </c>
      <c r="U1249" s="35" t="s">
        <v>3040</v>
      </c>
      <c r="V1249" s="35"/>
      <c r="W1249" s="35"/>
      <c r="X1249" s="35"/>
    </row>
    <row r="1250">
      <c r="A1250" s="30">
        <v>1232.0</v>
      </c>
      <c r="B1250" s="60">
        <v>7265365.0</v>
      </c>
      <c r="C1250" s="35" t="s">
        <v>15</v>
      </c>
      <c r="D1250" s="35" t="s">
        <v>15</v>
      </c>
      <c r="E1250" s="35" t="s">
        <v>15</v>
      </c>
      <c r="F1250" s="35" t="s">
        <v>15</v>
      </c>
      <c r="G1250" s="116" t="s">
        <v>15</v>
      </c>
      <c r="H1250" s="116" t="s">
        <v>15</v>
      </c>
      <c r="I1250" s="116" t="s">
        <v>15</v>
      </c>
      <c r="J1250" s="35" t="s">
        <v>15</v>
      </c>
      <c r="K1250" s="35" t="s">
        <v>15</v>
      </c>
      <c r="L1250" s="35" t="s">
        <v>15</v>
      </c>
      <c r="M1250" s="159"/>
      <c r="N1250" s="173"/>
      <c r="O1250" s="35" t="s">
        <v>15</v>
      </c>
      <c r="P1250" s="71" t="s">
        <v>16</v>
      </c>
      <c r="Q1250" s="71" t="s">
        <v>15</v>
      </c>
      <c r="R1250" s="35" t="s">
        <v>16</v>
      </c>
      <c r="S1250" s="35">
        <v>21.0</v>
      </c>
      <c r="T1250" s="71" t="s">
        <v>1992</v>
      </c>
      <c r="U1250" s="35" t="s">
        <v>2122</v>
      </c>
      <c r="V1250" s="35"/>
      <c r="W1250" s="35"/>
      <c r="X1250" s="35"/>
    </row>
    <row r="1251">
      <c r="A1251" s="30">
        <v>1233.0</v>
      </c>
      <c r="B1251" s="60">
        <v>7266608.0</v>
      </c>
      <c r="C1251" s="35" t="s">
        <v>15</v>
      </c>
      <c r="D1251" s="35" t="s">
        <v>15</v>
      </c>
      <c r="E1251" s="35" t="s">
        <v>15</v>
      </c>
      <c r="F1251" s="35" t="s">
        <v>15</v>
      </c>
      <c r="G1251" s="116" t="s">
        <v>15</v>
      </c>
      <c r="H1251" s="116" t="s">
        <v>15</v>
      </c>
      <c r="I1251" s="116" t="s">
        <v>15</v>
      </c>
      <c r="J1251" s="35" t="s">
        <v>15</v>
      </c>
      <c r="K1251" s="35" t="s">
        <v>15</v>
      </c>
      <c r="L1251" s="35" t="s">
        <v>15</v>
      </c>
      <c r="M1251" s="159"/>
      <c r="N1251" s="173"/>
      <c r="O1251" s="35" t="s">
        <v>15</v>
      </c>
      <c r="P1251" s="71" t="s">
        <v>16</v>
      </c>
      <c r="Q1251" s="71" t="s">
        <v>16</v>
      </c>
      <c r="R1251" s="35" t="s">
        <v>16</v>
      </c>
      <c r="S1251" s="35">
        <v>7.0</v>
      </c>
      <c r="T1251" s="71" t="s">
        <v>1995</v>
      </c>
      <c r="U1251" s="35" t="s">
        <v>3041</v>
      </c>
      <c r="V1251" s="35"/>
      <c r="W1251" s="35"/>
      <c r="X1251" s="35"/>
    </row>
    <row r="1252">
      <c r="A1252" s="30">
        <v>1234.0</v>
      </c>
      <c r="B1252" s="60">
        <v>7266749.0</v>
      </c>
      <c r="C1252" s="35" t="s">
        <v>15</v>
      </c>
      <c r="D1252" s="35" t="s">
        <v>15</v>
      </c>
      <c r="E1252" s="35" t="s">
        <v>15</v>
      </c>
      <c r="F1252" s="35" t="s">
        <v>15</v>
      </c>
      <c r="G1252" s="116" t="s">
        <v>15</v>
      </c>
      <c r="H1252" s="116" t="s">
        <v>15</v>
      </c>
      <c r="I1252" s="116" t="s">
        <v>16</v>
      </c>
      <c r="J1252" s="35" t="s">
        <v>15</v>
      </c>
      <c r="K1252" s="35" t="s">
        <v>15</v>
      </c>
      <c r="L1252" s="35" t="s">
        <v>16</v>
      </c>
      <c r="M1252" s="35">
        <v>1.0</v>
      </c>
      <c r="N1252" s="172" t="s">
        <v>2015</v>
      </c>
      <c r="O1252" s="35" t="s">
        <v>15</v>
      </c>
      <c r="P1252" s="71" t="s">
        <v>16</v>
      </c>
      <c r="Q1252" s="71" t="s">
        <v>16</v>
      </c>
      <c r="R1252" s="35" t="s">
        <v>15</v>
      </c>
      <c r="S1252" s="159"/>
      <c r="T1252" s="71" t="s">
        <v>1997</v>
      </c>
      <c r="U1252" s="35" t="s">
        <v>2122</v>
      </c>
      <c r="V1252" s="35"/>
      <c r="W1252" s="35"/>
      <c r="X1252" s="35"/>
    </row>
    <row r="1253">
      <c r="A1253" s="30">
        <v>1235.0</v>
      </c>
      <c r="B1253" s="60">
        <v>7267702.0</v>
      </c>
      <c r="C1253" s="35" t="s">
        <v>15</v>
      </c>
      <c r="D1253" s="35" t="s">
        <v>15</v>
      </c>
      <c r="E1253" s="35" t="s">
        <v>15</v>
      </c>
      <c r="F1253" s="35" t="s">
        <v>15</v>
      </c>
      <c r="G1253" s="116" t="s">
        <v>15</v>
      </c>
      <c r="H1253" s="116" t="s">
        <v>15</v>
      </c>
      <c r="I1253" s="116" t="s">
        <v>16</v>
      </c>
      <c r="J1253" s="35" t="s">
        <v>16</v>
      </c>
      <c r="K1253" s="35" t="s">
        <v>16</v>
      </c>
      <c r="L1253" s="35" t="s">
        <v>16</v>
      </c>
      <c r="M1253" s="35">
        <v>38.0</v>
      </c>
      <c r="N1253" s="172" t="s">
        <v>3042</v>
      </c>
      <c r="O1253" s="35" t="s">
        <v>15</v>
      </c>
      <c r="P1253" s="71" t="s">
        <v>16</v>
      </c>
      <c r="Q1253" s="71" t="s">
        <v>16</v>
      </c>
      <c r="R1253" s="35" t="s">
        <v>16</v>
      </c>
      <c r="S1253" s="35">
        <v>122.0</v>
      </c>
      <c r="T1253" s="71" t="s">
        <v>1997</v>
      </c>
      <c r="U1253" s="35" t="s">
        <v>3043</v>
      </c>
      <c r="V1253" s="35"/>
      <c r="W1253" s="35"/>
      <c r="X1253" s="35"/>
    </row>
    <row r="1254">
      <c r="A1254" s="30">
        <v>1236.0</v>
      </c>
      <c r="B1254" s="60">
        <v>7267658.0</v>
      </c>
      <c r="C1254" s="35" t="s">
        <v>15</v>
      </c>
      <c r="D1254" s="35" t="s">
        <v>15</v>
      </c>
      <c r="E1254" s="35" t="s">
        <v>15</v>
      </c>
      <c r="F1254" s="35" t="s">
        <v>15</v>
      </c>
      <c r="G1254" s="116" t="s">
        <v>15</v>
      </c>
      <c r="H1254" s="116" t="s">
        <v>16</v>
      </c>
      <c r="I1254" s="116" t="s">
        <v>16</v>
      </c>
      <c r="J1254" s="35" t="s">
        <v>16</v>
      </c>
      <c r="K1254" s="35" t="s">
        <v>16</v>
      </c>
      <c r="L1254" s="35" t="s">
        <v>16</v>
      </c>
      <c r="M1254" s="35">
        <v>32.0</v>
      </c>
      <c r="N1254" s="172" t="s">
        <v>3044</v>
      </c>
      <c r="O1254" s="35" t="s">
        <v>15</v>
      </c>
      <c r="P1254" s="71" t="s">
        <v>16</v>
      </c>
      <c r="Q1254" s="71" t="s">
        <v>16</v>
      </c>
      <c r="R1254" s="35" t="s">
        <v>16</v>
      </c>
      <c r="S1254" s="35">
        <v>49.0</v>
      </c>
      <c r="T1254" s="71" t="s">
        <v>1993</v>
      </c>
      <c r="U1254" s="35" t="s">
        <v>3045</v>
      </c>
      <c r="V1254" s="35"/>
      <c r="W1254" s="35"/>
      <c r="X1254" s="35"/>
    </row>
    <row r="1255">
      <c r="A1255" s="30">
        <v>1237.0</v>
      </c>
      <c r="B1255" s="60">
        <v>7293668.0</v>
      </c>
      <c r="C1255" s="35" t="s">
        <v>15</v>
      </c>
      <c r="D1255" s="35" t="s">
        <v>15</v>
      </c>
      <c r="E1255" s="35" t="s">
        <v>15</v>
      </c>
      <c r="F1255" s="35" t="s">
        <v>15</v>
      </c>
      <c r="G1255" s="116" t="s">
        <v>15</v>
      </c>
      <c r="H1255" s="116" t="s">
        <v>15</v>
      </c>
      <c r="I1255" s="116" t="s">
        <v>16</v>
      </c>
      <c r="J1255" s="35" t="s">
        <v>15</v>
      </c>
      <c r="K1255" s="35" t="s">
        <v>15</v>
      </c>
      <c r="L1255" s="35" t="s">
        <v>16</v>
      </c>
      <c r="M1255" s="35">
        <v>8.0</v>
      </c>
      <c r="N1255" s="172" t="s">
        <v>2015</v>
      </c>
      <c r="O1255" s="35" t="s">
        <v>15</v>
      </c>
      <c r="P1255" s="71" t="s">
        <v>16</v>
      </c>
      <c r="Q1255" s="71" t="s">
        <v>16</v>
      </c>
      <c r="R1255" s="35" t="s">
        <v>16</v>
      </c>
      <c r="S1255" s="35">
        <v>8.0</v>
      </c>
      <c r="T1255" s="71" t="s">
        <v>1992</v>
      </c>
      <c r="U1255" s="35" t="s">
        <v>2181</v>
      </c>
      <c r="V1255" s="35"/>
      <c r="W1255" s="35"/>
      <c r="X1255" s="35"/>
    </row>
    <row r="1256">
      <c r="A1256" s="30">
        <v>1238.0</v>
      </c>
      <c r="B1256" s="60">
        <v>7269792.0</v>
      </c>
      <c r="C1256" s="35" t="s">
        <v>16</v>
      </c>
      <c r="D1256" s="35" t="s">
        <v>15</v>
      </c>
      <c r="E1256" s="35" t="s">
        <v>15</v>
      </c>
      <c r="F1256" s="35" t="s">
        <v>16</v>
      </c>
      <c r="G1256" s="116" t="s">
        <v>15</v>
      </c>
      <c r="H1256" s="116" t="s">
        <v>15</v>
      </c>
      <c r="I1256" s="116" t="s">
        <v>16</v>
      </c>
      <c r="J1256" s="35" t="s">
        <v>15</v>
      </c>
      <c r="K1256" s="35" t="s">
        <v>16</v>
      </c>
      <c r="L1256" s="35" t="s">
        <v>16</v>
      </c>
      <c r="M1256" s="35">
        <v>10.0</v>
      </c>
      <c r="N1256" s="172" t="s">
        <v>2015</v>
      </c>
      <c r="O1256" s="35" t="s">
        <v>15</v>
      </c>
      <c r="P1256" s="71" t="s">
        <v>16</v>
      </c>
      <c r="Q1256" s="71" t="s">
        <v>16</v>
      </c>
      <c r="R1256" s="35" t="s">
        <v>16</v>
      </c>
      <c r="S1256" s="35">
        <v>10.0</v>
      </c>
      <c r="T1256" s="71" t="s">
        <v>1992</v>
      </c>
      <c r="U1256" s="35" t="s">
        <v>3046</v>
      </c>
      <c r="V1256" s="35"/>
      <c r="W1256" s="35"/>
      <c r="X1256" s="35"/>
    </row>
    <row r="1257">
      <c r="A1257" s="30">
        <v>1239.0</v>
      </c>
      <c r="B1257" s="60">
        <v>7270303.0</v>
      </c>
      <c r="C1257" s="35" t="s">
        <v>15</v>
      </c>
      <c r="D1257" s="35" t="s">
        <v>15</v>
      </c>
      <c r="E1257" s="35" t="s">
        <v>15</v>
      </c>
      <c r="F1257" s="35" t="s">
        <v>15</v>
      </c>
      <c r="G1257" s="116" t="s">
        <v>15</v>
      </c>
      <c r="H1257" s="116" t="s">
        <v>15</v>
      </c>
      <c r="I1257" s="116" t="s">
        <v>16</v>
      </c>
      <c r="J1257" s="35" t="s">
        <v>15</v>
      </c>
      <c r="K1257" s="35" t="s">
        <v>15</v>
      </c>
      <c r="L1257" s="35" t="s">
        <v>16</v>
      </c>
      <c r="M1257" s="35">
        <v>10.0</v>
      </c>
      <c r="N1257" s="172" t="s">
        <v>2015</v>
      </c>
      <c r="O1257" s="35" t="s">
        <v>15</v>
      </c>
      <c r="P1257" s="71" t="s">
        <v>16</v>
      </c>
      <c r="Q1257" s="71" t="s">
        <v>16</v>
      </c>
      <c r="R1257" s="35" t="s">
        <v>16</v>
      </c>
      <c r="S1257" s="35">
        <v>22.0</v>
      </c>
      <c r="T1257" s="71" t="s">
        <v>1992</v>
      </c>
      <c r="U1257" s="35" t="s">
        <v>3047</v>
      </c>
      <c r="V1257" s="35"/>
      <c r="W1257" s="35"/>
      <c r="X1257" s="35"/>
    </row>
    <row r="1258">
      <c r="A1258" s="30">
        <v>1240.0</v>
      </c>
      <c r="B1258" s="60">
        <v>7270480.0</v>
      </c>
      <c r="C1258" s="35" t="s">
        <v>15</v>
      </c>
      <c r="D1258" s="35" t="s">
        <v>15</v>
      </c>
      <c r="E1258" s="35" t="s">
        <v>15</v>
      </c>
      <c r="F1258" s="35" t="s">
        <v>15</v>
      </c>
      <c r="G1258" s="116" t="s">
        <v>15</v>
      </c>
      <c r="H1258" s="116" t="s">
        <v>15</v>
      </c>
      <c r="I1258" s="116" t="s">
        <v>15</v>
      </c>
      <c r="J1258" s="35" t="s">
        <v>15</v>
      </c>
      <c r="K1258" s="35" t="s">
        <v>15</v>
      </c>
      <c r="L1258" s="35" t="s">
        <v>15</v>
      </c>
      <c r="M1258" s="159"/>
      <c r="N1258" s="173"/>
      <c r="O1258" s="35" t="s">
        <v>15</v>
      </c>
      <c r="P1258" s="71" t="s">
        <v>16</v>
      </c>
      <c r="Q1258" s="71" t="s">
        <v>16</v>
      </c>
      <c r="R1258" s="35" t="s">
        <v>16</v>
      </c>
      <c r="S1258" s="35">
        <v>10.0</v>
      </c>
      <c r="T1258" s="71" t="s">
        <v>1995</v>
      </c>
      <c r="U1258" s="35" t="s">
        <v>2362</v>
      </c>
      <c r="V1258" s="35"/>
      <c r="W1258" s="35"/>
      <c r="X1258" s="35"/>
    </row>
    <row r="1259">
      <c r="A1259" s="30">
        <v>1241.0</v>
      </c>
      <c r="B1259" s="60">
        <v>7270836.0</v>
      </c>
      <c r="C1259" s="35" t="s">
        <v>15</v>
      </c>
      <c r="D1259" s="35" t="s">
        <v>15</v>
      </c>
      <c r="E1259" s="35" t="s">
        <v>15</v>
      </c>
      <c r="F1259" s="35" t="s">
        <v>16</v>
      </c>
      <c r="G1259" s="116" t="s">
        <v>15</v>
      </c>
      <c r="H1259" s="116" t="s">
        <v>15</v>
      </c>
      <c r="I1259" s="116" t="s">
        <v>16</v>
      </c>
      <c r="J1259" s="35" t="s">
        <v>15</v>
      </c>
      <c r="K1259" s="35" t="s">
        <v>15</v>
      </c>
      <c r="L1259" s="35" t="s">
        <v>16</v>
      </c>
      <c r="M1259" s="35">
        <v>14.0</v>
      </c>
      <c r="N1259" s="172" t="s">
        <v>2015</v>
      </c>
      <c r="O1259" s="35" t="s">
        <v>15</v>
      </c>
      <c r="P1259" s="71" t="s">
        <v>16</v>
      </c>
      <c r="Q1259" s="71" t="s">
        <v>16</v>
      </c>
      <c r="R1259" s="35" t="s">
        <v>16</v>
      </c>
      <c r="S1259" s="35">
        <v>13.0</v>
      </c>
      <c r="T1259" s="71" t="s">
        <v>1992</v>
      </c>
      <c r="U1259" s="35" t="s">
        <v>2509</v>
      </c>
      <c r="V1259" s="35"/>
      <c r="W1259" s="35"/>
      <c r="X1259" s="35"/>
    </row>
    <row r="1260">
      <c r="A1260" s="30">
        <v>1242.0</v>
      </c>
      <c r="B1260" s="60">
        <v>7270991.0</v>
      </c>
      <c r="C1260" s="35" t="s">
        <v>15</v>
      </c>
      <c r="D1260" s="35" t="s">
        <v>15</v>
      </c>
      <c r="E1260" s="35" t="s">
        <v>15</v>
      </c>
      <c r="F1260" s="35" t="s">
        <v>15</v>
      </c>
      <c r="G1260" s="116" t="s">
        <v>15</v>
      </c>
      <c r="H1260" s="116" t="s">
        <v>15</v>
      </c>
      <c r="I1260" s="116" t="s">
        <v>16</v>
      </c>
      <c r="J1260" s="35" t="s">
        <v>15</v>
      </c>
      <c r="K1260" s="35" t="s">
        <v>15</v>
      </c>
      <c r="L1260" s="35" t="s">
        <v>16</v>
      </c>
      <c r="M1260" s="35">
        <v>9.0</v>
      </c>
      <c r="N1260" s="172" t="s">
        <v>2015</v>
      </c>
      <c r="O1260" s="35" t="s">
        <v>15</v>
      </c>
      <c r="P1260" s="71" t="s">
        <v>16</v>
      </c>
      <c r="Q1260" s="71" t="s">
        <v>16</v>
      </c>
      <c r="R1260" s="35" t="s">
        <v>16</v>
      </c>
      <c r="S1260" s="35">
        <v>18.0</v>
      </c>
      <c r="T1260" s="71" t="s">
        <v>1992</v>
      </c>
      <c r="U1260" s="35" t="s">
        <v>2010</v>
      </c>
      <c r="V1260" s="35"/>
      <c r="W1260" s="35"/>
      <c r="X1260" s="35"/>
    </row>
    <row r="1261">
      <c r="A1261" s="30">
        <v>1243.0</v>
      </c>
      <c r="B1261" s="60">
        <v>7272173.0</v>
      </c>
      <c r="C1261" s="35" t="s">
        <v>15</v>
      </c>
      <c r="D1261" s="35" t="s">
        <v>15</v>
      </c>
      <c r="E1261" s="35" t="s">
        <v>15</v>
      </c>
      <c r="F1261" s="35" t="s">
        <v>15</v>
      </c>
      <c r="G1261" s="116" t="s">
        <v>15</v>
      </c>
      <c r="H1261" s="116" t="s">
        <v>15</v>
      </c>
      <c r="I1261" s="116" t="s">
        <v>15</v>
      </c>
      <c r="J1261" s="35" t="s">
        <v>15</v>
      </c>
      <c r="K1261" s="35" t="s">
        <v>16</v>
      </c>
      <c r="L1261" s="35" t="s">
        <v>15</v>
      </c>
      <c r="M1261" s="159"/>
      <c r="N1261" s="173"/>
      <c r="O1261" s="35" t="s">
        <v>15</v>
      </c>
      <c r="P1261" s="71" t="s">
        <v>15</v>
      </c>
      <c r="Q1261" s="71" t="s">
        <v>16</v>
      </c>
      <c r="R1261" s="35" t="s">
        <v>16</v>
      </c>
      <c r="S1261" s="35">
        <v>25.0</v>
      </c>
      <c r="T1261" s="71" t="s">
        <v>1995</v>
      </c>
      <c r="U1261" s="35" t="s">
        <v>3048</v>
      </c>
      <c r="V1261" s="35"/>
      <c r="W1261" s="35"/>
      <c r="X1261" s="35"/>
    </row>
    <row r="1262">
      <c r="A1262" s="30">
        <v>1244.0</v>
      </c>
      <c r="B1262" s="60">
        <v>7272531.0</v>
      </c>
      <c r="C1262" s="35" t="s">
        <v>15</v>
      </c>
      <c r="D1262" s="35" t="s">
        <v>15</v>
      </c>
      <c r="E1262" s="35" t="s">
        <v>15</v>
      </c>
      <c r="F1262" s="35" t="s">
        <v>15</v>
      </c>
      <c r="G1262" s="116" t="s">
        <v>15</v>
      </c>
      <c r="H1262" s="116" t="s">
        <v>15</v>
      </c>
      <c r="I1262" s="116" t="s">
        <v>15</v>
      </c>
      <c r="J1262" s="35" t="s">
        <v>15</v>
      </c>
      <c r="K1262" s="35" t="s">
        <v>15</v>
      </c>
      <c r="L1262" s="35" t="s">
        <v>15</v>
      </c>
      <c r="M1262" s="159"/>
      <c r="N1262" s="173"/>
      <c r="O1262" s="35" t="s">
        <v>15</v>
      </c>
      <c r="P1262" s="71" t="s">
        <v>16</v>
      </c>
      <c r="Q1262" s="71" t="s">
        <v>16</v>
      </c>
      <c r="R1262" s="35" t="s">
        <v>16</v>
      </c>
      <c r="S1262" s="35">
        <v>12.0</v>
      </c>
      <c r="T1262" s="71" t="s">
        <v>1992</v>
      </c>
      <c r="U1262" s="35" t="s">
        <v>3049</v>
      </c>
      <c r="V1262" s="35"/>
      <c r="W1262" s="35"/>
      <c r="X1262" s="35"/>
    </row>
    <row r="1263">
      <c r="A1263" s="30">
        <v>1245.0</v>
      </c>
      <c r="B1263" s="60">
        <v>7273195.0</v>
      </c>
      <c r="C1263" s="35" t="s">
        <v>15</v>
      </c>
      <c r="D1263" s="35" t="s">
        <v>15</v>
      </c>
      <c r="E1263" s="35" t="s">
        <v>15</v>
      </c>
      <c r="F1263" s="35" t="s">
        <v>15</v>
      </c>
      <c r="G1263" s="116" t="s">
        <v>15</v>
      </c>
      <c r="H1263" s="116" t="s">
        <v>15</v>
      </c>
      <c r="I1263" s="116" t="s">
        <v>16</v>
      </c>
      <c r="J1263" s="35" t="s">
        <v>15</v>
      </c>
      <c r="K1263" s="35" t="s">
        <v>15</v>
      </c>
      <c r="L1263" s="35" t="s">
        <v>16</v>
      </c>
      <c r="M1263" s="35">
        <v>11.0</v>
      </c>
      <c r="N1263" s="172" t="s">
        <v>2015</v>
      </c>
      <c r="O1263" s="35" t="s">
        <v>15</v>
      </c>
      <c r="P1263" s="71" t="s">
        <v>16</v>
      </c>
      <c r="Q1263" s="71" t="s">
        <v>16</v>
      </c>
      <c r="R1263" s="35" t="s">
        <v>16</v>
      </c>
      <c r="S1263" s="35">
        <v>18.0</v>
      </c>
      <c r="T1263" s="71" t="s">
        <v>1992</v>
      </c>
      <c r="U1263" s="35" t="s">
        <v>3050</v>
      </c>
      <c r="V1263" s="35"/>
      <c r="W1263" s="35"/>
      <c r="X1263" s="35"/>
    </row>
    <row r="1264">
      <c r="A1264" s="59">
        <v>1246.0</v>
      </c>
      <c r="B1264" s="59">
        <v>7278426.0</v>
      </c>
      <c r="C1264" s="35" t="s">
        <v>15</v>
      </c>
      <c r="D1264" s="35" t="s">
        <v>15</v>
      </c>
      <c r="E1264" s="35" t="s">
        <v>15</v>
      </c>
      <c r="F1264" s="35" t="s">
        <v>15</v>
      </c>
      <c r="G1264" s="116" t="s">
        <v>15</v>
      </c>
      <c r="H1264" s="116" t="s">
        <v>15</v>
      </c>
      <c r="I1264" s="116" t="s">
        <v>16</v>
      </c>
      <c r="J1264" s="35" t="s">
        <v>15</v>
      </c>
      <c r="K1264" s="35" t="s">
        <v>16</v>
      </c>
      <c r="L1264" s="35" t="s">
        <v>16</v>
      </c>
      <c r="M1264" s="35">
        <v>9.0</v>
      </c>
      <c r="N1264" s="172" t="s">
        <v>2015</v>
      </c>
      <c r="O1264" s="35" t="s">
        <v>15</v>
      </c>
      <c r="P1264" s="71" t="s">
        <v>16</v>
      </c>
      <c r="Q1264" s="71" t="s">
        <v>16</v>
      </c>
      <c r="R1264" s="35" t="s">
        <v>16</v>
      </c>
      <c r="S1264" s="35">
        <v>15.0</v>
      </c>
      <c r="T1264" s="71" t="s">
        <v>1992</v>
      </c>
      <c r="U1264" s="35" t="s">
        <v>2892</v>
      </c>
      <c r="V1264" s="35"/>
      <c r="W1264" s="35"/>
      <c r="X1264" s="35"/>
    </row>
    <row r="1265">
      <c r="A1265" s="30">
        <v>1247.0</v>
      </c>
      <c r="B1265" s="60">
        <v>7278433.0</v>
      </c>
      <c r="C1265" s="35" t="s">
        <v>15</v>
      </c>
      <c r="D1265" s="35" t="s">
        <v>15</v>
      </c>
      <c r="E1265" s="35" t="s">
        <v>15</v>
      </c>
      <c r="F1265" s="35" t="s">
        <v>15</v>
      </c>
      <c r="G1265" s="116" t="s">
        <v>15</v>
      </c>
      <c r="H1265" s="116" t="s">
        <v>15</v>
      </c>
      <c r="I1265" s="116" t="s">
        <v>15</v>
      </c>
      <c r="J1265" s="35" t="s">
        <v>15</v>
      </c>
      <c r="K1265" s="35" t="s">
        <v>15</v>
      </c>
      <c r="L1265" s="35" t="s">
        <v>15</v>
      </c>
      <c r="M1265" s="159"/>
      <c r="N1265" s="173"/>
      <c r="O1265" s="35" t="s">
        <v>15</v>
      </c>
      <c r="P1265" s="71" t="s">
        <v>16</v>
      </c>
      <c r="Q1265" s="71" t="s">
        <v>16</v>
      </c>
      <c r="R1265" s="35" t="s">
        <v>16</v>
      </c>
      <c r="S1265" s="35">
        <v>19.0</v>
      </c>
      <c r="T1265" s="71" t="s">
        <v>1992</v>
      </c>
      <c r="U1265" s="35" t="s">
        <v>2892</v>
      </c>
      <c r="V1265" s="35"/>
      <c r="W1265" s="35"/>
      <c r="X1265" s="35"/>
    </row>
    <row r="1266">
      <c r="A1266" s="30">
        <v>1248.0</v>
      </c>
      <c r="B1266" s="60">
        <v>7278484.0</v>
      </c>
      <c r="C1266" s="35" t="s">
        <v>15</v>
      </c>
      <c r="D1266" s="35" t="s">
        <v>15</v>
      </c>
      <c r="E1266" s="35" t="s">
        <v>15</v>
      </c>
      <c r="F1266" s="35" t="s">
        <v>15</v>
      </c>
      <c r="G1266" s="116" t="s">
        <v>16</v>
      </c>
      <c r="H1266" s="116" t="s">
        <v>15</v>
      </c>
      <c r="I1266" s="116" t="s">
        <v>16</v>
      </c>
      <c r="J1266" s="35" t="s">
        <v>15</v>
      </c>
      <c r="K1266" s="35" t="s">
        <v>15</v>
      </c>
      <c r="L1266" s="35" t="s">
        <v>16</v>
      </c>
      <c r="M1266" s="35">
        <v>7.0</v>
      </c>
      <c r="N1266" s="172" t="s">
        <v>2015</v>
      </c>
      <c r="O1266" s="35" t="s">
        <v>15</v>
      </c>
      <c r="P1266" s="71" t="s">
        <v>15</v>
      </c>
      <c r="Q1266" s="71" t="s">
        <v>15</v>
      </c>
      <c r="R1266" s="35" t="s">
        <v>16</v>
      </c>
      <c r="S1266" s="35">
        <v>5.0</v>
      </c>
      <c r="T1266" s="71" t="s">
        <v>1992</v>
      </c>
      <c r="U1266" s="35" t="s">
        <v>3051</v>
      </c>
      <c r="V1266" s="35"/>
      <c r="W1266" s="35"/>
      <c r="X1266" s="35"/>
    </row>
    <row r="1267">
      <c r="A1267" s="30">
        <v>1249.0</v>
      </c>
      <c r="B1267" s="60">
        <v>7280471.0</v>
      </c>
      <c r="C1267" s="35" t="s">
        <v>15</v>
      </c>
      <c r="D1267" s="35" t="s">
        <v>15</v>
      </c>
      <c r="E1267" s="35" t="s">
        <v>15</v>
      </c>
      <c r="F1267" s="35" t="s">
        <v>15</v>
      </c>
      <c r="G1267" s="116" t="s">
        <v>15</v>
      </c>
      <c r="H1267" s="116" t="s">
        <v>15</v>
      </c>
      <c r="I1267" s="116" t="s">
        <v>15</v>
      </c>
      <c r="J1267" s="35" t="s">
        <v>15</v>
      </c>
      <c r="K1267" s="35" t="s">
        <v>15</v>
      </c>
      <c r="L1267" s="35" t="s">
        <v>15</v>
      </c>
      <c r="M1267" s="159"/>
      <c r="N1267" s="173"/>
      <c r="O1267" s="35" t="s">
        <v>15</v>
      </c>
      <c r="P1267" s="71" t="s">
        <v>16</v>
      </c>
      <c r="Q1267" s="71" t="s">
        <v>16</v>
      </c>
      <c r="R1267" s="35" t="s">
        <v>16</v>
      </c>
      <c r="S1267" s="35">
        <v>20.0</v>
      </c>
      <c r="T1267" s="71" t="s">
        <v>1992</v>
      </c>
      <c r="U1267" s="35" t="s">
        <v>3052</v>
      </c>
      <c r="V1267" s="35"/>
      <c r="W1267" s="35"/>
      <c r="X1267" s="35"/>
    </row>
    <row r="1268">
      <c r="A1268" s="30">
        <v>1250.0</v>
      </c>
      <c r="B1268" s="60">
        <v>7282631.0</v>
      </c>
      <c r="C1268" s="35" t="s">
        <v>15</v>
      </c>
      <c r="D1268" s="35" t="s">
        <v>15</v>
      </c>
      <c r="E1268" s="35" t="s">
        <v>15</v>
      </c>
      <c r="F1268" s="35" t="s">
        <v>15</v>
      </c>
      <c r="G1268" s="116" t="s">
        <v>15</v>
      </c>
      <c r="H1268" s="116" t="s">
        <v>15</v>
      </c>
      <c r="I1268" s="116" t="s">
        <v>15</v>
      </c>
      <c r="J1268" s="35" t="s">
        <v>16</v>
      </c>
      <c r="K1268" s="35" t="s">
        <v>15</v>
      </c>
      <c r="L1268" s="35" t="s">
        <v>16</v>
      </c>
      <c r="M1268" s="35">
        <v>10.0</v>
      </c>
      <c r="N1268" s="172" t="s">
        <v>2015</v>
      </c>
      <c r="O1268" s="35" t="s">
        <v>15</v>
      </c>
      <c r="P1268" s="71" t="s">
        <v>16</v>
      </c>
      <c r="Q1268" s="71" t="s">
        <v>16</v>
      </c>
      <c r="R1268" s="35" t="s">
        <v>16</v>
      </c>
      <c r="S1268" s="35">
        <v>8.0</v>
      </c>
      <c r="T1268" s="71" t="s">
        <v>1992</v>
      </c>
      <c r="U1268" s="35" t="s">
        <v>3053</v>
      </c>
      <c r="V1268" s="35"/>
      <c r="W1268" s="35"/>
      <c r="X1268" s="35"/>
    </row>
    <row r="1269">
      <c r="A1269" s="30">
        <v>1251.0</v>
      </c>
      <c r="B1269" s="60">
        <v>7282881.0</v>
      </c>
      <c r="C1269" s="35" t="s">
        <v>15</v>
      </c>
      <c r="D1269" s="35" t="s">
        <v>15</v>
      </c>
      <c r="E1269" s="35" t="s">
        <v>15</v>
      </c>
      <c r="F1269" s="35" t="s">
        <v>15</v>
      </c>
      <c r="G1269" s="116" t="s">
        <v>15</v>
      </c>
      <c r="H1269" s="116" t="s">
        <v>15</v>
      </c>
      <c r="I1269" s="116" t="s">
        <v>15</v>
      </c>
      <c r="J1269" s="35" t="s">
        <v>15</v>
      </c>
      <c r="K1269" s="35" t="s">
        <v>15</v>
      </c>
      <c r="L1269" s="35" t="s">
        <v>15</v>
      </c>
      <c r="M1269" s="159"/>
      <c r="N1269" s="173"/>
      <c r="O1269" s="35" t="s">
        <v>15</v>
      </c>
      <c r="P1269" s="71" t="s">
        <v>16</v>
      </c>
      <c r="Q1269" s="71" t="s">
        <v>16</v>
      </c>
      <c r="R1269" s="35" t="s">
        <v>16</v>
      </c>
      <c r="S1269" s="35">
        <v>15.0</v>
      </c>
      <c r="T1269" s="71" t="s">
        <v>1992</v>
      </c>
      <c r="U1269" s="100" t="s">
        <v>3054</v>
      </c>
      <c r="V1269" s="100"/>
      <c r="W1269" s="100"/>
      <c r="X1269" s="100"/>
    </row>
    <row r="1270">
      <c r="A1270" s="30">
        <v>1252.0</v>
      </c>
      <c r="B1270" s="60">
        <v>7285833.0</v>
      </c>
      <c r="C1270" s="35" t="s">
        <v>15</v>
      </c>
      <c r="D1270" s="35" t="s">
        <v>2013</v>
      </c>
      <c r="E1270" s="35" t="s">
        <v>15</v>
      </c>
      <c r="F1270" s="35" t="s">
        <v>15</v>
      </c>
      <c r="G1270" s="116" t="s">
        <v>15</v>
      </c>
      <c r="H1270" s="116" t="s">
        <v>15</v>
      </c>
      <c r="I1270" s="116" t="s">
        <v>16</v>
      </c>
      <c r="J1270" s="35" t="s">
        <v>15</v>
      </c>
      <c r="K1270" s="35" t="s">
        <v>15</v>
      </c>
      <c r="L1270" s="35" t="s">
        <v>16</v>
      </c>
      <c r="M1270" s="35">
        <v>10.0</v>
      </c>
      <c r="N1270" s="172" t="s">
        <v>2302</v>
      </c>
      <c r="O1270" s="35" t="s">
        <v>86</v>
      </c>
      <c r="P1270" s="71" t="s">
        <v>16</v>
      </c>
      <c r="Q1270" s="71" t="s">
        <v>15</v>
      </c>
      <c r="R1270" s="35" t="s">
        <v>16</v>
      </c>
      <c r="S1270" s="35">
        <v>6.0</v>
      </c>
      <c r="T1270" s="71" t="s">
        <v>1992</v>
      </c>
      <c r="U1270" s="35" t="s">
        <v>2122</v>
      </c>
      <c r="V1270" s="35"/>
      <c r="W1270" s="35"/>
      <c r="X1270" s="35"/>
    </row>
    <row r="1271">
      <c r="A1271" s="30">
        <v>1253.0</v>
      </c>
      <c r="B1271" s="60">
        <v>7288319.0</v>
      </c>
      <c r="C1271" s="35" t="s">
        <v>15</v>
      </c>
      <c r="D1271" s="35" t="s">
        <v>15</v>
      </c>
      <c r="E1271" s="35" t="s">
        <v>15</v>
      </c>
      <c r="F1271" s="35" t="s">
        <v>15</v>
      </c>
      <c r="G1271" s="116" t="s">
        <v>15</v>
      </c>
      <c r="H1271" s="116" t="s">
        <v>15</v>
      </c>
      <c r="I1271" s="116" t="s">
        <v>16</v>
      </c>
      <c r="J1271" s="35" t="s">
        <v>15</v>
      </c>
      <c r="K1271" s="35" t="s">
        <v>15</v>
      </c>
      <c r="L1271" s="35" t="s">
        <v>16</v>
      </c>
      <c r="M1271" s="35">
        <v>1.0</v>
      </c>
      <c r="N1271" s="172" t="s">
        <v>3055</v>
      </c>
      <c r="O1271" s="35" t="s">
        <v>16</v>
      </c>
      <c r="P1271" s="35" t="s">
        <v>16</v>
      </c>
      <c r="Q1271" s="35" t="s">
        <v>16</v>
      </c>
      <c r="R1271" s="35" t="s">
        <v>16</v>
      </c>
      <c r="S1271" s="35">
        <v>2.0</v>
      </c>
      <c r="T1271" s="35" t="s">
        <v>1992</v>
      </c>
      <c r="U1271" s="35" t="s">
        <v>3056</v>
      </c>
      <c r="V1271" s="35"/>
      <c r="W1271" s="35"/>
      <c r="X1271" s="35"/>
    </row>
    <row r="1272">
      <c r="A1272" s="30">
        <v>1254.0</v>
      </c>
      <c r="B1272" s="60">
        <v>7289511.0</v>
      </c>
      <c r="C1272" s="35" t="s">
        <v>15</v>
      </c>
      <c r="D1272" s="35" t="s">
        <v>15</v>
      </c>
      <c r="E1272" s="35" t="s">
        <v>15</v>
      </c>
      <c r="F1272" s="35" t="s">
        <v>15</v>
      </c>
      <c r="G1272" s="116" t="s">
        <v>15</v>
      </c>
      <c r="H1272" s="116" t="s">
        <v>15</v>
      </c>
      <c r="I1272" s="116" t="s">
        <v>16</v>
      </c>
      <c r="J1272" s="35" t="s">
        <v>15</v>
      </c>
      <c r="K1272" s="35" t="s">
        <v>15</v>
      </c>
      <c r="L1272" s="35" t="s">
        <v>16</v>
      </c>
      <c r="M1272" s="35">
        <v>10.0</v>
      </c>
      <c r="N1272" s="172" t="s">
        <v>2015</v>
      </c>
      <c r="O1272" s="35" t="s">
        <v>15</v>
      </c>
      <c r="P1272" s="35" t="s">
        <v>16</v>
      </c>
      <c r="Q1272" s="35" t="s">
        <v>15</v>
      </c>
      <c r="R1272" s="35" t="s">
        <v>16</v>
      </c>
      <c r="S1272" s="35">
        <v>2.0</v>
      </c>
      <c r="T1272" s="35" t="s">
        <v>1992</v>
      </c>
      <c r="U1272" s="35" t="s">
        <v>3057</v>
      </c>
      <c r="V1272" s="35"/>
      <c r="W1272" s="35"/>
      <c r="X1272" s="35"/>
    </row>
    <row r="1273">
      <c r="A1273" s="30">
        <v>1255.0</v>
      </c>
      <c r="B1273" s="60">
        <v>7290386.0</v>
      </c>
      <c r="C1273" s="35" t="s">
        <v>16</v>
      </c>
      <c r="D1273" s="35" t="s">
        <v>2007</v>
      </c>
      <c r="E1273" s="35" t="s">
        <v>15</v>
      </c>
      <c r="F1273" s="35" t="s">
        <v>16</v>
      </c>
      <c r="G1273" s="116" t="s">
        <v>15</v>
      </c>
      <c r="H1273" s="116" t="s">
        <v>15</v>
      </c>
      <c r="I1273" s="116" t="s">
        <v>16</v>
      </c>
      <c r="J1273" s="35" t="s">
        <v>15</v>
      </c>
      <c r="K1273" s="35" t="s">
        <v>16</v>
      </c>
      <c r="L1273" s="35" t="s">
        <v>16</v>
      </c>
      <c r="M1273" s="35">
        <v>11.0</v>
      </c>
      <c r="N1273" s="172" t="s">
        <v>3058</v>
      </c>
      <c r="O1273" s="35" t="s">
        <v>16</v>
      </c>
      <c r="P1273" s="35" t="s">
        <v>16</v>
      </c>
      <c r="Q1273" s="35" t="s">
        <v>16</v>
      </c>
      <c r="R1273" s="35" t="s">
        <v>16</v>
      </c>
      <c r="S1273" s="35">
        <v>19.0</v>
      </c>
      <c r="T1273" s="35"/>
      <c r="U1273" s="35" t="s">
        <v>3059</v>
      </c>
      <c r="V1273" s="35"/>
      <c r="W1273" s="35"/>
      <c r="X1273" s="35"/>
    </row>
    <row r="1274">
      <c r="A1274" s="30">
        <v>1256.0</v>
      </c>
      <c r="B1274" s="60">
        <v>7290326.0</v>
      </c>
      <c r="C1274" s="35" t="s">
        <v>15</v>
      </c>
      <c r="D1274" s="35" t="s">
        <v>15</v>
      </c>
      <c r="E1274" s="35" t="s">
        <v>15</v>
      </c>
      <c r="F1274" s="35" t="s">
        <v>15</v>
      </c>
      <c r="G1274" s="116" t="s">
        <v>15</v>
      </c>
      <c r="H1274" s="116" t="s">
        <v>15</v>
      </c>
      <c r="I1274" s="116" t="s">
        <v>15</v>
      </c>
      <c r="J1274" s="35" t="s">
        <v>15</v>
      </c>
      <c r="K1274" s="35" t="s">
        <v>15</v>
      </c>
      <c r="L1274" s="35" t="s">
        <v>15</v>
      </c>
      <c r="M1274" s="159"/>
      <c r="N1274" s="173"/>
      <c r="O1274" s="35" t="s">
        <v>15</v>
      </c>
      <c r="P1274" s="35" t="s">
        <v>16</v>
      </c>
      <c r="Q1274" s="35" t="s">
        <v>16</v>
      </c>
      <c r="R1274" s="35" t="s">
        <v>16</v>
      </c>
      <c r="S1274" s="35">
        <v>8.0</v>
      </c>
      <c r="T1274" s="35" t="s">
        <v>1995</v>
      </c>
      <c r="U1274" s="35" t="s">
        <v>2892</v>
      </c>
      <c r="V1274" s="35"/>
      <c r="W1274" s="35"/>
      <c r="X1274" s="35"/>
    </row>
    <row r="1275">
      <c r="A1275" s="30">
        <v>1257.0</v>
      </c>
      <c r="B1275" s="60">
        <v>7291679.0</v>
      </c>
      <c r="C1275" s="35" t="s">
        <v>16</v>
      </c>
      <c r="D1275" s="35" t="s">
        <v>2053</v>
      </c>
      <c r="E1275" s="35" t="s">
        <v>15</v>
      </c>
      <c r="F1275" s="35" t="s">
        <v>15</v>
      </c>
      <c r="G1275" s="116" t="s">
        <v>15</v>
      </c>
      <c r="H1275" s="116" t="s">
        <v>15</v>
      </c>
      <c r="I1275" s="116" t="s">
        <v>16</v>
      </c>
      <c r="J1275" s="35" t="s">
        <v>15</v>
      </c>
      <c r="K1275" s="35" t="s">
        <v>16</v>
      </c>
      <c r="L1275" s="35" t="s">
        <v>16</v>
      </c>
      <c r="M1275" s="35">
        <v>6.0</v>
      </c>
      <c r="N1275" s="172" t="s">
        <v>2015</v>
      </c>
      <c r="O1275" s="35" t="s">
        <v>15</v>
      </c>
      <c r="P1275" s="35" t="s">
        <v>16</v>
      </c>
      <c r="Q1275" s="35" t="s">
        <v>16</v>
      </c>
      <c r="R1275" s="35" t="s">
        <v>16</v>
      </c>
      <c r="S1275" s="35">
        <v>12.0</v>
      </c>
      <c r="T1275" s="35"/>
      <c r="U1275" s="35" t="s">
        <v>3060</v>
      </c>
      <c r="V1275" s="35"/>
      <c r="W1275" s="35"/>
      <c r="X1275" s="35"/>
    </row>
    <row r="1276">
      <c r="A1276" s="30">
        <v>1258.0</v>
      </c>
      <c r="B1276" s="60">
        <v>7292953.0</v>
      </c>
      <c r="C1276" s="35" t="s">
        <v>15</v>
      </c>
      <c r="D1276" s="35" t="s">
        <v>15</v>
      </c>
      <c r="E1276" s="35" t="s">
        <v>15</v>
      </c>
      <c r="F1276" s="35" t="s">
        <v>15</v>
      </c>
      <c r="G1276" s="116" t="s">
        <v>15</v>
      </c>
      <c r="H1276" s="116" t="s">
        <v>15</v>
      </c>
      <c r="I1276" s="116" t="s">
        <v>16</v>
      </c>
      <c r="J1276" s="35" t="s">
        <v>15</v>
      </c>
      <c r="K1276" s="35" t="s">
        <v>16</v>
      </c>
      <c r="L1276" s="35" t="s">
        <v>16</v>
      </c>
      <c r="M1276" s="35">
        <v>7.0</v>
      </c>
      <c r="N1276" s="172" t="s">
        <v>2015</v>
      </c>
      <c r="O1276" s="35" t="s">
        <v>15</v>
      </c>
      <c r="P1276" s="35" t="s">
        <v>15</v>
      </c>
      <c r="Q1276" s="35" t="s">
        <v>16</v>
      </c>
      <c r="R1276" s="35" t="s">
        <v>16</v>
      </c>
      <c r="S1276" s="35">
        <v>17.0</v>
      </c>
      <c r="T1276" s="35" t="s">
        <v>1992</v>
      </c>
      <c r="U1276" s="35" t="s">
        <v>3061</v>
      </c>
      <c r="V1276" s="35"/>
      <c r="W1276" s="35"/>
      <c r="X1276" s="35"/>
    </row>
    <row r="1277">
      <c r="A1277" s="30">
        <v>1259.0</v>
      </c>
      <c r="B1277" s="60">
        <v>7293326.0</v>
      </c>
      <c r="C1277" s="35" t="s">
        <v>15</v>
      </c>
      <c r="D1277" s="35" t="s">
        <v>15</v>
      </c>
      <c r="E1277" s="35" t="s">
        <v>15</v>
      </c>
      <c r="F1277" s="35" t="s">
        <v>15</v>
      </c>
      <c r="G1277" s="116" t="s">
        <v>15</v>
      </c>
      <c r="H1277" s="116" t="s">
        <v>15</v>
      </c>
      <c r="I1277" s="116" t="s">
        <v>15</v>
      </c>
      <c r="J1277" s="35" t="s">
        <v>15</v>
      </c>
      <c r="K1277" s="35" t="s">
        <v>16</v>
      </c>
      <c r="L1277" s="35" t="s">
        <v>15</v>
      </c>
      <c r="M1277" s="159"/>
      <c r="N1277" s="173"/>
      <c r="O1277" s="35" t="s">
        <v>15</v>
      </c>
      <c r="P1277" s="35" t="s">
        <v>16</v>
      </c>
      <c r="Q1277" s="35" t="s">
        <v>16</v>
      </c>
      <c r="R1277" s="35" t="s">
        <v>16</v>
      </c>
      <c r="S1277" s="35">
        <v>25.0</v>
      </c>
      <c r="T1277" s="35" t="s">
        <v>1995</v>
      </c>
      <c r="U1277" s="35" t="s">
        <v>3062</v>
      </c>
      <c r="V1277" s="35"/>
      <c r="W1277" s="35"/>
      <c r="X1277" s="35"/>
    </row>
    <row r="1278">
      <c r="A1278" s="30">
        <v>1260.0</v>
      </c>
      <c r="B1278" s="60">
        <v>7293174.0</v>
      </c>
      <c r="C1278" s="35" t="s">
        <v>15</v>
      </c>
      <c r="D1278" s="35" t="s">
        <v>15</v>
      </c>
      <c r="E1278" s="35" t="s">
        <v>15</v>
      </c>
      <c r="F1278" s="35" t="s">
        <v>15</v>
      </c>
      <c r="G1278" s="116" t="s">
        <v>15</v>
      </c>
      <c r="H1278" s="116" t="s">
        <v>15</v>
      </c>
      <c r="I1278" s="116" t="s">
        <v>15</v>
      </c>
      <c r="J1278" s="35" t="s">
        <v>15</v>
      </c>
      <c r="K1278" s="35" t="s">
        <v>16</v>
      </c>
      <c r="L1278" s="35" t="s">
        <v>16</v>
      </c>
      <c r="M1278" s="35">
        <v>8.0</v>
      </c>
      <c r="N1278" s="172" t="s">
        <v>2015</v>
      </c>
      <c r="O1278" s="35" t="s">
        <v>15</v>
      </c>
      <c r="P1278" s="35" t="s">
        <v>16</v>
      </c>
      <c r="Q1278" s="35" t="s">
        <v>16</v>
      </c>
      <c r="R1278" s="35" t="s">
        <v>16</v>
      </c>
      <c r="S1278" s="35">
        <v>16.0</v>
      </c>
      <c r="T1278" s="35" t="s">
        <v>1992</v>
      </c>
      <c r="U1278" s="35" t="s">
        <v>3063</v>
      </c>
      <c r="V1278" s="35"/>
      <c r="W1278" s="35"/>
      <c r="X1278" s="35"/>
    </row>
    <row r="1279">
      <c r="A1279" s="30">
        <v>1261.0</v>
      </c>
      <c r="B1279" s="60">
        <v>7293845.0</v>
      </c>
      <c r="C1279" s="35" t="s">
        <v>15</v>
      </c>
      <c r="D1279" s="35" t="s">
        <v>15</v>
      </c>
      <c r="E1279" s="35" t="s">
        <v>15</v>
      </c>
      <c r="F1279" s="35" t="s">
        <v>15</v>
      </c>
      <c r="G1279" s="116" t="s">
        <v>15</v>
      </c>
      <c r="H1279" s="116" t="s">
        <v>15</v>
      </c>
      <c r="I1279" s="116" t="s">
        <v>16</v>
      </c>
      <c r="J1279" s="35" t="s">
        <v>15</v>
      </c>
      <c r="K1279" s="35" t="s">
        <v>15</v>
      </c>
      <c r="L1279" s="35" t="s">
        <v>16</v>
      </c>
      <c r="M1279" s="35">
        <v>8.0</v>
      </c>
      <c r="N1279" s="172" t="s">
        <v>2015</v>
      </c>
      <c r="O1279" s="35" t="s">
        <v>15</v>
      </c>
      <c r="P1279" s="35" t="s">
        <v>16</v>
      </c>
      <c r="Q1279" s="35" t="s">
        <v>16</v>
      </c>
      <c r="R1279" s="35" t="s">
        <v>16</v>
      </c>
      <c r="S1279" s="35">
        <v>11.0</v>
      </c>
      <c r="T1279" s="35" t="s">
        <v>1995</v>
      </c>
      <c r="U1279" s="35" t="s">
        <v>3064</v>
      </c>
      <c r="V1279" s="35"/>
      <c r="W1279" s="35"/>
      <c r="X1279" s="35"/>
    </row>
    <row r="1280">
      <c r="A1280" s="30">
        <v>1262.0</v>
      </c>
      <c r="B1280" s="60">
        <v>7292668.0</v>
      </c>
      <c r="C1280" s="35" t="s">
        <v>15</v>
      </c>
      <c r="D1280" s="35" t="s">
        <v>15</v>
      </c>
      <c r="E1280" s="35" t="s">
        <v>15</v>
      </c>
      <c r="F1280" s="35" t="s">
        <v>15</v>
      </c>
      <c r="G1280" s="116" t="s">
        <v>15</v>
      </c>
      <c r="H1280" s="116" t="s">
        <v>15</v>
      </c>
      <c r="I1280" s="116" t="s">
        <v>16</v>
      </c>
      <c r="J1280" s="35" t="s">
        <v>15</v>
      </c>
      <c r="K1280" s="35" t="s">
        <v>16</v>
      </c>
      <c r="L1280" s="35" t="s">
        <v>16</v>
      </c>
      <c r="M1280" s="35">
        <v>14.0</v>
      </c>
      <c r="N1280" s="172" t="s">
        <v>2009</v>
      </c>
      <c r="O1280" s="35" t="s">
        <v>15</v>
      </c>
      <c r="P1280" s="35" t="s">
        <v>16</v>
      </c>
      <c r="Q1280" s="35" t="s">
        <v>15</v>
      </c>
      <c r="R1280" s="35" t="s">
        <v>16</v>
      </c>
      <c r="S1280" s="35">
        <v>28.0</v>
      </c>
      <c r="T1280" s="35" t="s">
        <v>1995</v>
      </c>
      <c r="U1280" s="35" t="s">
        <v>3065</v>
      </c>
      <c r="V1280" s="35"/>
      <c r="W1280" s="35"/>
      <c r="X1280" s="35"/>
    </row>
    <row r="1281">
      <c r="A1281" s="30">
        <v>1263.0</v>
      </c>
      <c r="B1281" s="60">
        <v>7296700.0</v>
      </c>
      <c r="C1281" s="35" t="s">
        <v>15</v>
      </c>
      <c r="D1281" s="35" t="s">
        <v>2049</v>
      </c>
      <c r="E1281" s="35" t="s">
        <v>15</v>
      </c>
      <c r="F1281" s="35" t="s">
        <v>15</v>
      </c>
      <c r="G1281" s="116" t="s">
        <v>16</v>
      </c>
      <c r="H1281" s="116" t="s">
        <v>16</v>
      </c>
      <c r="I1281" s="116" t="s">
        <v>16</v>
      </c>
      <c r="J1281" s="35" t="s">
        <v>15</v>
      </c>
      <c r="K1281" s="35" t="s">
        <v>16</v>
      </c>
      <c r="L1281" s="35" t="s">
        <v>16</v>
      </c>
      <c r="M1281" s="35">
        <v>22.0</v>
      </c>
      <c r="N1281" s="172" t="s">
        <v>2709</v>
      </c>
      <c r="O1281" s="35" t="s">
        <v>15</v>
      </c>
      <c r="P1281" s="35" t="s">
        <v>16</v>
      </c>
      <c r="Q1281" s="35" t="s">
        <v>16</v>
      </c>
      <c r="R1281" s="35" t="s">
        <v>16</v>
      </c>
      <c r="S1281" s="35">
        <v>73.0</v>
      </c>
      <c r="T1281" s="35" t="s">
        <v>1992</v>
      </c>
      <c r="U1281" s="35" t="s">
        <v>3066</v>
      </c>
      <c r="V1281" s="35"/>
      <c r="W1281" s="35"/>
      <c r="X1281" s="35"/>
    </row>
    <row r="1282">
      <c r="A1282" s="30">
        <v>1264.0</v>
      </c>
      <c r="B1282" s="30">
        <v>7303612.0</v>
      </c>
      <c r="C1282" s="35" t="s">
        <v>15</v>
      </c>
      <c r="D1282" s="35" t="s">
        <v>15</v>
      </c>
      <c r="E1282" s="35" t="s">
        <v>15</v>
      </c>
      <c r="F1282" s="35" t="s">
        <v>15</v>
      </c>
      <c r="G1282" s="116" t="s">
        <v>16</v>
      </c>
      <c r="H1282" s="116" t="s">
        <v>15</v>
      </c>
      <c r="I1282" s="116" t="s">
        <v>15</v>
      </c>
      <c r="J1282" s="35" t="s">
        <v>15</v>
      </c>
      <c r="K1282" s="35" t="s">
        <v>16</v>
      </c>
      <c r="L1282" s="35" t="s">
        <v>16</v>
      </c>
      <c r="M1282" s="35">
        <v>8.0</v>
      </c>
      <c r="N1282" s="172" t="s">
        <v>2015</v>
      </c>
      <c r="O1282" s="35" t="s">
        <v>15</v>
      </c>
      <c r="P1282" s="71" t="s">
        <v>16</v>
      </c>
      <c r="Q1282" s="71" t="s">
        <v>15</v>
      </c>
      <c r="R1282" s="35" t="s">
        <v>16</v>
      </c>
      <c r="S1282" s="35">
        <v>14.0</v>
      </c>
      <c r="T1282" s="71" t="s">
        <v>1992</v>
      </c>
      <c r="U1282" s="35" t="s">
        <v>3067</v>
      </c>
      <c r="V1282" s="35"/>
      <c r="W1282" s="35"/>
      <c r="X1282" s="35"/>
    </row>
    <row r="1283">
      <c r="A1283" s="30">
        <v>1265.0</v>
      </c>
      <c r="B1283" s="30">
        <v>7305285.0</v>
      </c>
      <c r="C1283" s="35" t="s">
        <v>15</v>
      </c>
      <c r="D1283" s="35" t="s">
        <v>15</v>
      </c>
      <c r="E1283" s="35" t="s">
        <v>15</v>
      </c>
      <c r="F1283" s="35" t="s">
        <v>15</v>
      </c>
      <c r="G1283" s="116" t="s">
        <v>15</v>
      </c>
      <c r="H1283" s="116" t="s">
        <v>15</v>
      </c>
      <c r="I1283" s="116" t="s">
        <v>15</v>
      </c>
      <c r="J1283" s="35" t="s">
        <v>15</v>
      </c>
      <c r="K1283" s="35" t="s">
        <v>15</v>
      </c>
      <c r="L1283" s="35" t="s">
        <v>16</v>
      </c>
      <c r="M1283" s="35">
        <v>7.0</v>
      </c>
      <c r="N1283" s="35" t="s">
        <v>2015</v>
      </c>
      <c r="O1283" s="35" t="s">
        <v>15</v>
      </c>
      <c r="P1283" s="71" t="s">
        <v>16</v>
      </c>
      <c r="Q1283" s="71" t="s">
        <v>15</v>
      </c>
      <c r="R1283" s="35" t="s">
        <v>16</v>
      </c>
      <c r="S1283" s="35">
        <v>6.0</v>
      </c>
      <c r="T1283" s="71" t="s">
        <v>1992</v>
      </c>
      <c r="U1283" s="159"/>
      <c r="V1283" s="159"/>
      <c r="W1283" s="159"/>
      <c r="X1283" s="159"/>
    </row>
    <row r="1284">
      <c r="A1284" s="30">
        <v>1266.0</v>
      </c>
      <c r="B1284" s="30">
        <v>7298885.0</v>
      </c>
      <c r="C1284" s="35" t="s">
        <v>15</v>
      </c>
      <c r="D1284" s="35" t="s">
        <v>15</v>
      </c>
      <c r="E1284" s="35" t="s">
        <v>15</v>
      </c>
      <c r="F1284" s="35" t="s">
        <v>15</v>
      </c>
      <c r="G1284" s="116" t="s">
        <v>15</v>
      </c>
      <c r="H1284" s="116" t="s">
        <v>15</v>
      </c>
      <c r="I1284" s="116" t="s">
        <v>15</v>
      </c>
      <c r="J1284" s="35" t="s">
        <v>15</v>
      </c>
      <c r="K1284" s="35" t="s">
        <v>16</v>
      </c>
      <c r="L1284" s="35" t="s">
        <v>16</v>
      </c>
      <c r="M1284" s="35">
        <v>2.0</v>
      </c>
      <c r="N1284" s="35" t="s">
        <v>2015</v>
      </c>
      <c r="O1284" s="35" t="s">
        <v>15</v>
      </c>
      <c r="P1284" s="71" t="s">
        <v>16</v>
      </c>
      <c r="Q1284" s="71" t="s">
        <v>16</v>
      </c>
      <c r="R1284" s="35" t="s">
        <v>16</v>
      </c>
      <c r="S1284" s="35">
        <v>32.0</v>
      </c>
      <c r="T1284" s="71" t="s">
        <v>1993</v>
      </c>
      <c r="U1284" s="35" t="s">
        <v>3068</v>
      </c>
      <c r="V1284" s="35"/>
      <c r="W1284" s="35"/>
      <c r="X1284" s="35"/>
    </row>
    <row r="1285">
      <c r="A1285" s="30">
        <v>1267.0</v>
      </c>
      <c r="B1285" s="30">
        <v>7308256.0</v>
      </c>
      <c r="C1285" s="35" t="s">
        <v>16</v>
      </c>
      <c r="D1285" s="35" t="s">
        <v>2049</v>
      </c>
      <c r="E1285" s="35" t="s">
        <v>15</v>
      </c>
      <c r="F1285" s="35" t="s">
        <v>15</v>
      </c>
      <c r="G1285" s="116" t="s">
        <v>15</v>
      </c>
      <c r="H1285" s="116" t="s">
        <v>15</v>
      </c>
      <c r="I1285" s="116" t="s">
        <v>15</v>
      </c>
      <c r="J1285" s="35" t="s">
        <v>15</v>
      </c>
      <c r="K1285" s="35" t="s">
        <v>16</v>
      </c>
      <c r="L1285" s="35" t="s">
        <v>16</v>
      </c>
      <c r="M1285" s="35">
        <v>7.0</v>
      </c>
      <c r="N1285" s="35" t="s">
        <v>2015</v>
      </c>
      <c r="O1285" s="35" t="s">
        <v>15</v>
      </c>
      <c r="P1285" s="71" t="s">
        <v>16</v>
      </c>
      <c r="Q1285" s="71" t="s">
        <v>16</v>
      </c>
      <c r="R1285" s="35" t="s">
        <v>16</v>
      </c>
      <c r="S1285" s="35">
        <v>81.0</v>
      </c>
      <c r="T1285" s="71" t="s">
        <v>1993</v>
      </c>
      <c r="U1285" s="35" t="s">
        <v>3069</v>
      </c>
      <c r="V1285" s="35"/>
      <c r="W1285" s="35"/>
      <c r="X1285" s="35"/>
    </row>
    <row r="1286">
      <c r="A1286" s="30">
        <v>1268.0</v>
      </c>
      <c r="B1286" s="30">
        <v>7309705.0</v>
      </c>
      <c r="C1286" s="35" t="s">
        <v>15</v>
      </c>
      <c r="D1286" s="35" t="s">
        <v>2053</v>
      </c>
      <c r="E1286" s="35" t="s">
        <v>16</v>
      </c>
      <c r="F1286" s="35" t="s">
        <v>15</v>
      </c>
      <c r="G1286" s="116" t="s">
        <v>15</v>
      </c>
      <c r="H1286" s="116" t="s">
        <v>15</v>
      </c>
      <c r="I1286" s="116" t="s">
        <v>16</v>
      </c>
      <c r="J1286" s="35" t="s">
        <v>15</v>
      </c>
      <c r="K1286" s="35" t="s">
        <v>15</v>
      </c>
      <c r="L1286" s="35" t="s">
        <v>16</v>
      </c>
      <c r="M1286" s="35">
        <v>8.0</v>
      </c>
      <c r="N1286" s="35" t="s">
        <v>3070</v>
      </c>
      <c r="O1286" s="35" t="s">
        <v>16</v>
      </c>
      <c r="P1286" s="71" t="s">
        <v>16</v>
      </c>
      <c r="Q1286" s="71" t="s">
        <v>16</v>
      </c>
      <c r="R1286" s="35" t="s">
        <v>16</v>
      </c>
      <c r="S1286" s="35">
        <v>16.0</v>
      </c>
      <c r="T1286" s="71"/>
      <c r="U1286" s="35" t="s">
        <v>3071</v>
      </c>
      <c r="V1286" s="35"/>
      <c r="W1286" s="35"/>
      <c r="X1286" s="35"/>
    </row>
    <row r="1287">
      <c r="A1287" s="30">
        <v>1269.0</v>
      </c>
      <c r="B1287" s="30">
        <v>7310323.0</v>
      </c>
      <c r="C1287" s="35" t="s">
        <v>15</v>
      </c>
      <c r="D1287" s="35" t="s">
        <v>15</v>
      </c>
      <c r="E1287" s="35" t="s">
        <v>15</v>
      </c>
      <c r="F1287" s="35" t="s">
        <v>15</v>
      </c>
      <c r="G1287" s="116" t="s">
        <v>15</v>
      </c>
      <c r="H1287" s="116" t="s">
        <v>15</v>
      </c>
      <c r="I1287" s="116" t="s">
        <v>15</v>
      </c>
      <c r="J1287" s="35" t="s">
        <v>15</v>
      </c>
      <c r="K1287" s="35" t="s">
        <v>15</v>
      </c>
      <c r="L1287" s="35" t="s">
        <v>16</v>
      </c>
      <c r="M1287" s="35">
        <v>1.0</v>
      </c>
      <c r="N1287" s="35" t="s">
        <v>2015</v>
      </c>
      <c r="O1287" s="35" t="s">
        <v>15</v>
      </c>
      <c r="P1287" s="71" t="s">
        <v>16</v>
      </c>
      <c r="Q1287" s="71" t="s">
        <v>16</v>
      </c>
      <c r="R1287" s="35" t="s">
        <v>16</v>
      </c>
      <c r="S1287" s="35">
        <v>3.0</v>
      </c>
      <c r="T1287" s="71"/>
      <c r="U1287" s="35" t="s">
        <v>3072</v>
      </c>
      <c r="V1287" s="35"/>
      <c r="W1287" s="35"/>
      <c r="X1287" s="35"/>
    </row>
    <row r="1288">
      <c r="A1288" s="30">
        <v>1270.0</v>
      </c>
      <c r="B1288" s="30">
        <v>7308445.0</v>
      </c>
      <c r="C1288" s="35" t="s">
        <v>15</v>
      </c>
      <c r="D1288" s="35" t="s">
        <v>15</v>
      </c>
      <c r="E1288" s="35" t="s">
        <v>15</v>
      </c>
      <c r="F1288" s="35" t="s">
        <v>15</v>
      </c>
      <c r="G1288" s="116" t="s">
        <v>15</v>
      </c>
      <c r="H1288" s="116" t="s">
        <v>15</v>
      </c>
      <c r="I1288" s="116" t="s">
        <v>15</v>
      </c>
      <c r="J1288" s="35" t="s">
        <v>15</v>
      </c>
      <c r="K1288" s="35" t="s">
        <v>16</v>
      </c>
      <c r="L1288" s="35" t="s">
        <v>16</v>
      </c>
      <c r="M1288" s="35">
        <v>8.0</v>
      </c>
      <c r="N1288" s="35" t="s">
        <v>2015</v>
      </c>
      <c r="O1288" s="35" t="s">
        <v>15</v>
      </c>
      <c r="P1288" s="71" t="s">
        <v>16</v>
      </c>
      <c r="Q1288" s="71" t="s">
        <v>15</v>
      </c>
      <c r="R1288" s="35" t="s">
        <v>16</v>
      </c>
      <c r="S1288" s="35">
        <v>16.0</v>
      </c>
      <c r="T1288" s="71" t="s">
        <v>1992</v>
      </c>
      <c r="U1288" s="35" t="s">
        <v>3073</v>
      </c>
      <c r="V1288" s="35"/>
      <c r="W1288" s="35"/>
      <c r="X1288" s="35"/>
    </row>
    <row r="1289">
      <c r="A1289" s="30">
        <v>1271.0</v>
      </c>
      <c r="B1289" s="30">
        <v>7311056.0</v>
      </c>
      <c r="C1289" s="35" t="s">
        <v>15</v>
      </c>
      <c r="D1289" s="35" t="s">
        <v>15</v>
      </c>
      <c r="E1289" s="35" t="s">
        <v>15</v>
      </c>
      <c r="F1289" s="35" t="s">
        <v>15</v>
      </c>
      <c r="G1289" s="116" t="s">
        <v>15</v>
      </c>
      <c r="H1289" s="116" t="s">
        <v>15</v>
      </c>
      <c r="I1289" s="116" t="s">
        <v>15</v>
      </c>
      <c r="J1289" s="35" t="s">
        <v>15</v>
      </c>
      <c r="K1289" s="35" t="s">
        <v>15</v>
      </c>
      <c r="L1289" s="35" t="s">
        <v>15</v>
      </c>
      <c r="M1289" s="159"/>
      <c r="N1289" s="159"/>
      <c r="O1289" s="35" t="s">
        <v>15</v>
      </c>
      <c r="P1289" s="71" t="s">
        <v>15</v>
      </c>
      <c r="Q1289" s="71" t="s">
        <v>15</v>
      </c>
      <c r="R1289" s="35" t="s">
        <v>16</v>
      </c>
      <c r="S1289" s="35">
        <v>8.0</v>
      </c>
      <c r="T1289" s="71" t="s">
        <v>1992</v>
      </c>
      <c r="U1289" s="159"/>
      <c r="V1289" s="159"/>
      <c r="W1289" s="159"/>
      <c r="X1289" s="159"/>
    </row>
    <row r="1290">
      <c r="A1290" s="30">
        <v>1272.0</v>
      </c>
      <c r="B1290" s="30">
        <v>7312890.0</v>
      </c>
      <c r="C1290" s="35" t="s">
        <v>16</v>
      </c>
      <c r="D1290" s="35" t="s">
        <v>2049</v>
      </c>
      <c r="E1290" s="35" t="s">
        <v>15</v>
      </c>
      <c r="F1290" s="35" t="s">
        <v>15</v>
      </c>
      <c r="G1290" s="116" t="s">
        <v>15</v>
      </c>
      <c r="H1290" s="116" t="s">
        <v>15</v>
      </c>
      <c r="I1290" s="116" t="s">
        <v>15</v>
      </c>
      <c r="J1290" s="35" t="s">
        <v>15</v>
      </c>
      <c r="K1290" s="35" t="s">
        <v>16</v>
      </c>
      <c r="L1290" s="35" t="s">
        <v>16</v>
      </c>
      <c r="M1290" s="35">
        <v>30.0</v>
      </c>
      <c r="N1290" s="35" t="s">
        <v>2925</v>
      </c>
      <c r="O1290" s="35" t="s">
        <v>15</v>
      </c>
      <c r="P1290" s="71" t="s">
        <v>16</v>
      </c>
      <c r="Q1290" s="71" t="s">
        <v>16</v>
      </c>
      <c r="R1290" s="35" t="s">
        <v>16</v>
      </c>
      <c r="S1290" s="35">
        <v>41.0</v>
      </c>
      <c r="T1290" s="71" t="s">
        <v>1992</v>
      </c>
      <c r="U1290" s="35" t="s">
        <v>3074</v>
      </c>
      <c r="V1290" s="35"/>
      <c r="W1290" s="35"/>
      <c r="X1290" s="35"/>
    </row>
    <row r="1291">
      <c r="A1291" s="30">
        <v>1273.0</v>
      </c>
      <c r="B1291" s="30">
        <v>7316707.0</v>
      </c>
      <c r="C1291" s="35" t="s">
        <v>15</v>
      </c>
      <c r="D1291" s="35" t="s">
        <v>15</v>
      </c>
      <c r="E1291" s="35" t="s">
        <v>15</v>
      </c>
      <c r="F1291" s="35" t="s">
        <v>15</v>
      </c>
      <c r="G1291" s="116" t="s">
        <v>15</v>
      </c>
      <c r="H1291" s="116" t="s">
        <v>15</v>
      </c>
      <c r="I1291" s="116" t="s">
        <v>15</v>
      </c>
      <c r="J1291" s="35" t="s">
        <v>15</v>
      </c>
      <c r="K1291" s="35" t="s">
        <v>16</v>
      </c>
      <c r="L1291" s="35" t="s">
        <v>16</v>
      </c>
      <c r="M1291" s="35">
        <v>8.0</v>
      </c>
      <c r="N1291" s="35" t="s">
        <v>2250</v>
      </c>
      <c r="O1291" s="35" t="s">
        <v>15</v>
      </c>
      <c r="P1291" s="71" t="s">
        <v>16</v>
      </c>
      <c r="Q1291" s="71" t="s">
        <v>16</v>
      </c>
      <c r="R1291" s="35" t="s">
        <v>16</v>
      </c>
      <c r="S1291" s="35">
        <v>19.0</v>
      </c>
      <c r="T1291" s="71"/>
      <c r="U1291" s="35" t="s">
        <v>3075</v>
      </c>
      <c r="V1291" s="35"/>
      <c r="W1291" s="35"/>
      <c r="X1291" s="35"/>
    </row>
    <row r="1292">
      <c r="A1292" s="30">
        <v>1274.0</v>
      </c>
      <c r="B1292" s="30">
        <v>7316717.0</v>
      </c>
      <c r="C1292" s="35" t="s">
        <v>16</v>
      </c>
      <c r="D1292" s="35" t="s">
        <v>2049</v>
      </c>
      <c r="E1292" s="35" t="s">
        <v>15</v>
      </c>
      <c r="F1292" s="35" t="s">
        <v>15</v>
      </c>
      <c r="G1292" s="116" t="s">
        <v>15</v>
      </c>
      <c r="H1292" s="116" t="s">
        <v>15</v>
      </c>
      <c r="I1292" s="116" t="s">
        <v>16</v>
      </c>
      <c r="J1292" s="35" t="s">
        <v>15</v>
      </c>
      <c r="K1292" s="35" t="s">
        <v>16</v>
      </c>
      <c r="L1292" s="35" t="s">
        <v>16</v>
      </c>
      <c r="M1292" s="35">
        <v>25.0</v>
      </c>
      <c r="N1292" s="35" t="s">
        <v>3076</v>
      </c>
      <c r="O1292" s="35" t="s">
        <v>15</v>
      </c>
      <c r="P1292" s="71" t="s">
        <v>16</v>
      </c>
      <c r="Q1292" s="71" t="s">
        <v>16</v>
      </c>
      <c r="R1292" s="35" t="s">
        <v>16</v>
      </c>
      <c r="S1292" s="35">
        <v>64.0</v>
      </c>
      <c r="T1292" s="71" t="s">
        <v>1993</v>
      </c>
      <c r="U1292" s="35" t="s">
        <v>3077</v>
      </c>
      <c r="V1292" s="35"/>
      <c r="W1292" s="35"/>
      <c r="X1292" s="35"/>
    </row>
    <row r="1293">
      <c r="A1293" s="30">
        <v>1275.0</v>
      </c>
      <c r="B1293" s="30">
        <v>7316610.0</v>
      </c>
      <c r="C1293" s="35" t="s">
        <v>15</v>
      </c>
      <c r="D1293" s="35" t="s">
        <v>15</v>
      </c>
      <c r="E1293" s="35" t="s">
        <v>15</v>
      </c>
      <c r="F1293" s="35" t="s">
        <v>15</v>
      </c>
      <c r="G1293" s="116" t="s">
        <v>15</v>
      </c>
      <c r="H1293" s="116" t="s">
        <v>15</v>
      </c>
      <c r="I1293" s="116" t="s">
        <v>15</v>
      </c>
      <c r="J1293" s="35" t="s">
        <v>15</v>
      </c>
      <c r="K1293" s="35" t="s">
        <v>15</v>
      </c>
      <c r="L1293" s="35" t="s">
        <v>15</v>
      </c>
      <c r="M1293" s="159"/>
      <c r="N1293" s="159"/>
      <c r="O1293" s="35" t="s">
        <v>15</v>
      </c>
      <c r="P1293" s="71" t="s">
        <v>15</v>
      </c>
      <c r="Q1293" s="71" t="s">
        <v>15</v>
      </c>
      <c r="R1293" s="35" t="s">
        <v>16</v>
      </c>
      <c r="S1293" s="35">
        <v>9.0</v>
      </c>
      <c r="T1293" s="71" t="s">
        <v>1992</v>
      </c>
      <c r="U1293" s="159"/>
      <c r="V1293" s="159"/>
      <c r="W1293" s="159"/>
      <c r="X1293" s="159"/>
    </row>
    <row r="1294">
      <c r="A1294" s="30">
        <v>1276.0</v>
      </c>
      <c r="B1294" s="30">
        <v>7318613.0</v>
      </c>
      <c r="C1294" s="35" t="s">
        <v>15</v>
      </c>
      <c r="D1294" s="35" t="s">
        <v>15</v>
      </c>
      <c r="E1294" s="35" t="s">
        <v>15</v>
      </c>
      <c r="F1294" s="35" t="s">
        <v>15</v>
      </c>
      <c r="G1294" s="116" t="s">
        <v>16</v>
      </c>
      <c r="H1294" s="116" t="s">
        <v>15</v>
      </c>
      <c r="I1294" s="116" t="s">
        <v>15</v>
      </c>
      <c r="J1294" s="35" t="s">
        <v>15</v>
      </c>
      <c r="K1294" s="35" t="s">
        <v>16</v>
      </c>
      <c r="L1294" s="35" t="s">
        <v>16</v>
      </c>
      <c r="M1294" s="35">
        <v>2.0</v>
      </c>
      <c r="N1294" s="35" t="s">
        <v>2250</v>
      </c>
      <c r="O1294" s="35" t="s">
        <v>15</v>
      </c>
      <c r="P1294" s="71" t="s">
        <v>16</v>
      </c>
      <c r="Q1294" s="71" t="s">
        <v>16</v>
      </c>
      <c r="R1294" s="35" t="s">
        <v>16</v>
      </c>
      <c r="S1294" s="35">
        <v>2.0</v>
      </c>
      <c r="T1294" s="71"/>
      <c r="U1294" s="35" t="s">
        <v>3078</v>
      </c>
      <c r="V1294" s="35"/>
      <c r="W1294" s="35"/>
      <c r="X1294" s="35"/>
    </row>
    <row r="1295">
      <c r="A1295" s="30">
        <v>1277.0</v>
      </c>
      <c r="B1295" s="60">
        <v>7318564.0</v>
      </c>
      <c r="C1295" s="35" t="s">
        <v>15</v>
      </c>
      <c r="D1295" s="35" t="s">
        <v>15</v>
      </c>
      <c r="E1295" s="35" t="s">
        <v>15</v>
      </c>
      <c r="F1295" s="35" t="s">
        <v>15</v>
      </c>
      <c r="G1295" s="116" t="s">
        <v>15</v>
      </c>
      <c r="H1295" s="116" t="s">
        <v>15</v>
      </c>
      <c r="I1295" s="116" t="s">
        <v>15</v>
      </c>
      <c r="J1295" s="35" t="s">
        <v>15</v>
      </c>
      <c r="K1295" s="35" t="s">
        <v>15</v>
      </c>
      <c r="L1295" s="35" t="s">
        <v>15</v>
      </c>
      <c r="M1295" s="159"/>
      <c r="N1295" s="159"/>
      <c r="O1295" s="35" t="s">
        <v>15</v>
      </c>
      <c r="P1295" s="71" t="s">
        <v>16</v>
      </c>
      <c r="Q1295" s="71" t="s">
        <v>15</v>
      </c>
      <c r="R1295" s="35" t="s">
        <v>16</v>
      </c>
      <c r="S1295" s="35">
        <v>7.0</v>
      </c>
      <c r="T1295" s="71" t="s">
        <v>1992</v>
      </c>
      <c r="U1295" s="159"/>
      <c r="V1295" s="159"/>
      <c r="W1295" s="159"/>
      <c r="X1295" s="159"/>
    </row>
    <row r="1296">
      <c r="A1296" s="30">
        <v>1278.0</v>
      </c>
      <c r="B1296" s="60">
        <v>7318466.0</v>
      </c>
      <c r="C1296" s="35" t="s">
        <v>15</v>
      </c>
      <c r="D1296" s="35" t="s">
        <v>15</v>
      </c>
      <c r="E1296" s="35" t="s">
        <v>15</v>
      </c>
      <c r="F1296" s="35" t="s">
        <v>15</v>
      </c>
      <c r="G1296" s="116" t="s">
        <v>15</v>
      </c>
      <c r="H1296" s="116" t="s">
        <v>15</v>
      </c>
      <c r="I1296" s="116" t="s">
        <v>15</v>
      </c>
      <c r="J1296" s="35" t="s">
        <v>15</v>
      </c>
      <c r="K1296" s="35" t="s">
        <v>15</v>
      </c>
      <c r="L1296" s="35" t="s">
        <v>15</v>
      </c>
      <c r="M1296" s="159"/>
      <c r="N1296" s="159"/>
      <c r="O1296" s="35" t="s">
        <v>15</v>
      </c>
      <c r="P1296" s="71" t="s">
        <v>16</v>
      </c>
      <c r="Q1296" s="71" t="s">
        <v>15</v>
      </c>
      <c r="R1296" s="35" t="s">
        <v>16</v>
      </c>
      <c r="S1296" s="35">
        <v>10.0</v>
      </c>
      <c r="T1296" s="71" t="s">
        <v>1993</v>
      </c>
      <c r="U1296" s="35" t="s">
        <v>3079</v>
      </c>
      <c r="V1296" s="35"/>
      <c r="W1296" s="35"/>
      <c r="X1296" s="35"/>
    </row>
    <row r="1297">
      <c r="A1297" s="30">
        <v>1279.0</v>
      </c>
      <c r="B1297" s="60">
        <v>7319015.0</v>
      </c>
      <c r="C1297" s="35" t="s">
        <v>15</v>
      </c>
      <c r="D1297" s="35" t="s">
        <v>15</v>
      </c>
      <c r="E1297" s="35" t="s">
        <v>15</v>
      </c>
      <c r="F1297" s="35" t="s">
        <v>15</v>
      </c>
      <c r="G1297" s="116" t="s">
        <v>15</v>
      </c>
      <c r="H1297" s="116" t="s">
        <v>15</v>
      </c>
      <c r="I1297" s="116" t="s">
        <v>15</v>
      </c>
      <c r="J1297" s="35" t="s">
        <v>15</v>
      </c>
      <c r="K1297" s="35" t="s">
        <v>15</v>
      </c>
      <c r="L1297" s="35" t="s">
        <v>15</v>
      </c>
      <c r="M1297" s="159"/>
      <c r="N1297" s="159"/>
      <c r="O1297" s="35" t="s">
        <v>15</v>
      </c>
      <c r="P1297" s="71" t="s">
        <v>16</v>
      </c>
      <c r="Q1297" s="71" t="s">
        <v>15</v>
      </c>
      <c r="R1297" s="35" t="s">
        <v>16</v>
      </c>
      <c r="S1297" s="35">
        <v>16.0</v>
      </c>
      <c r="T1297" s="71" t="s">
        <v>1992</v>
      </c>
      <c r="U1297" s="35" t="s">
        <v>2392</v>
      </c>
      <c r="V1297" s="35"/>
      <c r="W1297" s="35"/>
      <c r="X1297" s="35"/>
    </row>
    <row r="1298">
      <c r="A1298" s="30">
        <v>1280.0</v>
      </c>
      <c r="B1298" s="60">
        <v>7318815.0</v>
      </c>
      <c r="C1298" s="35" t="s">
        <v>16</v>
      </c>
      <c r="D1298" s="35" t="s">
        <v>2053</v>
      </c>
      <c r="E1298" s="35" t="s">
        <v>15</v>
      </c>
      <c r="F1298" s="35" t="s">
        <v>15</v>
      </c>
      <c r="G1298" s="116" t="s">
        <v>16</v>
      </c>
      <c r="H1298" s="116" t="s">
        <v>15</v>
      </c>
      <c r="I1298" s="116" t="s">
        <v>16</v>
      </c>
      <c r="J1298" s="35" t="s">
        <v>15</v>
      </c>
      <c r="K1298" s="35" t="s">
        <v>16</v>
      </c>
      <c r="L1298" s="35" t="s">
        <v>16</v>
      </c>
      <c r="M1298" s="35">
        <v>7.0</v>
      </c>
      <c r="N1298" s="35" t="s">
        <v>2302</v>
      </c>
      <c r="O1298" s="35" t="s">
        <v>15</v>
      </c>
      <c r="P1298" s="71" t="s">
        <v>16</v>
      </c>
      <c r="Q1298" s="71" t="s">
        <v>16</v>
      </c>
      <c r="R1298" s="35" t="s">
        <v>16</v>
      </c>
      <c r="S1298" s="35">
        <v>20.0</v>
      </c>
      <c r="T1298" s="71" t="s">
        <v>1992</v>
      </c>
      <c r="U1298" s="35" t="s">
        <v>3080</v>
      </c>
      <c r="V1298" s="35"/>
      <c r="W1298" s="35"/>
      <c r="X1298" s="35"/>
    </row>
    <row r="1299">
      <c r="A1299" s="30">
        <v>1281.0</v>
      </c>
      <c r="B1299" s="60">
        <v>7319135.0</v>
      </c>
      <c r="C1299" s="35" t="s">
        <v>15</v>
      </c>
      <c r="D1299" s="35" t="s">
        <v>15</v>
      </c>
      <c r="E1299" s="35" t="s">
        <v>15</v>
      </c>
      <c r="F1299" s="35" t="s">
        <v>15</v>
      </c>
      <c r="G1299" s="116" t="s">
        <v>15</v>
      </c>
      <c r="H1299" s="116" t="s">
        <v>15</v>
      </c>
      <c r="I1299" s="116" t="s">
        <v>15</v>
      </c>
      <c r="J1299" s="35" t="s">
        <v>15</v>
      </c>
      <c r="K1299" s="35" t="s">
        <v>15</v>
      </c>
      <c r="L1299" s="35" t="s">
        <v>15</v>
      </c>
      <c r="M1299" s="159"/>
      <c r="N1299" s="159"/>
      <c r="O1299" s="35" t="s">
        <v>15</v>
      </c>
      <c r="P1299" s="71" t="s">
        <v>16</v>
      </c>
      <c r="Q1299" s="71" t="s">
        <v>16</v>
      </c>
      <c r="R1299" s="35" t="s">
        <v>16</v>
      </c>
      <c r="S1299" s="35">
        <v>28.0</v>
      </c>
      <c r="T1299" s="71" t="s">
        <v>1993</v>
      </c>
      <c r="U1299" s="35" t="s">
        <v>3081</v>
      </c>
      <c r="V1299" s="35"/>
      <c r="W1299" s="35"/>
      <c r="X1299" s="35"/>
    </row>
    <row r="1300">
      <c r="A1300" s="30">
        <v>1282.0</v>
      </c>
      <c r="B1300" s="60">
        <v>7319504.0</v>
      </c>
      <c r="C1300" s="35" t="s">
        <v>15</v>
      </c>
      <c r="D1300" s="35" t="s">
        <v>15</v>
      </c>
      <c r="E1300" s="35" t="s">
        <v>15</v>
      </c>
      <c r="F1300" s="35" t="s">
        <v>15</v>
      </c>
      <c r="G1300" s="116" t="s">
        <v>15</v>
      </c>
      <c r="H1300" s="116" t="s">
        <v>15</v>
      </c>
      <c r="I1300" s="116" t="s">
        <v>15</v>
      </c>
      <c r="J1300" s="35" t="s">
        <v>15</v>
      </c>
      <c r="K1300" s="35" t="s">
        <v>16</v>
      </c>
      <c r="L1300" s="35" t="s">
        <v>16</v>
      </c>
      <c r="M1300" s="35">
        <v>7.0</v>
      </c>
      <c r="N1300" s="35" t="s">
        <v>2015</v>
      </c>
      <c r="O1300" s="35" t="s">
        <v>15</v>
      </c>
      <c r="P1300" s="71" t="s">
        <v>16</v>
      </c>
      <c r="Q1300" s="71" t="s">
        <v>15</v>
      </c>
      <c r="R1300" s="35" t="s">
        <v>16</v>
      </c>
      <c r="S1300" s="35">
        <v>5.0</v>
      </c>
      <c r="T1300" s="71" t="s">
        <v>1992</v>
      </c>
      <c r="U1300" s="35" t="s">
        <v>3082</v>
      </c>
      <c r="V1300" s="35"/>
      <c r="W1300" s="35"/>
      <c r="X1300" s="35"/>
    </row>
    <row r="1301">
      <c r="A1301" s="30">
        <v>1283.0</v>
      </c>
      <c r="B1301" s="60">
        <v>7320663.0</v>
      </c>
      <c r="C1301" s="35" t="s">
        <v>16</v>
      </c>
      <c r="D1301" s="35" t="s">
        <v>2013</v>
      </c>
      <c r="E1301" s="35" t="s">
        <v>15</v>
      </c>
      <c r="F1301" s="35" t="s">
        <v>15</v>
      </c>
      <c r="G1301" s="116" t="s">
        <v>15</v>
      </c>
      <c r="H1301" s="116" t="s">
        <v>15</v>
      </c>
      <c r="I1301" s="116" t="s">
        <v>15</v>
      </c>
      <c r="J1301" s="35" t="s">
        <v>15</v>
      </c>
      <c r="K1301" s="35" t="s">
        <v>16</v>
      </c>
      <c r="L1301" s="35" t="s">
        <v>16</v>
      </c>
      <c r="M1301" s="35">
        <v>10.0</v>
      </c>
      <c r="N1301" s="35" t="s">
        <v>2009</v>
      </c>
      <c r="O1301" s="35" t="s">
        <v>15</v>
      </c>
      <c r="P1301" s="71" t="s">
        <v>16</v>
      </c>
      <c r="Q1301" s="71" t="s">
        <v>16</v>
      </c>
      <c r="R1301" s="35" t="s">
        <v>16</v>
      </c>
      <c r="S1301" s="35">
        <v>45.0</v>
      </c>
      <c r="T1301" s="71" t="s">
        <v>1992</v>
      </c>
      <c r="U1301" s="35" t="s">
        <v>3083</v>
      </c>
      <c r="V1301" s="35"/>
      <c r="W1301" s="35"/>
      <c r="X1301" s="35"/>
    </row>
    <row r="1302">
      <c r="A1302" s="30">
        <v>1284.0</v>
      </c>
      <c r="B1302" s="60">
        <v>7321955.0</v>
      </c>
      <c r="C1302" s="35" t="s">
        <v>15</v>
      </c>
      <c r="D1302" s="35" t="s">
        <v>15</v>
      </c>
      <c r="E1302" s="35" t="s">
        <v>15</v>
      </c>
      <c r="F1302" s="35" t="s">
        <v>15</v>
      </c>
      <c r="G1302" s="116" t="s">
        <v>15</v>
      </c>
      <c r="H1302" s="116" t="s">
        <v>15</v>
      </c>
      <c r="I1302" s="116" t="s">
        <v>15</v>
      </c>
      <c r="J1302" s="35" t="s">
        <v>15</v>
      </c>
      <c r="K1302" s="35" t="s">
        <v>15</v>
      </c>
      <c r="L1302" s="35" t="s">
        <v>15</v>
      </c>
      <c r="M1302" s="159"/>
      <c r="N1302" s="159"/>
      <c r="O1302" s="35" t="s">
        <v>15</v>
      </c>
      <c r="P1302" s="71" t="s">
        <v>15</v>
      </c>
      <c r="Q1302" s="71" t="s">
        <v>15</v>
      </c>
      <c r="R1302" s="35" t="s">
        <v>16</v>
      </c>
      <c r="S1302" s="35">
        <v>1.0</v>
      </c>
      <c r="T1302" s="71" t="s">
        <v>1992</v>
      </c>
      <c r="U1302" s="35" t="s">
        <v>2010</v>
      </c>
      <c r="V1302" s="35"/>
      <c r="W1302" s="35"/>
      <c r="X1302" s="35"/>
    </row>
    <row r="1303">
      <c r="A1303" s="30">
        <v>1285.0</v>
      </c>
      <c r="B1303" s="60">
        <v>7322886.0</v>
      </c>
      <c r="C1303" s="35" t="s">
        <v>15</v>
      </c>
      <c r="D1303" s="35" t="s">
        <v>15</v>
      </c>
      <c r="E1303" s="35" t="s">
        <v>15</v>
      </c>
      <c r="F1303" s="35" t="s">
        <v>16</v>
      </c>
      <c r="G1303" s="116" t="s">
        <v>15</v>
      </c>
      <c r="H1303" s="116" t="s">
        <v>15</v>
      </c>
      <c r="I1303" s="116" t="s">
        <v>15</v>
      </c>
      <c r="J1303" s="35" t="s">
        <v>15</v>
      </c>
      <c r="K1303" s="35" t="s">
        <v>16</v>
      </c>
      <c r="L1303" s="35" t="s">
        <v>16</v>
      </c>
      <c r="M1303" s="35">
        <v>7.0</v>
      </c>
      <c r="N1303" s="35" t="s">
        <v>2250</v>
      </c>
      <c r="O1303" s="35" t="s">
        <v>15</v>
      </c>
      <c r="P1303" s="71" t="s">
        <v>16</v>
      </c>
      <c r="Q1303" s="71" t="s">
        <v>16</v>
      </c>
      <c r="R1303" s="35" t="s">
        <v>16</v>
      </c>
      <c r="S1303" s="35">
        <v>13.0</v>
      </c>
      <c r="T1303" s="71" t="s">
        <v>1992</v>
      </c>
      <c r="U1303" s="35" t="s">
        <v>3084</v>
      </c>
      <c r="V1303" s="35"/>
      <c r="W1303" s="35"/>
      <c r="X1303" s="35"/>
    </row>
    <row r="1304">
      <c r="A1304" s="30">
        <v>1286.0</v>
      </c>
      <c r="B1304" s="60">
        <v>7322779.0</v>
      </c>
      <c r="C1304" s="35" t="s">
        <v>15</v>
      </c>
      <c r="D1304" s="35" t="s">
        <v>15</v>
      </c>
      <c r="E1304" s="35" t="s">
        <v>15</v>
      </c>
      <c r="F1304" s="35" t="s">
        <v>15</v>
      </c>
      <c r="G1304" s="116" t="s">
        <v>15</v>
      </c>
      <c r="H1304" s="116" t="s">
        <v>15</v>
      </c>
      <c r="I1304" s="116" t="s">
        <v>15</v>
      </c>
      <c r="J1304" s="35" t="s">
        <v>15</v>
      </c>
      <c r="K1304" s="35" t="s">
        <v>15</v>
      </c>
      <c r="L1304" s="35" t="s">
        <v>15</v>
      </c>
      <c r="M1304" s="159"/>
      <c r="N1304" s="159"/>
      <c r="O1304" s="35" t="s">
        <v>15</v>
      </c>
      <c r="P1304" s="71" t="s">
        <v>16</v>
      </c>
      <c r="Q1304" s="71" t="s">
        <v>16</v>
      </c>
      <c r="R1304" s="35" t="s">
        <v>16</v>
      </c>
      <c r="S1304" s="35">
        <v>4.0</v>
      </c>
      <c r="T1304" s="71" t="s">
        <v>1992</v>
      </c>
      <c r="U1304" s="159"/>
      <c r="V1304" s="159"/>
      <c r="W1304" s="159"/>
      <c r="X1304" s="159"/>
    </row>
    <row r="1305">
      <c r="A1305" s="30">
        <v>1287.0</v>
      </c>
      <c r="B1305" s="60">
        <v>7273291.0</v>
      </c>
      <c r="C1305" s="35" t="s">
        <v>15</v>
      </c>
      <c r="D1305" s="35" t="s">
        <v>15</v>
      </c>
      <c r="E1305" s="35" t="s">
        <v>15</v>
      </c>
      <c r="F1305" s="35" t="s">
        <v>16</v>
      </c>
      <c r="G1305" s="116" t="s">
        <v>15</v>
      </c>
      <c r="H1305" s="116" t="s">
        <v>15</v>
      </c>
      <c r="I1305" s="116" t="s">
        <v>16</v>
      </c>
      <c r="J1305" s="35" t="s">
        <v>16</v>
      </c>
      <c r="K1305" s="35" t="s">
        <v>16</v>
      </c>
      <c r="L1305" s="35" t="s">
        <v>16</v>
      </c>
      <c r="M1305" s="35">
        <v>28.0</v>
      </c>
      <c r="N1305" s="35" t="s">
        <v>2644</v>
      </c>
      <c r="O1305" s="35" t="s">
        <v>15</v>
      </c>
      <c r="P1305" s="71" t="s">
        <v>16</v>
      </c>
      <c r="Q1305" s="71" t="s">
        <v>16</v>
      </c>
      <c r="R1305" s="35" t="s">
        <v>16</v>
      </c>
      <c r="S1305" s="35">
        <v>68.0</v>
      </c>
      <c r="T1305" s="71" t="s">
        <v>1993</v>
      </c>
      <c r="U1305" s="35" t="s">
        <v>3085</v>
      </c>
      <c r="V1305" s="35"/>
      <c r="W1305" s="35"/>
      <c r="X1305" s="35"/>
    </row>
    <row r="1306">
      <c r="A1306" s="30">
        <v>1288.0</v>
      </c>
      <c r="B1306" s="60">
        <v>7275005.0</v>
      </c>
      <c r="C1306" s="35" t="s">
        <v>15</v>
      </c>
      <c r="D1306" s="35" t="s">
        <v>15</v>
      </c>
      <c r="E1306" s="35" t="s">
        <v>15</v>
      </c>
      <c r="F1306" s="35" t="s">
        <v>15</v>
      </c>
      <c r="G1306" s="116" t="s">
        <v>15</v>
      </c>
      <c r="H1306" s="116" t="s">
        <v>15</v>
      </c>
      <c r="I1306" s="116" t="s">
        <v>16</v>
      </c>
      <c r="J1306" s="35" t="s">
        <v>15</v>
      </c>
      <c r="K1306" s="35" t="s">
        <v>15</v>
      </c>
      <c r="L1306" s="35" t="s">
        <v>16</v>
      </c>
      <c r="M1306" s="35">
        <v>9.0</v>
      </c>
      <c r="N1306" s="35" t="s">
        <v>2358</v>
      </c>
      <c r="O1306" s="35" t="s">
        <v>15</v>
      </c>
      <c r="P1306" s="71" t="s">
        <v>16</v>
      </c>
      <c r="Q1306" s="71" t="s">
        <v>16</v>
      </c>
      <c r="R1306" s="35" t="s">
        <v>16</v>
      </c>
      <c r="S1306" s="35">
        <v>13.0</v>
      </c>
      <c r="T1306" s="71" t="s">
        <v>1992</v>
      </c>
      <c r="U1306" s="35" t="s">
        <v>3086</v>
      </c>
      <c r="V1306" s="35"/>
      <c r="W1306" s="35"/>
      <c r="X1306" s="35"/>
    </row>
    <row r="1307">
      <c r="A1307" s="30">
        <v>1289.0</v>
      </c>
      <c r="B1307" s="60">
        <v>7275001.0</v>
      </c>
      <c r="C1307" s="35" t="s">
        <v>15</v>
      </c>
      <c r="D1307" s="35" t="s">
        <v>15</v>
      </c>
      <c r="E1307" s="35" t="s">
        <v>15</v>
      </c>
      <c r="F1307" s="35" t="s">
        <v>15</v>
      </c>
      <c r="G1307" s="116" t="s">
        <v>15</v>
      </c>
      <c r="H1307" s="116" t="s">
        <v>15</v>
      </c>
      <c r="I1307" s="116" t="s">
        <v>16</v>
      </c>
      <c r="J1307" s="35" t="s">
        <v>15</v>
      </c>
      <c r="K1307" s="35" t="s">
        <v>15</v>
      </c>
      <c r="L1307" s="35" t="s">
        <v>16</v>
      </c>
      <c r="M1307" s="35">
        <v>7.0</v>
      </c>
      <c r="N1307" s="35" t="s">
        <v>2015</v>
      </c>
      <c r="O1307" s="35" t="s">
        <v>15</v>
      </c>
      <c r="P1307" s="71" t="s">
        <v>16</v>
      </c>
      <c r="Q1307" s="71" t="s">
        <v>16</v>
      </c>
      <c r="R1307" s="35" t="s">
        <v>16</v>
      </c>
      <c r="S1307" s="101">
        <v>15.0</v>
      </c>
      <c r="T1307" s="71" t="s">
        <v>1992</v>
      </c>
      <c r="U1307" s="35" t="s">
        <v>2420</v>
      </c>
      <c r="V1307" s="35"/>
      <c r="W1307" s="35"/>
      <c r="X1307" s="35"/>
    </row>
    <row r="1308">
      <c r="A1308" s="30">
        <v>1290.0</v>
      </c>
      <c r="B1308" s="60">
        <v>7307424.0</v>
      </c>
      <c r="C1308" s="35" t="s">
        <v>15</v>
      </c>
      <c r="D1308" s="35" t="s">
        <v>15</v>
      </c>
      <c r="E1308" s="35" t="s">
        <v>15</v>
      </c>
      <c r="F1308" s="35" t="s">
        <v>15</v>
      </c>
      <c r="G1308" s="116" t="s">
        <v>15</v>
      </c>
      <c r="H1308" s="116" t="s">
        <v>15</v>
      </c>
      <c r="I1308" s="116" t="s">
        <v>16</v>
      </c>
      <c r="J1308" s="35" t="s">
        <v>16</v>
      </c>
      <c r="K1308" s="35" t="s">
        <v>16</v>
      </c>
      <c r="L1308" s="35" t="s">
        <v>16</v>
      </c>
      <c r="M1308" s="35">
        <v>21.0</v>
      </c>
      <c r="N1308" s="35" t="s">
        <v>2644</v>
      </c>
      <c r="O1308" s="35" t="s">
        <v>15</v>
      </c>
      <c r="P1308" s="71" t="s">
        <v>16</v>
      </c>
      <c r="Q1308" s="71" t="s">
        <v>16</v>
      </c>
      <c r="R1308" s="35" t="s">
        <v>16</v>
      </c>
      <c r="S1308" s="35">
        <v>23.0</v>
      </c>
      <c r="T1308" s="71" t="s">
        <v>1992</v>
      </c>
      <c r="U1308" s="35" t="s">
        <v>3087</v>
      </c>
      <c r="V1308" s="35"/>
      <c r="W1308" s="35"/>
      <c r="X1308" s="35"/>
    </row>
    <row r="1309">
      <c r="A1309" s="30">
        <v>1291.0</v>
      </c>
      <c r="B1309" s="60">
        <v>7323661.0</v>
      </c>
      <c r="C1309" s="35" t="s">
        <v>15</v>
      </c>
      <c r="D1309" s="35" t="s">
        <v>15</v>
      </c>
      <c r="E1309" s="35" t="s">
        <v>15</v>
      </c>
      <c r="F1309" s="35" t="s">
        <v>15</v>
      </c>
      <c r="G1309" s="116" t="s">
        <v>15</v>
      </c>
      <c r="H1309" s="116" t="s">
        <v>15</v>
      </c>
      <c r="I1309" s="116" t="s">
        <v>15</v>
      </c>
      <c r="J1309" s="35" t="s">
        <v>15</v>
      </c>
      <c r="K1309" s="35" t="s">
        <v>15</v>
      </c>
      <c r="L1309" s="35" t="s">
        <v>15</v>
      </c>
      <c r="M1309" s="159"/>
      <c r="N1309" s="159"/>
      <c r="O1309" s="35" t="s">
        <v>15</v>
      </c>
      <c r="P1309" s="71" t="s">
        <v>16</v>
      </c>
      <c r="Q1309" s="71" t="s">
        <v>15</v>
      </c>
      <c r="R1309" s="35" t="s">
        <v>16</v>
      </c>
      <c r="S1309" s="35">
        <v>10.0</v>
      </c>
      <c r="T1309" s="71" t="s">
        <v>1992</v>
      </c>
      <c r="U1309" s="159"/>
      <c r="V1309" s="159"/>
      <c r="W1309" s="159"/>
      <c r="X1309" s="159"/>
    </row>
    <row r="1310">
      <c r="A1310" s="30">
        <v>1292.0</v>
      </c>
      <c r="B1310" s="60">
        <v>7326655.0</v>
      </c>
      <c r="C1310" s="35" t="s">
        <v>15</v>
      </c>
      <c r="D1310" s="35" t="s">
        <v>15</v>
      </c>
      <c r="E1310" s="35" t="s">
        <v>15</v>
      </c>
      <c r="F1310" s="35" t="s">
        <v>15</v>
      </c>
      <c r="G1310" s="116" t="s">
        <v>15</v>
      </c>
      <c r="H1310" s="116" t="s">
        <v>15</v>
      </c>
      <c r="I1310" s="116" t="s">
        <v>16</v>
      </c>
      <c r="J1310" s="35" t="s">
        <v>16</v>
      </c>
      <c r="K1310" s="35" t="s">
        <v>16</v>
      </c>
      <c r="L1310" s="35" t="s">
        <v>16</v>
      </c>
      <c r="M1310" s="35">
        <v>6.0</v>
      </c>
      <c r="N1310" s="35" t="s">
        <v>2644</v>
      </c>
      <c r="O1310" s="35" t="s">
        <v>15</v>
      </c>
      <c r="P1310" s="71" t="s">
        <v>16</v>
      </c>
      <c r="Q1310" s="71" t="s">
        <v>16</v>
      </c>
      <c r="R1310" s="35" t="s">
        <v>16</v>
      </c>
      <c r="S1310" s="35">
        <v>13.0</v>
      </c>
      <c r="T1310" s="71" t="s">
        <v>1997</v>
      </c>
      <c r="U1310" s="35" t="s">
        <v>3088</v>
      </c>
      <c r="V1310" s="35"/>
      <c r="W1310" s="35"/>
      <c r="X1310" s="35"/>
    </row>
    <row r="1311">
      <c r="A1311" s="30">
        <v>1293.0</v>
      </c>
      <c r="B1311" s="60">
        <v>7326656.0</v>
      </c>
      <c r="C1311" s="35" t="s">
        <v>15</v>
      </c>
      <c r="D1311" s="35" t="s">
        <v>2013</v>
      </c>
      <c r="E1311" s="35" t="s">
        <v>15</v>
      </c>
      <c r="F1311" s="35" t="s">
        <v>15</v>
      </c>
      <c r="G1311" s="116" t="s">
        <v>15</v>
      </c>
      <c r="H1311" s="116" t="s">
        <v>15</v>
      </c>
      <c r="I1311" s="116" t="s">
        <v>16</v>
      </c>
      <c r="J1311" s="35" t="s">
        <v>16</v>
      </c>
      <c r="K1311" s="35" t="s">
        <v>16</v>
      </c>
      <c r="L1311" s="35" t="s">
        <v>16</v>
      </c>
      <c r="M1311" s="35">
        <v>58.0</v>
      </c>
      <c r="N1311" s="35" t="s">
        <v>3089</v>
      </c>
      <c r="O1311" s="35" t="s">
        <v>15</v>
      </c>
      <c r="P1311" s="71" t="s">
        <v>16</v>
      </c>
      <c r="Q1311" s="71" t="s">
        <v>16</v>
      </c>
      <c r="R1311" s="35" t="s">
        <v>16</v>
      </c>
      <c r="S1311" s="35">
        <v>41.0</v>
      </c>
      <c r="T1311" s="71" t="s">
        <v>1992</v>
      </c>
      <c r="U1311" s="35" t="s">
        <v>3090</v>
      </c>
      <c r="V1311" s="35"/>
      <c r="W1311" s="35"/>
      <c r="X1311" s="35"/>
    </row>
    <row r="1312">
      <c r="A1312" s="30">
        <v>1294.0</v>
      </c>
      <c r="B1312" s="60">
        <v>7327267.0</v>
      </c>
      <c r="C1312" s="35" t="s">
        <v>15</v>
      </c>
      <c r="D1312" s="35" t="s">
        <v>15</v>
      </c>
      <c r="E1312" s="35" t="s">
        <v>15</v>
      </c>
      <c r="F1312" s="35" t="s">
        <v>15</v>
      </c>
      <c r="G1312" s="116" t="s">
        <v>15</v>
      </c>
      <c r="H1312" s="116" t="s">
        <v>16</v>
      </c>
      <c r="I1312" s="116" t="s">
        <v>16</v>
      </c>
      <c r="J1312" s="35" t="s">
        <v>16</v>
      </c>
      <c r="K1312" s="35" t="s">
        <v>16</v>
      </c>
      <c r="L1312" s="35" t="s">
        <v>16</v>
      </c>
      <c r="M1312" s="35">
        <v>16.0</v>
      </c>
      <c r="N1312" s="35" t="s">
        <v>3091</v>
      </c>
      <c r="O1312" s="35" t="s">
        <v>15</v>
      </c>
      <c r="P1312" s="71" t="s">
        <v>16</v>
      </c>
      <c r="Q1312" s="71" t="s">
        <v>16</v>
      </c>
      <c r="R1312" s="35" t="s">
        <v>16</v>
      </c>
      <c r="S1312" s="35">
        <v>9.0</v>
      </c>
      <c r="T1312" s="71" t="s">
        <v>1997</v>
      </c>
      <c r="U1312" s="35" t="s">
        <v>3092</v>
      </c>
      <c r="V1312" s="35"/>
      <c r="W1312" s="35"/>
      <c r="X1312" s="35"/>
    </row>
    <row r="1313">
      <c r="A1313" s="30">
        <v>1295.0</v>
      </c>
      <c r="B1313" s="60">
        <v>7303354.0</v>
      </c>
      <c r="C1313" s="35" t="s">
        <v>15</v>
      </c>
      <c r="D1313" s="35" t="s">
        <v>15</v>
      </c>
      <c r="E1313" s="35" t="s">
        <v>15</v>
      </c>
      <c r="F1313" s="35" t="s">
        <v>15</v>
      </c>
      <c r="G1313" s="116" t="s">
        <v>15</v>
      </c>
      <c r="H1313" s="116" t="s">
        <v>15</v>
      </c>
      <c r="I1313" s="116" t="s">
        <v>15</v>
      </c>
      <c r="J1313" s="35" t="s">
        <v>16</v>
      </c>
      <c r="K1313" s="35" t="s">
        <v>15</v>
      </c>
      <c r="L1313" s="35" t="s">
        <v>16</v>
      </c>
      <c r="M1313" s="35">
        <v>14.0</v>
      </c>
      <c r="N1313" s="35" t="s">
        <v>2096</v>
      </c>
      <c r="O1313" s="35" t="s">
        <v>15</v>
      </c>
      <c r="P1313" s="71" t="s">
        <v>16</v>
      </c>
      <c r="Q1313" s="71" t="s">
        <v>16</v>
      </c>
      <c r="R1313" s="35" t="s">
        <v>16</v>
      </c>
      <c r="S1313" s="35">
        <v>78.0</v>
      </c>
      <c r="T1313" s="71" t="s">
        <v>1993</v>
      </c>
      <c r="U1313" s="35" t="s">
        <v>2420</v>
      </c>
      <c r="V1313" s="35"/>
      <c r="W1313" s="35"/>
      <c r="X1313" s="35"/>
    </row>
    <row r="1314">
      <c r="A1314" s="30">
        <v>1296.0</v>
      </c>
      <c r="B1314" s="60">
        <v>7328110.0</v>
      </c>
      <c r="C1314" s="35" t="s">
        <v>15</v>
      </c>
      <c r="D1314" s="35" t="s">
        <v>15</v>
      </c>
      <c r="E1314" s="35" t="s">
        <v>15</v>
      </c>
      <c r="F1314" s="35" t="s">
        <v>15</v>
      </c>
      <c r="G1314" s="116" t="s">
        <v>15</v>
      </c>
      <c r="H1314" s="116" t="s">
        <v>15</v>
      </c>
      <c r="I1314" s="116" t="s">
        <v>16</v>
      </c>
      <c r="J1314" s="35" t="s">
        <v>15</v>
      </c>
      <c r="K1314" s="35" t="s">
        <v>15</v>
      </c>
      <c r="L1314" s="35" t="s">
        <v>16</v>
      </c>
      <c r="M1314" s="35">
        <v>10.0</v>
      </c>
      <c r="N1314" s="35" t="s">
        <v>2015</v>
      </c>
      <c r="O1314" s="35" t="s">
        <v>15</v>
      </c>
      <c r="P1314" s="71" t="s">
        <v>16</v>
      </c>
      <c r="Q1314" s="71" t="s">
        <v>16</v>
      </c>
      <c r="R1314" s="35" t="s">
        <v>16</v>
      </c>
      <c r="S1314" s="35">
        <v>21.0</v>
      </c>
      <c r="T1314" s="71" t="s">
        <v>1992</v>
      </c>
      <c r="U1314" s="35" t="s">
        <v>2181</v>
      </c>
      <c r="V1314" s="35"/>
      <c r="W1314" s="35"/>
      <c r="X1314" s="35"/>
    </row>
    <row r="1315">
      <c r="A1315" s="30">
        <v>1297.0</v>
      </c>
      <c r="B1315" s="60">
        <v>7328792.0</v>
      </c>
      <c r="C1315" s="35" t="s">
        <v>15</v>
      </c>
      <c r="D1315" s="35" t="s">
        <v>15</v>
      </c>
      <c r="E1315" s="35" t="s">
        <v>15</v>
      </c>
      <c r="F1315" s="35" t="s">
        <v>15</v>
      </c>
      <c r="G1315" s="116" t="s">
        <v>15</v>
      </c>
      <c r="H1315" s="116" t="s">
        <v>15</v>
      </c>
      <c r="I1315" s="116" t="s">
        <v>15</v>
      </c>
      <c r="J1315" s="35" t="s">
        <v>15</v>
      </c>
      <c r="K1315" s="35" t="s">
        <v>15</v>
      </c>
      <c r="L1315" s="35" t="s">
        <v>15</v>
      </c>
      <c r="M1315" s="159"/>
      <c r="N1315" s="159"/>
      <c r="O1315" s="35" t="s">
        <v>15</v>
      </c>
      <c r="P1315" s="71" t="s">
        <v>16</v>
      </c>
      <c r="Q1315" s="71" t="s">
        <v>16</v>
      </c>
      <c r="R1315" s="35" t="s">
        <v>16</v>
      </c>
      <c r="S1315" s="35">
        <v>34.0</v>
      </c>
      <c r="T1315" s="71" t="s">
        <v>1993</v>
      </c>
      <c r="U1315" s="35" t="s">
        <v>2010</v>
      </c>
      <c r="V1315" s="35"/>
      <c r="W1315" s="35"/>
      <c r="X1315" s="35"/>
    </row>
    <row r="1316">
      <c r="A1316" s="30">
        <v>1298.0</v>
      </c>
      <c r="B1316" s="60">
        <v>7328143.0</v>
      </c>
      <c r="C1316" s="35" t="s">
        <v>15</v>
      </c>
      <c r="D1316" s="35" t="s">
        <v>15</v>
      </c>
      <c r="E1316" s="35" t="s">
        <v>15</v>
      </c>
      <c r="F1316" s="35" t="s">
        <v>15</v>
      </c>
      <c r="G1316" s="116" t="s">
        <v>15</v>
      </c>
      <c r="H1316" s="116" t="s">
        <v>15</v>
      </c>
      <c r="I1316" s="116" t="s">
        <v>16</v>
      </c>
      <c r="J1316" s="35" t="s">
        <v>15</v>
      </c>
      <c r="K1316" s="35" t="s">
        <v>15</v>
      </c>
      <c r="L1316" s="35" t="s">
        <v>16</v>
      </c>
      <c r="M1316" s="35">
        <v>10.0</v>
      </c>
      <c r="N1316" s="35" t="s">
        <v>2015</v>
      </c>
      <c r="O1316" s="35" t="s">
        <v>15</v>
      </c>
      <c r="P1316" s="71" t="s">
        <v>16</v>
      </c>
      <c r="Q1316" s="71" t="s">
        <v>16</v>
      </c>
      <c r="R1316" s="35" t="s">
        <v>16</v>
      </c>
      <c r="S1316" s="35">
        <v>17.0</v>
      </c>
      <c r="T1316" s="71" t="s">
        <v>1992</v>
      </c>
      <c r="U1316" s="35" t="s">
        <v>3093</v>
      </c>
      <c r="V1316" s="35"/>
      <c r="W1316" s="35"/>
      <c r="X1316" s="35"/>
    </row>
    <row r="1317">
      <c r="A1317" s="30">
        <v>1299.0</v>
      </c>
      <c r="B1317" s="60">
        <v>7323856.0</v>
      </c>
      <c r="C1317" s="35" t="s">
        <v>15</v>
      </c>
      <c r="D1317" s="35" t="s">
        <v>15</v>
      </c>
      <c r="E1317" s="35" t="s">
        <v>15</v>
      </c>
      <c r="F1317" s="35" t="s">
        <v>15</v>
      </c>
      <c r="G1317" s="116" t="s">
        <v>15</v>
      </c>
      <c r="H1317" s="116" t="s">
        <v>15</v>
      </c>
      <c r="I1317" s="116" t="s">
        <v>15</v>
      </c>
      <c r="J1317" s="35" t="s">
        <v>15</v>
      </c>
      <c r="K1317" s="35" t="s">
        <v>15</v>
      </c>
      <c r="L1317" s="35" t="s">
        <v>15</v>
      </c>
      <c r="M1317" s="159"/>
      <c r="N1317" s="159"/>
      <c r="O1317" s="35" t="s">
        <v>15</v>
      </c>
      <c r="P1317" s="71" t="s">
        <v>16</v>
      </c>
      <c r="Q1317" s="71" t="s">
        <v>16</v>
      </c>
      <c r="R1317" s="35" t="s">
        <v>16</v>
      </c>
      <c r="S1317" s="35">
        <v>34.0</v>
      </c>
      <c r="T1317" s="71" t="s">
        <v>1995</v>
      </c>
      <c r="U1317" s="35" t="s">
        <v>2181</v>
      </c>
      <c r="V1317" s="35"/>
      <c r="W1317" s="35"/>
      <c r="X1317" s="35"/>
    </row>
    <row r="1318">
      <c r="A1318" s="30">
        <v>1300.0</v>
      </c>
      <c r="B1318" s="60">
        <v>7322886.0</v>
      </c>
      <c r="C1318" s="35" t="s">
        <v>15</v>
      </c>
      <c r="D1318" s="35" t="s">
        <v>15</v>
      </c>
      <c r="E1318" s="35" t="s">
        <v>15</v>
      </c>
      <c r="F1318" s="35" t="s">
        <v>16</v>
      </c>
      <c r="G1318" s="116" t="s">
        <v>15</v>
      </c>
      <c r="H1318" s="116" t="s">
        <v>15</v>
      </c>
      <c r="I1318" s="116" t="s">
        <v>16</v>
      </c>
      <c r="J1318" s="35" t="s">
        <v>15</v>
      </c>
      <c r="K1318" s="35" t="s">
        <v>15</v>
      </c>
      <c r="L1318" s="35" t="s">
        <v>16</v>
      </c>
      <c r="M1318" s="35">
        <v>7.0</v>
      </c>
      <c r="N1318" s="35" t="s">
        <v>2015</v>
      </c>
      <c r="O1318" s="35" t="s">
        <v>15</v>
      </c>
      <c r="P1318" s="71" t="s">
        <v>16</v>
      </c>
      <c r="Q1318" s="71" t="s">
        <v>16</v>
      </c>
      <c r="R1318" s="35" t="s">
        <v>16</v>
      </c>
      <c r="S1318" s="35">
        <v>10.0</v>
      </c>
      <c r="T1318" s="71" t="s">
        <v>1992</v>
      </c>
      <c r="U1318" s="35" t="s">
        <v>2464</v>
      </c>
      <c r="V1318" s="35"/>
      <c r="W1318" s="35"/>
      <c r="X1318" s="35"/>
    </row>
    <row r="1319">
      <c r="A1319" s="59">
        <v>1301.0</v>
      </c>
      <c r="B1319" s="61">
        <v>7331889.0</v>
      </c>
      <c r="C1319" s="71" t="s">
        <v>15</v>
      </c>
      <c r="D1319" s="71" t="s">
        <v>15</v>
      </c>
      <c r="E1319" s="71" t="s">
        <v>15</v>
      </c>
      <c r="F1319" s="71" t="s">
        <v>15</v>
      </c>
      <c r="G1319" s="105" t="s">
        <v>15</v>
      </c>
      <c r="H1319" s="105" t="s">
        <v>15</v>
      </c>
      <c r="I1319" s="105" t="s">
        <v>15</v>
      </c>
      <c r="J1319" s="71" t="s">
        <v>15</v>
      </c>
      <c r="K1319" s="71" t="s">
        <v>15</v>
      </c>
      <c r="L1319" s="71" t="s">
        <v>15</v>
      </c>
      <c r="M1319" s="168"/>
      <c r="N1319" s="168"/>
      <c r="O1319" s="71" t="s">
        <v>15</v>
      </c>
      <c r="P1319" s="71" t="s">
        <v>16</v>
      </c>
      <c r="Q1319" s="71" t="s">
        <v>16</v>
      </c>
      <c r="R1319" s="71" t="s">
        <v>16</v>
      </c>
      <c r="S1319" s="71">
        <v>18.0</v>
      </c>
      <c r="T1319" s="71" t="s">
        <v>1992</v>
      </c>
      <c r="U1319" s="71" t="s">
        <v>2010</v>
      </c>
      <c r="V1319" s="71"/>
      <c r="W1319" s="71"/>
      <c r="X1319" s="71"/>
    </row>
    <row r="1320">
      <c r="A1320" s="59">
        <v>1302.0</v>
      </c>
      <c r="B1320" s="61">
        <v>7333116.0</v>
      </c>
      <c r="C1320" s="35" t="s">
        <v>15</v>
      </c>
      <c r="D1320" s="35" t="s">
        <v>15</v>
      </c>
      <c r="E1320" s="35" t="s">
        <v>15</v>
      </c>
      <c r="F1320" s="35" t="s">
        <v>15</v>
      </c>
      <c r="G1320" s="116" t="s">
        <v>15</v>
      </c>
      <c r="H1320" s="116" t="s">
        <v>15</v>
      </c>
      <c r="I1320" s="116" t="s">
        <v>15</v>
      </c>
      <c r="J1320" s="35" t="s">
        <v>15</v>
      </c>
      <c r="K1320" s="35" t="s">
        <v>15</v>
      </c>
      <c r="L1320" s="35" t="s">
        <v>15</v>
      </c>
      <c r="M1320" s="159"/>
      <c r="N1320" s="159"/>
      <c r="O1320" s="35" t="s">
        <v>15</v>
      </c>
      <c r="P1320" s="71" t="s">
        <v>16</v>
      </c>
      <c r="Q1320" s="71" t="s">
        <v>16</v>
      </c>
      <c r="R1320" s="35" t="s">
        <v>16</v>
      </c>
      <c r="S1320" s="35">
        <v>18.0</v>
      </c>
      <c r="T1320" s="71" t="s">
        <v>1995</v>
      </c>
      <c r="U1320" s="35" t="s">
        <v>3094</v>
      </c>
      <c r="V1320" s="35"/>
      <c r="W1320" s="35"/>
      <c r="X1320" s="35"/>
    </row>
    <row r="1321">
      <c r="A1321" s="30">
        <v>1303.0</v>
      </c>
      <c r="B1321" s="60">
        <v>7332857.0</v>
      </c>
      <c r="C1321" s="35" t="s">
        <v>15</v>
      </c>
      <c r="D1321" s="35" t="s">
        <v>15</v>
      </c>
      <c r="E1321" s="35" t="s">
        <v>15</v>
      </c>
      <c r="F1321" s="35" t="s">
        <v>15</v>
      </c>
      <c r="G1321" s="116" t="s">
        <v>15</v>
      </c>
      <c r="H1321" s="116" t="s">
        <v>15</v>
      </c>
      <c r="I1321" s="116" t="s">
        <v>15</v>
      </c>
      <c r="J1321" s="35" t="s">
        <v>15</v>
      </c>
      <c r="K1321" s="35" t="s">
        <v>16</v>
      </c>
      <c r="L1321" s="35" t="s">
        <v>16</v>
      </c>
      <c r="M1321" s="35">
        <v>1.0</v>
      </c>
      <c r="N1321" s="35" t="s">
        <v>2250</v>
      </c>
      <c r="O1321" s="35" t="s">
        <v>15</v>
      </c>
      <c r="P1321" s="71" t="s">
        <v>16</v>
      </c>
      <c r="Q1321" s="71" t="s">
        <v>15</v>
      </c>
      <c r="R1321" s="35" t="s">
        <v>15</v>
      </c>
      <c r="S1321" s="159"/>
      <c r="T1321" s="71"/>
      <c r="U1321" s="35" t="s">
        <v>2462</v>
      </c>
      <c r="V1321" s="35"/>
      <c r="W1321" s="35"/>
      <c r="X1321" s="35"/>
    </row>
    <row r="1322">
      <c r="A1322" s="30">
        <v>1304.0</v>
      </c>
      <c r="B1322" s="60">
        <v>7333276.0</v>
      </c>
      <c r="C1322" s="35" t="s">
        <v>15</v>
      </c>
      <c r="D1322" s="35" t="s">
        <v>15</v>
      </c>
      <c r="E1322" s="35" t="s">
        <v>15</v>
      </c>
      <c r="F1322" s="35" t="s">
        <v>15</v>
      </c>
      <c r="G1322" s="116" t="s">
        <v>15</v>
      </c>
      <c r="H1322" s="116" t="s">
        <v>15</v>
      </c>
      <c r="I1322" s="116" t="s">
        <v>15</v>
      </c>
      <c r="J1322" s="35" t="s">
        <v>15</v>
      </c>
      <c r="K1322" s="35" t="s">
        <v>15</v>
      </c>
      <c r="L1322" s="35" t="s">
        <v>15</v>
      </c>
      <c r="M1322" s="159"/>
      <c r="N1322" s="159"/>
      <c r="O1322" s="35" t="s">
        <v>15</v>
      </c>
      <c r="P1322" s="71" t="s">
        <v>16</v>
      </c>
      <c r="Q1322" s="71" t="s">
        <v>16</v>
      </c>
      <c r="R1322" s="35" t="s">
        <v>16</v>
      </c>
      <c r="S1322" s="35">
        <v>20.0</v>
      </c>
      <c r="T1322" s="71" t="s">
        <v>1992</v>
      </c>
      <c r="U1322" s="35" t="s">
        <v>3095</v>
      </c>
      <c r="V1322" s="35"/>
      <c r="W1322" s="35"/>
      <c r="X1322" s="35"/>
    </row>
    <row r="1323">
      <c r="A1323" s="30">
        <v>1305.0</v>
      </c>
      <c r="B1323" s="60">
        <v>7334140.0</v>
      </c>
      <c r="C1323" s="35" t="s">
        <v>15</v>
      </c>
      <c r="D1323" s="35" t="s">
        <v>2013</v>
      </c>
      <c r="E1323" s="35" t="s">
        <v>15</v>
      </c>
      <c r="F1323" s="35" t="s">
        <v>15</v>
      </c>
      <c r="G1323" s="116" t="s">
        <v>15</v>
      </c>
      <c r="H1323" s="116" t="s">
        <v>15</v>
      </c>
      <c r="I1323" s="116" t="s">
        <v>16</v>
      </c>
      <c r="J1323" s="35" t="s">
        <v>15</v>
      </c>
      <c r="K1323" s="35" t="s">
        <v>16</v>
      </c>
      <c r="L1323" s="35" t="s">
        <v>16</v>
      </c>
      <c r="M1323" s="35">
        <v>7.0</v>
      </c>
      <c r="N1323" s="35" t="s">
        <v>2250</v>
      </c>
      <c r="O1323" s="35" t="s">
        <v>15</v>
      </c>
      <c r="P1323" s="35" t="s">
        <v>16</v>
      </c>
      <c r="Q1323" s="35" t="s">
        <v>16</v>
      </c>
      <c r="R1323" s="35" t="s">
        <v>16</v>
      </c>
      <c r="S1323" s="35">
        <v>22.0</v>
      </c>
      <c r="T1323" s="35" t="s">
        <v>1992</v>
      </c>
      <c r="U1323" s="35" t="s">
        <v>3096</v>
      </c>
      <c r="V1323" s="35"/>
      <c r="W1323" s="35"/>
      <c r="X1323" s="35"/>
    </row>
    <row r="1324">
      <c r="A1324" s="75">
        <v>1306.0</v>
      </c>
      <c r="B1324" s="75">
        <v>7339106.0</v>
      </c>
      <c r="C1324" s="35" t="s">
        <v>15</v>
      </c>
      <c r="D1324" s="35" t="s">
        <v>15</v>
      </c>
      <c r="E1324" s="35" t="s">
        <v>15</v>
      </c>
      <c r="F1324" s="35" t="s">
        <v>15</v>
      </c>
      <c r="G1324" s="116" t="s">
        <v>15</v>
      </c>
      <c r="H1324" s="116" t="s">
        <v>16</v>
      </c>
      <c r="I1324" s="116" t="s">
        <v>16</v>
      </c>
      <c r="J1324" s="35" t="s">
        <v>15</v>
      </c>
      <c r="K1324" s="35" t="s">
        <v>16</v>
      </c>
      <c r="L1324" s="35" t="s">
        <v>16</v>
      </c>
      <c r="M1324" s="35">
        <v>27.0</v>
      </c>
      <c r="N1324" s="35" t="s">
        <v>3097</v>
      </c>
      <c r="O1324" s="35" t="s">
        <v>15</v>
      </c>
      <c r="P1324" s="35" t="s">
        <v>15</v>
      </c>
      <c r="Q1324" s="35" t="s">
        <v>16</v>
      </c>
      <c r="R1324" s="35" t="s">
        <v>16</v>
      </c>
      <c r="S1324" s="35">
        <v>25.0</v>
      </c>
      <c r="T1324" s="35"/>
      <c r="U1324" s="35" t="s">
        <v>2795</v>
      </c>
      <c r="V1324" s="35"/>
      <c r="W1324" s="35"/>
      <c r="X1324" s="35"/>
    </row>
    <row r="1325">
      <c r="A1325" s="30">
        <v>1307.0</v>
      </c>
      <c r="B1325" s="30">
        <v>7341628.0</v>
      </c>
      <c r="C1325" s="35" t="s">
        <v>15</v>
      </c>
      <c r="D1325" s="35" t="s">
        <v>15</v>
      </c>
      <c r="E1325" s="35" t="s">
        <v>15</v>
      </c>
      <c r="F1325" s="35" t="s">
        <v>15</v>
      </c>
      <c r="G1325" s="116" t="s">
        <v>15</v>
      </c>
      <c r="H1325" s="116" t="s">
        <v>15</v>
      </c>
      <c r="I1325" s="116" t="s">
        <v>16</v>
      </c>
      <c r="J1325" s="35" t="s">
        <v>15</v>
      </c>
      <c r="K1325" s="35" t="s">
        <v>16</v>
      </c>
      <c r="L1325" s="35" t="s">
        <v>16</v>
      </c>
      <c r="M1325" s="35">
        <v>10.0</v>
      </c>
      <c r="N1325" s="35" t="s">
        <v>2015</v>
      </c>
      <c r="O1325" s="35" t="s">
        <v>15</v>
      </c>
      <c r="P1325" s="35" t="s">
        <v>15</v>
      </c>
      <c r="Q1325" s="35" t="s">
        <v>16</v>
      </c>
      <c r="R1325" s="35" t="s">
        <v>16</v>
      </c>
      <c r="S1325" s="35">
        <v>18.0</v>
      </c>
      <c r="T1325" s="35" t="s">
        <v>1992</v>
      </c>
      <c r="U1325" s="35" t="s">
        <v>3098</v>
      </c>
      <c r="V1325" s="35"/>
      <c r="W1325" s="35"/>
      <c r="X1325" s="35"/>
    </row>
    <row r="1326">
      <c r="A1326" s="30">
        <v>1308.0</v>
      </c>
      <c r="B1326" s="30">
        <v>7343367.0</v>
      </c>
      <c r="C1326" s="35" t="s">
        <v>15</v>
      </c>
      <c r="D1326" s="35" t="s">
        <v>15</v>
      </c>
      <c r="E1326" s="35" t="s">
        <v>15</v>
      </c>
      <c r="F1326" s="35" t="s">
        <v>15</v>
      </c>
      <c r="G1326" s="116" t="s">
        <v>15</v>
      </c>
      <c r="H1326" s="116" t="s">
        <v>15</v>
      </c>
      <c r="I1326" s="116" t="s">
        <v>16</v>
      </c>
      <c r="J1326" s="35" t="s">
        <v>15</v>
      </c>
      <c r="K1326" s="35" t="s">
        <v>16</v>
      </c>
      <c r="L1326" s="35" t="s">
        <v>16</v>
      </c>
      <c r="M1326" s="35">
        <v>10.0</v>
      </c>
      <c r="N1326" s="35" t="s">
        <v>2015</v>
      </c>
      <c r="O1326" s="35" t="s">
        <v>15</v>
      </c>
      <c r="P1326" s="35" t="s">
        <v>15</v>
      </c>
      <c r="Q1326" s="35" t="s">
        <v>15</v>
      </c>
      <c r="R1326" s="35" t="s">
        <v>16</v>
      </c>
      <c r="S1326" s="35">
        <v>18.0</v>
      </c>
      <c r="T1326" s="35" t="s">
        <v>1992</v>
      </c>
      <c r="U1326" s="35" t="s">
        <v>3099</v>
      </c>
      <c r="V1326" s="35"/>
      <c r="W1326" s="35"/>
      <c r="X1326" s="35"/>
    </row>
    <row r="1327">
      <c r="A1327" s="76">
        <v>1309.0</v>
      </c>
      <c r="B1327" s="76">
        <v>7343495.0</v>
      </c>
      <c r="C1327" s="35" t="s">
        <v>15</v>
      </c>
      <c r="D1327" s="35" t="s">
        <v>15</v>
      </c>
      <c r="E1327" s="35" t="s">
        <v>15</v>
      </c>
      <c r="F1327" s="35" t="s">
        <v>15</v>
      </c>
      <c r="G1327" s="116" t="s">
        <v>16</v>
      </c>
      <c r="H1327" s="116" t="s">
        <v>15</v>
      </c>
      <c r="I1327" s="116" t="s">
        <v>15</v>
      </c>
      <c r="J1327" s="35" t="s">
        <v>16</v>
      </c>
      <c r="K1327" s="35" t="s">
        <v>15</v>
      </c>
      <c r="L1327" s="35" t="s">
        <v>15</v>
      </c>
      <c r="M1327" s="159"/>
      <c r="N1327" s="159"/>
      <c r="O1327" s="35" t="s">
        <v>15</v>
      </c>
      <c r="P1327" s="35" t="s">
        <v>16</v>
      </c>
      <c r="Q1327" s="35" t="s">
        <v>16</v>
      </c>
      <c r="R1327" s="35" t="s">
        <v>16</v>
      </c>
      <c r="S1327" s="35">
        <v>10.0</v>
      </c>
      <c r="T1327" s="35" t="s">
        <v>1992</v>
      </c>
      <c r="U1327" s="35" t="s">
        <v>3100</v>
      </c>
      <c r="V1327" s="35"/>
      <c r="W1327" s="35"/>
      <c r="X1327" s="35"/>
    </row>
    <row r="1328">
      <c r="A1328" s="30">
        <v>1310.0</v>
      </c>
      <c r="B1328" s="30">
        <v>7320657.0</v>
      </c>
      <c r="C1328" s="35" t="s">
        <v>15</v>
      </c>
      <c r="D1328" s="35" t="s">
        <v>15</v>
      </c>
      <c r="E1328" s="35" t="s">
        <v>15</v>
      </c>
      <c r="F1328" s="35" t="s">
        <v>16</v>
      </c>
      <c r="G1328" s="116" t="s">
        <v>16</v>
      </c>
      <c r="H1328" s="116" t="s">
        <v>15</v>
      </c>
      <c r="I1328" s="116" t="s">
        <v>16</v>
      </c>
      <c r="J1328" s="35" t="s">
        <v>15</v>
      </c>
      <c r="K1328" s="35" t="s">
        <v>16</v>
      </c>
      <c r="L1328" s="35" t="s">
        <v>16</v>
      </c>
      <c r="M1328" s="35">
        <v>20.0</v>
      </c>
      <c r="N1328" s="35" t="s">
        <v>3101</v>
      </c>
      <c r="O1328" s="35" t="s">
        <v>15</v>
      </c>
      <c r="P1328" s="35" t="s">
        <v>15</v>
      </c>
      <c r="Q1328" s="35" t="s">
        <v>16</v>
      </c>
      <c r="R1328" s="35" t="s">
        <v>16</v>
      </c>
      <c r="S1328" s="35">
        <v>32.0</v>
      </c>
      <c r="T1328" s="35" t="s">
        <v>1992</v>
      </c>
      <c r="U1328" s="35" t="s">
        <v>3102</v>
      </c>
      <c r="V1328" s="35"/>
      <c r="W1328" s="35"/>
      <c r="X1328" s="35"/>
    </row>
    <row r="1329">
      <c r="A1329" s="30">
        <v>1311.0</v>
      </c>
      <c r="B1329" s="30">
        <v>7346675.0</v>
      </c>
      <c r="C1329" s="35" t="s">
        <v>15</v>
      </c>
      <c r="D1329" s="35" t="s">
        <v>15</v>
      </c>
      <c r="E1329" s="35" t="s">
        <v>15</v>
      </c>
      <c r="F1329" s="35" t="s">
        <v>15</v>
      </c>
      <c r="G1329" s="116" t="s">
        <v>15</v>
      </c>
      <c r="H1329" s="116" t="s">
        <v>15</v>
      </c>
      <c r="I1329" s="116" t="s">
        <v>16</v>
      </c>
      <c r="J1329" s="35" t="s">
        <v>15</v>
      </c>
      <c r="K1329" s="35" t="s">
        <v>16</v>
      </c>
      <c r="L1329" s="35" t="s">
        <v>16</v>
      </c>
      <c r="M1329" s="35">
        <v>8.0</v>
      </c>
      <c r="N1329" s="35" t="s">
        <v>3103</v>
      </c>
      <c r="O1329" s="35" t="s">
        <v>15</v>
      </c>
      <c r="P1329" s="35" t="s">
        <v>15</v>
      </c>
      <c r="Q1329" s="35" t="s">
        <v>16</v>
      </c>
      <c r="R1329" s="35" t="s">
        <v>16</v>
      </c>
      <c r="S1329" s="35">
        <v>11.0</v>
      </c>
      <c r="T1329" s="35" t="s">
        <v>1993</v>
      </c>
      <c r="U1329" s="35" t="s">
        <v>3104</v>
      </c>
      <c r="V1329" s="35"/>
      <c r="W1329" s="35"/>
      <c r="X1329" s="35"/>
    </row>
    <row r="1330">
      <c r="A1330" s="30">
        <v>1312.0</v>
      </c>
      <c r="B1330" s="30">
        <v>7348047.0</v>
      </c>
      <c r="C1330" s="35" t="s">
        <v>16</v>
      </c>
      <c r="D1330" s="35" t="s">
        <v>2053</v>
      </c>
      <c r="E1330" s="35" t="s">
        <v>15</v>
      </c>
      <c r="F1330" s="35" t="s">
        <v>16</v>
      </c>
      <c r="G1330" s="116" t="s">
        <v>15</v>
      </c>
      <c r="H1330" s="116" t="s">
        <v>15</v>
      </c>
      <c r="I1330" s="116" t="s">
        <v>16</v>
      </c>
      <c r="J1330" s="35" t="s">
        <v>15</v>
      </c>
      <c r="K1330" s="35" t="s">
        <v>16</v>
      </c>
      <c r="L1330" s="35" t="s">
        <v>16</v>
      </c>
      <c r="M1330" s="35">
        <v>20.0</v>
      </c>
      <c r="N1330" s="35" t="s">
        <v>3105</v>
      </c>
      <c r="O1330" s="35" t="s">
        <v>15</v>
      </c>
      <c r="P1330" s="35" t="s">
        <v>15</v>
      </c>
      <c r="Q1330" s="35" t="s">
        <v>16</v>
      </c>
      <c r="R1330" s="35" t="s">
        <v>16</v>
      </c>
      <c r="S1330" s="35">
        <v>28.0</v>
      </c>
      <c r="T1330" s="35"/>
      <c r="U1330" s="35" t="s">
        <v>2795</v>
      </c>
      <c r="V1330" s="35"/>
      <c r="W1330" s="35"/>
      <c r="X1330" s="35"/>
    </row>
    <row r="1331">
      <c r="A1331" s="30">
        <v>1313.0</v>
      </c>
      <c r="B1331" s="30">
        <v>7348037.0</v>
      </c>
      <c r="C1331" s="35" t="s">
        <v>15</v>
      </c>
      <c r="D1331" s="35" t="s">
        <v>15</v>
      </c>
      <c r="E1331" s="35" t="s">
        <v>15</v>
      </c>
      <c r="F1331" s="35" t="s">
        <v>15</v>
      </c>
      <c r="G1331" s="116" t="s">
        <v>15</v>
      </c>
      <c r="H1331" s="116" t="s">
        <v>15</v>
      </c>
      <c r="I1331" s="116" t="s">
        <v>16</v>
      </c>
      <c r="J1331" s="35" t="s">
        <v>15</v>
      </c>
      <c r="K1331" s="35" t="s">
        <v>16</v>
      </c>
      <c r="L1331" s="35" t="s">
        <v>16</v>
      </c>
      <c r="M1331" s="35">
        <v>6.0</v>
      </c>
      <c r="N1331" s="35" t="s">
        <v>2165</v>
      </c>
      <c r="O1331" s="35" t="s">
        <v>15</v>
      </c>
      <c r="P1331" s="35" t="s">
        <v>16</v>
      </c>
      <c r="Q1331" s="35" t="s">
        <v>15</v>
      </c>
      <c r="R1331" s="35" t="s">
        <v>16</v>
      </c>
      <c r="S1331" s="35">
        <v>53.0</v>
      </c>
      <c r="T1331" s="35" t="s">
        <v>1995</v>
      </c>
      <c r="U1331" s="35" t="s">
        <v>3106</v>
      </c>
      <c r="V1331" s="35"/>
      <c r="W1331" s="35"/>
      <c r="X1331" s="35"/>
    </row>
    <row r="1332">
      <c r="A1332" s="30">
        <v>1314.0</v>
      </c>
      <c r="B1332" s="30">
        <v>7347934.0</v>
      </c>
      <c r="C1332" s="35" t="s">
        <v>15</v>
      </c>
      <c r="D1332" s="35" t="s">
        <v>15</v>
      </c>
      <c r="E1332" s="35" t="s">
        <v>15</v>
      </c>
      <c r="F1332" s="35" t="s">
        <v>15</v>
      </c>
      <c r="G1332" s="116" t="s">
        <v>15</v>
      </c>
      <c r="H1332" s="116" t="s">
        <v>15</v>
      </c>
      <c r="I1332" s="116" t="s">
        <v>15</v>
      </c>
      <c r="J1332" s="35" t="s">
        <v>15</v>
      </c>
      <c r="K1332" s="35" t="s">
        <v>15</v>
      </c>
      <c r="L1332" s="35" t="s">
        <v>15</v>
      </c>
      <c r="M1332" s="159"/>
      <c r="N1332" s="159"/>
      <c r="O1332" s="35" t="s">
        <v>15</v>
      </c>
      <c r="P1332" s="71" t="s">
        <v>16</v>
      </c>
      <c r="Q1332" s="71" t="s">
        <v>15</v>
      </c>
      <c r="R1332" s="35" t="s">
        <v>16</v>
      </c>
      <c r="S1332" s="35">
        <v>11.0</v>
      </c>
      <c r="T1332" s="71" t="s">
        <v>1992</v>
      </c>
      <c r="U1332" s="35" t="s">
        <v>3107</v>
      </c>
      <c r="V1332" s="35"/>
      <c r="W1332" s="35"/>
      <c r="X1332" s="35"/>
    </row>
    <row r="1333">
      <c r="A1333" s="30">
        <v>1315.0</v>
      </c>
      <c r="B1333" s="30">
        <v>7347750.0</v>
      </c>
      <c r="C1333" s="35" t="s">
        <v>15</v>
      </c>
      <c r="D1333" s="35" t="s">
        <v>15</v>
      </c>
      <c r="E1333" s="35" t="s">
        <v>15</v>
      </c>
      <c r="F1333" s="35" t="s">
        <v>15</v>
      </c>
      <c r="G1333" s="116" t="s">
        <v>15</v>
      </c>
      <c r="H1333" s="116" t="s">
        <v>15</v>
      </c>
      <c r="I1333" s="116" t="s">
        <v>15</v>
      </c>
      <c r="J1333" s="35" t="s">
        <v>15</v>
      </c>
      <c r="K1333" s="35" t="s">
        <v>15</v>
      </c>
      <c r="L1333" s="35" t="s">
        <v>15</v>
      </c>
      <c r="M1333" s="159"/>
      <c r="N1333" s="159"/>
      <c r="O1333" s="35" t="s">
        <v>15</v>
      </c>
      <c r="P1333" s="71" t="s">
        <v>16</v>
      </c>
      <c r="Q1333" s="71" t="s">
        <v>15</v>
      </c>
      <c r="R1333" s="35" t="s">
        <v>16</v>
      </c>
      <c r="S1333" s="35">
        <v>7.0</v>
      </c>
      <c r="T1333" s="71" t="s">
        <v>1993</v>
      </c>
      <c r="U1333" s="35" t="s">
        <v>2181</v>
      </c>
      <c r="V1333" s="35"/>
      <c r="W1333" s="35"/>
      <c r="X1333" s="35"/>
    </row>
    <row r="1334">
      <c r="A1334" s="30">
        <v>1316.0</v>
      </c>
      <c r="B1334" s="30">
        <v>7348064.0</v>
      </c>
      <c r="C1334" s="35" t="s">
        <v>15</v>
      </c>
      <c r="D1334" s="35" t="s">
        <v>15</v>
      </c>
      <c r="E1334" s="35" t="s">
        <v>15</v>
      </c>
      <c r="F1334" s="35" t="s">
        <v>15</v>
      </c>
      <c r="G1334" s="116" t="s">
        <v>15</v>
      </c>
      <c r="H1334" s="116" t="s">
        <v>15</v>
      </c>
      <c r="I1334" s="116" t="s">
        <v>16</v>
      </c>
      <c r="J1334" s="35" t="s">
        <v>15</v>
      </c>
      <c r="K1334" s="35" t="s">
        <v>16</v>
      </c>
      <c r="L1334" s="35" t="s">
        <v>16</v>
      </c>
      <c r="M1334" s="35">
        <v>6.0</v>
      </c>
      <c r="N1334" s="35" t="s">
        <v>2015</v>
      </c>
      <c r="O1334" s="35" t="s">
        <v>15</v>
      </c>
      <c r="P1334" s="71" t="s">
        <v>15</v>
      </c>
      <c r="Q1334" s="71" t="s">
        <v>15</v>
      </c>
      <c r="R1334" s="35" t="s">
        <v>16</v>
      </c>
      <c r="S1334" s="35">
        <v>11.0</v>
      </c>
      <c r="T1334" s="71" t="s">
        <v>1995</v>
      </c>
      <c r="U1334" s="35" t="s">
        <v>2181</v>
      </c>
      <c r="V1334" s="35"/>
      <c r="W1334" s="35"/>
      <c r="X1334" s="35"/>
    </row>
    <row r="1335">
      <c r="A1335" s="30">
        <v>1317.0</v>
      </c>
      <c r="B1335" s="30">
        <v>7351217.0</v>
      </c>
      <c r="C1335" s="35" t="s">
        <v>15</v>
      </c>
      <c r="D1335" s="35" t="s">
        <v>15</v>
      </c>
      <c r="E1335" s="35" t="s">
        <v>15</v>
      </c>
      <c r="F1335" s="35" t="s">
        <v>15</v>
      </c>
      <c r="G1335" s="116" t="s">
        <v>15</v>
      </c>
      <c r="H1335" s="116" t="s">
        <v>15</v>
      </c>
      <c r="I1335" s="116" t="s">
        <v>15</v>
      </c>
      <c r="J1335" s="35" t="s">
        <v>15</v>
      </c>
      <c r="K1335" s="35" t="s">
        <v>15</v>
      </c>
      <c r="L1335" s="35" t="s">
        <v>15</v>
      </c>
      <c r="M1335" s="159"/>
      <c r="N1335" s="159"/>
      <c r="O1335" s="35" t="s">
        <v>15</v>
      </c>
      <c r="P1335" s="71" t="s">
        <v>16</v>
      </c>
      <c r="Q1335" s="71" t="s">
        <v>16</v>
      </c>
      <c r="R1335" s="35" t="s">
        <v>16</v>
      </c>
      <c r="S1335" s="35">
        <v>33.0</v>
      </c>
      <c r="T1335" s="71" t="s">
        <v>1997</v>
      </c>
      <c r="U1335" s="35" t="s">
        <v>2420</v>
      </c>
      <c r="V1335" s="35"/>
      <c r="W1335" s="35"/>
      <c r="X1335" s="35"/>
    </row>
    <row r="1336">
      <c r="A1336" s="30">
        <v>1318.0</v>
      </c>
      <c r="B1336" s="30">
        <v>7351218.0</v>
      </c>
      <c r="C1336" s="35" t="s">
        <v>15</v>
      </c>
      <c r="D1336" s="35" t="s">
        <v>15</v>
      </c>
      <c r="E1336" s="35" t="s">
        <v>15</v>
      </c>
      <c r="F1336" s="35" t="s">
        <v>15</v>
      </c>
      <c r="G1336" s="116" t="s">
        <v>15</v>
      </c>
      <c r="H1336" s="116" t="s">
        <v>15</v>
      </c>
      <c r="I1336" s="116" t="s">
        <v>15</v>
      </c>
      <c r="J1336" s="35" t="s">
        <v>16</v>
      </c>
      <c r="K1336" s="35" t="s">
        <v>16</v>
      </c>
      <c r="L1336" s="35" t="s">
        <v>16</v>
      </c>
      <c r="M1336" s="35">
        <v>3.0</v>
      </c>
      <c r="N1336" s="35" t="s">
        <v>2009</v>
      </c>
      <c r="O1336" s="35" t="s">
        <v>15</v>
      </c>
      <c r="P1336" s="71" t="s">
        <v>16</v>
      </c>
      <c r="Q1336" s="71" t="s">
        <v>16</v>
      </c>
      <c r="R1336" s="35" t="s">
        <v>16</v>
      </c>
      <c r="S1336" s="35">
        <v>8.0</v>
      </c>
      <c r="T1336" s="71"/>
      <c r="U1336" s="35" t="s">
        <v>3108</v>
      </c>
      <c r="V1336" s="35"/>
      <c r="W1336" s="35"/>
      <c r="X1336" s="35"/>
    </row>
    <row r="1337">
      <c r="A1337" s="30">
        <v>1319.0</v>
      </c>
      <c r="B1337" s="30">
        <v>7351287.0</v>
      </c>
      <c r="C1337" s="35" t="s">
        <v>15</v>
      </c>
      <c r="D1337" s="35" t="s">
        <v>15</v>
      </c>
      <c r="E1337" s="35" t="s">
        <v>15</v>
      </c>
      <c r="F1337" s="35" t="s">
        <v>15</v>
      </c>
      <c r="G1337" s="116" t="s">
        <v>15</v>
      </c>
      <c r="H1337" s="116" t="s">
        <v>15</v>
      </c>
      <c r="I1337" s="116" t="s">
        <v>16</v>
      </c>
      <c r="J1337" s="35" t="s">
        <v>15</v>
      </c>
      <c r="K1337" s="35" t="s">
        <v>15</v>
      </c>
      <c r="L1337" s="35" t="s">
        <v>16</v>
      </c>
      <c r="M1337" s="35">
        <v>6.0</v>
      </c>
      <c r="N1337" s="35" t="s">
        <v>2015</v>
      </c>
      <c r="O1337" s="35" t="s">
        <v>15</v>
      </c>
      <c r="P1337" s="71" t="s">
        <v>15</v>
      </c>
      <c r="Q1337" s="71" t="s">
        <v>15</v>
      </c>
      <c r="R1337" s="35" t="s">
        <v>15</v>
      </c>
      <c r="S1337" s="159"/>
      <c r="T1337" s="71" t="s">
        <v>1992</v>
      </c>
      <c r="U1337" s="35" t="s">
        <v>2010</v>
      </c>
      <c r="V1337" s="35"/>
      <c r="W1337" s="35"/>
      <c r="X1337" s="35"/>
    </row>
    <row r="1338">
      <c r="A1338" s="30">
        <v>1320.0</v>
      </c>
      <c r="B1338" s="30">
        <v>7353534.0</v>
      </c>
      <c r="C1338" s="35" t="s">
        <v>15</v>
      </c>
      <c r="D1338" s="35" t="s">
        <v>15</v>
      </c>
      <c r="E1338" s="35" t="s">
        <v>15</v>
      </c>
      <c r="F1338" s="35" t="s">
        <v>15</v>
      </c>
      <c r="G1338" s="116" t="s">
        <v>15</v>
      </c>
      <c r="H1338" s="116" t="s">
        <v>15</v>
      </c>
      <c r="I1338" s="116" t="s">
        <v>16</v>
      </c>
      <c r="J1338" s="35" t="s">
        <v>15</v>
      </c>
      <c r="K1338" s="35" t="s">
        <v>16</v>
      </c>
      <c r="L1338" s="35" t="s">
        <v>16</v>
      </c>
      <c r="M1338" s="35">
        <v>7.0</v>
      </c>
      <c r="N1338" s="35" t="s">
        <v>2015</v>
      </c>
      <c r="O1338" s="35" t="s">
        <v>15</v>
      </c>
      <c r="P1338" s="71" t="s">
        <v>16</v>
      </c>
      <c r="Q1338" s="71" t="s">
        <v>15</v>
      </c>
      <c r="R1338" s="35" t="s">
        <v>16</v>
      </c>
      <c r="S1338" s="35">
        <v>11.0</v>
      </c>
      <c r="T1338" s="71" t="s">
        <v>1992</v>
      </c>
      <c r="U1338" s="35" t="s">
        <v>2181</v>
      </c>
      <c r="V1338" s="35"/>
      <c r="W1338" s="35"/>
      <c r="X1338" s="35"/>
    </row>
    <row r="1339">
      <c r="A1339" s="30">
        <v>1321.0</v>
      </c>
      <c r="B1339" s="30">
        <v>7353284.0</v>
      </c>
      <c r="C1339" s="35" t="s">
        <v>15</v>
      </c>
      <c r="D1339" s="35" t="s">
        <v>15</v>
      </c>
      <c r="E1339" s="35" t="s">
        <v>15</v>
      </c>
      <c r="F1339" s="35" t="s">
        <v>15</v>
      </c>
      <c r="G1339" s="116" t="s">
        <v>15</v>
      </c>
      <c r="H1339" s="116" t="s">
        <v>15</v>
      </c>
      <c r="I1339" s="116" t="s">
        <v>16</v>
      </c>
      <c r="J1339" s="35" t="s">
        <v>15</v>
      </c>
      <c r="K1339" s="35" t="s">
        <v>15</v>
      </c>
      <c r="L1339" s="35" t="s">
        <v>16</v>
      </c>
      <c r="M1339" s="35">
        <v>7.0</v>
      </c>
      <c r="N1339" s="35" t="s">
        <v>2015</v>
      </c>
      <c r="O1339" s="35" t="s">
        <v>15</v>
      </c>
      <c r="P1339" s="71" t="s">
        <v>16</v>
      </c>
      <c r="Q1339" s="71" t="s">
        <v>15</v>
      </c>
      <c r="R1339" s="35" t="s">
        <v>16</v>
      </c>
      <c r="S1339" s="35">
        <v>13.0</v>
      </c>
      <c r="T1339" s="71" t="s">
        <v>1992</v>
      </c>
      <c r="U1339" s="35" t="s">
        <v>3109</v>
      </c>
      <c r="V1339" s="35"/>
      <c r="W1339" s="35"/>
      <c r="X1339" s="35"/>
    </row>
    <row r="1340">
      <c r="A1340" s="30">
        <v>1322.0</v>
      </c>
      <c r="B1340" s="30">
        <v>7355719.0</v>
      </c>
      <c r="C1340" s="35" t="s">
        <v>15</v>
      </c>
      <c r="D1340" s="35" t="s">
        <v>15</v>
      </c>
      <c r="E1340" s="35" t="s">
        <v>15</v>
      </c>
      <c r="F1340" s="35" t="s">
        <v>15</v>
      </c>
      <c r="G1340" s="116" t="s">
        <v>15</v>
      </c>
      <c r="H1340" s="116" t="s">
        <v>15</v>
      </c>
      <c r="I1340" s="116" t="s">
        <v>16</v>
      </c>
      <c r="J1340" s="35" t="s">
        <v>15</v>
      </c>
      <c r="K1340" s="35" t="s">
        <v>16</v>
      </c>
      <c r="L1340" s="35" t="s">
        <v>16</v>
      </c>
      <c r="M1340" s="35">
        <v>5.0</v>
      </c>
      <c r="N1340" s="35" t="s">
        <v>2015</v>
      </c>
      <c r="O1340" s="35" t="s">
        <v>15</v>
      </c>
      <c r="P1340" s="71" t="s">
        <v>16</v>
      </c>
      <c r="Q1340" s="71" t="s">
        <v>16</v>
      </c>
      <c r="R1340" s="35" t="s">
        <v>16</v>
      </c>
      <c r="S1340" s="35">
        <v>8.0</v>
      </c>
      <c r="T1340" s="71" t="s">
        <v>1992</v>
      </c>
      <c r="U1340" s="35" t="s">
        <v>3110</v>
      </c>
      <c r="V1340" s="35"/>
      <c r="W1340" s="35"/>
      <c r="X1340" s="35"/>
    </row>
    <row r="1341">
      <c r="A1341" s="30">
        <v>1323.0</v>
      </c>
      <c r="B1341" s="30">
        <v>7356281.0</v>
      </c>
      <c r="C1341" s="35" t="s">
        <v>15</v>
      </c>
      <c r="D1341" s="35" t="s">
        <v>15</v>
      </c>
      <c r="E1341" s="35" t="s">
        <v>15</v>
      </c>
      <c r="F1341" s="35" t="s">
        <v>15</v>
      </c>
      <c r="G1341" s="116" t="s">
        <v>16</v>
      </c>
      <c r="H1341" s="116" t="s">
        <v>15</v>
      </c>
      <c r="I1341" s="116" t="s">
        <v>16</v>
      </c>
      <c r="J1341" s="35" t="s">
        <v>15</v>
      </c>
      <c r="K1341" s="35" t="s">
        <v>15</v>
      </c>
      <c r="L1341" s="35" t="s">
        <v>16</v>
      </c>
      <c r="M1341" s="35">
        <v>7.0</v>
      </c>
      <c r="N1341" s="35" t="s">
        <v>2015</v>
      </c>
      <c r="O1341" s="35" t="s">
        <v>15</v>
      </c>
      <c r="P1341" s="71" t="s">
        <v>15</v>
      </c>
      <c r="Q1341" s="71" t="s">
        <v>15</v>
      </c>
      <c r="R1341" s="35" t="s">
        <v>16</v>
      </c>
      <c r="S1341" s="35">
        <v>19.0</v>
      </c>
      <c r="T1341" s="71" t="s">
        <v>1992</v>
      </c>
      <c r="U1341" s="159"/>
      <c r="V1341" s="159"/>
      <c r="W1341" s="159"/>
      <c r="X1341" s="159"/>
    </row>
    <row r="1342">
      <c r="A1342" s="30">
        <v>1324.0</v>
      </c>
      <c r="B1342" s="30">
        <v>7356283.0</v>
      </c>
      <c r="C1342" s="35" t="s">
        <v>15</v>
      </c>
      <c r="D1342" s="35" t="s">
        <v>15</v>
      </c>
      <c r="E1342" s="35" t="s">
        <v>15</v>
      </c>
      <c r="F1342" s="35" t="s">
        <v>15</v>
      </c>
      <c r="G1342" s="116" t="s">
        <v>15</v>
      </c>
      <c r="H1342" s="116" t="s">
        <v>15</v>
      </c>
      <c r="I1342" s="116" t="s">
        <v>16</v>
      </c>
      <c r="J1342" s="35" t="s">
        <v>15</v>
      </c>
      <c r="K1342" s="35" t="s">
        <v>16</v>
      </c>
      <c r="L1342" s="35" t="s">
        <v>16</v>
      </c>
      <c r="M1342" s="35">
        <v>7.0</v>
      </c>
      <c r="N1342" s="35" t="s">
        <v>2015</v>
      </c>
      <c r="O1342" s="35" t="s">
        <v>15</v>
      </c>
      <c r="P1342" s="71" t="s">
        <v>15</v>
      </c>
      <c r="Q1342" s="71" t="s">
        <v>15</v>
      </c>
      <c r="R1342" s="35" t="s">
        <v>16</v>
      </c>
      <c r="S1342" s="35">
        <v>9.0</v>
      </c>
      <c r="T1342" s="71" t="s">
        <v>1995</v>
      </c>
      <c r="U1342" s="159"/>
      <c r="V1342" s="159"/>
      <c r="W1342" s="159"/>
      <c r="X1342" s="159"/>
    </row>
    <row r="1343">
      <c r="A1343" s="59">
        <v>1325.0</v>
      </c>
      <c r="B1343" s="59">
        <v>7359587.0</v>
      </c>
      <c r="C1343" s="71" t="s">
        <v>15</v>
      </c>
      <c r="D1343" s="71" t="s">
        <v>15</v>
      </c>
      <c r="E1343" s="71" t="s">
        <v>15</v>
      </c>
      <c r="F1343" s="71" t="s">
        <v>15</v>
      </c>
      <c r="G1343" s="105" t="s">
        <v>15</v>
      </c>
      <c r="H1343" s="105" t="s">
        <v>16</v>
      </c>
      <c r="I1343" s="105" t="s">
        <v>16</v>
      </c>
      <c r="J1343" s="71" t="s">
        <v>15</v>
      </c>
      <c r="K1343" s="71" t="s">
        <v>16</v>
      </c>
      <c r="L1343" s="71" t="s">
        <v>16</v>
      </c>
      <c r="M1343" s="71">
        <v>11.0</v>
      </c>
      <c r="N1343" s="71" t="s">
        <v>2352</v>
      </c>
      <c r="O1343" s="71" t="s">
        <v>15</v>
      </c>
      <c r="P1343" s="71" t="s">
        <v>16</v>
      </c>
      <c r="Q1343" s="71" t="s">
        <v>16</v>
      </c>
      <c r="R1343" s="71" t="s">
        <v>16</v>
      </c>
      <c r="S1343" s="71">
        <v>47.0</v>
      </c>
      <c r="T1343" s="71" t="s">
        <v>1992</v>
      </c>
      <c r="U1343" s="71" t="s">
        <v>3111</v>
      </c>
      <c r="V1343" s="71"/>
      <c r="W1343" s="71"/>
      <c r="X1343" s="71"/>
    </row>
    <row r="1344">
      <c r="A1344" s="30">
        <v>1326.0</v>
      </c>
      <c r="B1344" s="30">
        <v>7359778.0</v>
      </c>
      <c r="C1344" s="35" t="s">
        <v>15</v>
      </c>
      <c r="D1344" s="35" t="s">
        <v>15</v>
      </c>
      <c r="E1344" s="35" t="s">
        <v>15</v>
      </c>
      <c r="F1344" s="35" t="s">
        <v>15</v>
      </c>
      <c r="G1344" s="116" t="s">
        <v>16</v>
      </c>
      <c r="H1344" s="116" t="s">
        <v>15</v>
      </c>
      <c r="I1344" s="116" t="s">
        <v>16</v>
      </c>
      <c r="J1344" s="35" t="s">
        <v>15</v>
      </c>
      <c r="K1344" s="35" t="s">
        <v>16</v>
      </c>
      <c r="L1344" s="35" t="s">
        <v>16</v>
      </c>
      <c r="M1344" s="35">
        <v>11.0</v>
      </c>
      <c r="N1344" s="35" t="s">
        <v>2015</v>
      </c>
      <c r="O1344" s="35" t="s">
        <v>16</v>
      </c>
      <c r="P1344" s="71" t="s">
        <v>16</v>
      </c>
      <c r="Q1344" s="71" t="s">
        <v>16</v>
      </c>
      <c r="R1344" s="35" t="s">
        <v>16</v>
      </c>
      <c r="S1344" s="35">
        <v>6.0</v>
      </c>
      <c r="T1344" s="71" t="s">
        <v>1992</v>
      </c>
      <c r="U1344" s="35" t="s">
        <v>3112</v>
      </c>
      <c r="V1344" s="35"/>
      <c r="W1344" s="35"/>
      <c r="X1344" s="35"/>
    </row>
    <row r="1345">
      <c r="A1345" s="30">
        <v>1327.0</v>
      </c>
      <c r="B1345" s="60">
        <v>7360851.0</v>
      </c>
      <c r="C1345" s="35" t="s">
        <v>16</v>
      </c>
      <c r="D1345" s="35" t="s">
        <v>2007</v>
      </c>
      <c r="E1345" s="35" t="s">
        <v>15</v>
      </c>
      <c r="F1345" s="35" t="s">
        <v>15</v>
      </c>
      <c r="G1345" s="116" t="s">
        <v>15</v>
      </c>
      <c r="H1345" s="116" t="s">
        <v>15</v>
      </c>
      <c r="I1345" s="116" t="s">
        <v>15</v>
      </c>
      <c r="J1345" s="35" t="s">
        <v>15</v>
      </c>
      <c r="K1345" s="35" t="s">
        <v>16</v>
      </c>
      <c r="L1345" s="35" t="s">
        <v>16</v>
      </c>
      <c r="M1345" s="35">
        <v>3.0</v>
      </c>
      <c r="N1345" s="35" t="s">
        <v>2015</v>
      </c>
      <c r="O1345" s="35" t="s">
        <v>15</v>
      </c>
      <c r="P1345" s="35" t="s">
        <v>16</v>
      </c>
      <c r="Q1345" s="35" t="s">
        <v>16</v>
      </c>
      <c r="R1345" s="35" t="s">
        <v>16</v>
      </c>
      <c r="S1345" s="35">
        <v>3.0</v>
      </c>
      <c r="T1345" s="35"/>
      <c r="U1345" s="35" t="s">
        <v>3113</v>
      </c>
      <c r="V1345" s="35"/>
      <c r="W1345" s="35"/>
      <c r="X1345" s="35"/>
    </row>
    <row r="1346">
      <c r="A1346" s="30">
        <v>1328.0</v>
      </c>
      <c r="B1346" s="30">
        <v>7444223.0</v>
      </c>
      <c r="C1346" s="35" t="s">
        <v>15</v>
      </c>
      <c r="D1346" s="35" t="s">
        <v>15</v>
      </c>
      <c r="E1346" s="35" t="s">
        <v>15</v>
      </c>
      <c r="F1346" s="35" t="s">
        <v>15</v>
      </c>
      <c r="G1346" s="116" t="s">
        <v>15</v>
      </c>
      <c r="H1346" s="116" t="s">
        <v>15</v>
      </c>
      <c r="I1346" s="116" t="s">
        <v>15</v>
      </c>
      <c r="J1346" s="35" t="s">
        <v>15</v>
      </c>
      <c r="K1346" s="35" t="s">
        <v>16</v>
      </c>
      <c r="L1346" s="35" t="s">
        <v>16</v>
      </c>
      <c r="M1346" s="35">
        <v>6.0</v>
      </c>
      <c r="N1346" s="35" t="s">
        <v>2250</v>
      </c>
      <c r="O1346" s="35" t="s">
        <v>15</v>
      </c>
      <c r="P1346" s="71" t="s">
        <v>16</v>
      </c>
      <c r="Q1346" s="71" t="s">
        <v>15</v>
      </c>
      <c r="R1346" s="35" t="s">
        <v>16</v>
      </c>
      <c r="S1346" s="35">
        <v>12.0</v>
      </c>
      <c r="T1346" s="71" t="s">
        <v>1993</v>
      </c>
      <c r="U1346" s="35" t="s">
        <v>3114</v>
      </c>
      <c r="V1346" s="35"/>
      <c r="W1346" s="35"/>
      <c r="X1346" s="35"/>
    </row>
    <row r="1347">
      <c r="A1347" s="30">
        <v>1329.0</v>
      </c>
      <c r="B1347" s="30">
        <v>7446899.0</v>
      </c>
      <c r="C1347" s="35" t="s">
        <v>15</v>
      </c>
      <c r="D1347" s="35" t="s">
        <v>15</v>
      </c>
      <c r="E1347" s="35" t="s">
        <v>15</v>
      </c>
      <c r="F1347" s="35" t="s">
        <v>15</v>
      </c>
      <c r="G1347" s="116" t="s">
        <v>15</v>
      </c>
      <c r="H1347" s="116" t="s">
        <v>15</v>
      </c>
      <c r="I1347" s="116" t="s">
        <v>16</v>
      </c>
      <c r="J1347" s="35" t="s">
        <v>15</v>
      </c>
      <c r="K1347" s="35" t="s">
        <v>15</v>
      </c>
      <c r="L1347" s="35" t="s">
        <v>15</v>
      </c>
      <c r="M1347" s="159"/>
      <c r="N1347" s="159"/>
      <c r="O1347" s="35" t="s">
        <v>15</v>
      </c>
      <c r="P1347" s="71" t="s">
        <v>16</v>
      </c>
      <c r="Q1347" s="71" t="s">
        <v>16</v>
      </c>
      <c r="R1347" s="35" t="s">
        <v>16</v>
      </c>
      <c r="S1347" s="35">
        <v>10.0</v>
      </c>
      <c r="T1347" s="71" t="s">
        <v>1992</v>
      </c>
      <c r="U1347" s="35" t="s">
        <v>3115</v>
      </c>
      <c r="V1347" s="35"/>
      <c r="W1347" s="35"/>
      <c r="X1347" s="35"/>
    </row>
    <row r="1348">
      <c r="A1348" s="30">
        <v>1330.0</v>
      </c>
      <c r="B1348" s="30">
        <v>7465599.0</v>
      </c>
      <c r="C1348" s="35" t="s">
        <v>15</v>
      </c>
      <c r="D1348" s="35" t="s">
        <v>15</v>
      </c>
      <c r="E1348" s="35" t="s">
        <v>15</v>
      </c>
      <c r="F1348" s="35" t="s">
        <v>15</v>
      </c>
      <c r="G1348" s="116" t="s">
        <v>15</v>
      </c>
      <c r="H1348" s="116" t="s">
        <v>15</v>
      </c>
      <c r="I1348" s="116" t="s">
        <v>15</v>
      </c>
      <c r="J1348" s="35" t="s">
        <v>15</v>
      </c>
      <c r="K1348" s="35" t="s">
        <v>15</v>
      </c>
      <c r="L1348" s="35" t="s">
        <v>15</v>
      </c>
      <c r="M1348" s="159"/>
      <c r="N1348" s="159"/>
      <c r="O1348" s="35" t="s">
        <v>15</v>
      </c>
      <c r="P1348" s="71" t="s">
        <v>15</v>
      </c>
      <c r="Q1348" s="71" t="s">
        <v>15</v>
      </c>
      <c r="R1348" s="35" t="s">
        <v>16</v>
      </c>
      <c r="S1348" s="35">
        <v>11.0</v>
      </c>
      <c r="T1348" s="71" t="s">
        <v>1992</v>
      </c>
      <c r="U1348" s="35" t="s">
        <v>3116</v>
      </c>
      <c r="V1348" s="35"/>
      <c r="W1348" s="35"/>
      <c r="X1348" s="35"/>
    </row>
    <row r="1349">
      <c r="A1349" s="30">
        <v>1331.0</v>
      </c>
      <c r="B1349" s="30">
        <v>7470313.0</v>
      </c>
      <c r="C1349" s="35" t="s">
        <v>15</v>
      </c>
      <c r="D1349" s="35" t="s">
        <v>15</v>
      </c>
      <c r="E1349" s="35" t="s">
        <v>15</v>
      </c>
      <c r="F1349" s="35" t="s">
        <v>15</v>
      </c>
      <c r="G1349" s="116" t="s">
        <v>15</v>
      </c>
      <c r="H1349" s="116" t="s">
        <v>15</v>
      </c>
      <c r="I1349" s="116" t="s">
        <v>16</v>
      </c>
      <c r="J1349" s="35" t="s">
        <v>15</v>
      </c>
      <c r="K1349" s="35" t="s">
        <v>15</v>
      </c>
      <c r="L1349" s="35" t="s">
        <v>16</v>
      </c>
      <c r="M1349" s="35">
        <v>7.0</v>
      </c>
      <c r="N1349" s="35" t="s">
        <v>2015</v>
      </c>
      <c r="O1349" s="35" t="s">
        <v>15</v>
      </c>
      <c r="P1349" s="71" t="s">
        <v>16</v>
      </c>
      <c r="Q1349" s="71" t="s">
        <v>15</v>
      </c>
      <c r="R1349" s="35" t="s">
        <v>16</v>
      </c>
      <c r="S1349" s="35">
        <v>17.0</v>
      </c>
      <c r="T1349" s="71" t="s">
        <v>1992</v>
      </c>
      <c r="U1349" s="35" t="s">
        <v>2362</v>
      </c>
      <c r="V1349" s="35"/>
      <c r="W1349" s="35"/>
      <c r="X1349" s="35"/>
    </row>
    <row r="1350">
      <c r="A1350" s="30">
        <v>1332.0</v>
      </c>
      <c r="B1350" s="30">
        <v>7487869.0</v>
      </c>
      <c r="C1350" s="35" t="s">
        <v>15</v>
      </c>
      <c r="D1350" s="35" t="s">
        <v>15</v>
      </c>
      <c r="E1350" s="35" t="s">
        <v>15</v>
      </c>
      <c r="F1350" s="35" t="s">
        <v>15</v>
      </c>
      <c r="G1350" s="116" t="s">
        <v>15</v>
      </c>
      <c r="H1350" s="116" t="s">
        <v>15</v>
      </c>
      <c r="I1350" s="116" t="s">
        <v>15</v>
      </c>
      <c r="J1350" s="35" t="s">
        <v>15</v>
      </c>
      <c r="K1350" s="35" t="s">
        <v>15</v>
      </c>
      <c r="L1350" s="35" t="s">
        <v>15</v>
      </c>
      <c r="M1350" s="159"/>
      <c r="N1350" s="159"/>
      <c r="O1350" s="35" t="s">
        <v>15</v>
      </c>
      <c r="P1350" s="71" t="s">
        <v>15</v>
      </c>
      <c r="Q1350" s="71" t="s">
        <v>15</v>
      </c>
      <c r="R1350" s="35" t="s">
        <v>16</v>
      </c>
      <c r="S1350" s="35">
        <v>9.0</v>
      </c>
      <c r="T1350" s="71" t="s">
        <v>1992</v>
      </c>
      <c r="U1350" s="35" t="s">
        <v>2010</v>
      </c>
      <c r="V1350" s="35"/>
      <c r="W1350" s="35"/>
      <c r="X1350" s="35"/>
    </row>
    <row r="1351">
      <c r="A1351" s="30">
        <v>1333.0</v>
      </c>
      <c r="B1351" s="30">
        <v>7487881.0</v>
      </c>
      <c r="C1351" s="35" t="s">
        <v>15</v>
      </c>
      <c r="D1351" s="35" t="s">
        <v>15</v>
      </c>
      <c r="E1351" s="35" t="s">
        <v>15</v>
      </c>
      <c r="F1351" s="35" t="s">
        <v>15</v>
      </c>
      <c r="G1351" s="116" t="s">
        <v>15</v>
      </c>
      <c r="H1351" s="116" t="s">
        <v>15</v>
      </c>
      <c r="I1351" s="116" t="s">
        <v>15</v>
      </c>
      <c r="J1351" s="35" t="s">
        <v>15</v>
      </c>
      <c r="K1351" s="35" t="s">
        <v>15</v>
      </c>
      <c r="L1351" s="35" t="s">
        <v>15</v>
      </c>
      <c r="M1351" s="159"/>
      <c r="N1351" s="159"/>
      <c r="O1351" s="35" t="s">
        <v>15</v>
      </c>
      <c r="P1351" s="71" t="s">
        <v>15</v>
      </c>
      <c r="Q1351" s="71" t="s">
        <v>15</v>
      </c>
      <c r="R1351" s="35" t="s">
        <v>16</v>
      </c>
      <c r="S1351" s="35">
        <v>14.0</v>
      </c>
      <c r="T1351" s="71" t="s">
        <v>1992</v>
      </c>
      <c r="U1351" s="35" t="s">
        <v>2010</v>
      </c>
      <c r="V1351" s="35"/>
      <c r="W1351" s="35"/>
      <c r="X1351" s="35"/>
    </row>
    <row r="1352">
      <c r="A1352" s="30">
        <v>1334.0</v>
      </c>
      <c r="B1352" s="30">
        <v>7490779.0</v>
      </c>
      <c r="C1352" s="35" t="s">
        <v>15</v>
      </c>
      <c r="D1352" s="35" t="s">
        <v>15</v>
      </c>
      <c r="E1352" s="35" t="s">
        <v>15</v>
      </c>
      <c r="F1352" s="35" t="s">
        <v>15</v>
      </c>
      <c r="G1352" s="116" t="s">
        <v>15</v>
      </c>
      <c r="H1352" s="116" t="s">
        <v>16</v>
      </c>
      <c r="I1352" s="116" t="s">
        <v>16</v>
      </c>
      <c r="J1352" s="35" t="s">
        <v>15</v>
      </c>
      <c r="K1352" s="35" t="s">
        <v>15</v>
      </c>
      <c r="L1352" s="35" t="s">
        <v>16</v>
      </c>
      <c r="M1352" s="35">
        <v>8.0</v>
      </c>
      <c r="N1352" s="35" t="s">
        <v>2015</v>
      </c>
      <c r="O1352" s="35" t="s">
        <v>15</v>
      </c>
      <c r="P1352" s="71" t="s">
        <v>16</v>
      </c>
      <c r="Q1352" s="71" t="s">
        <v>16</v>
      </c>
      <c r="R1352" s="35" t="s">
        <v>16</v>
      </c>
      <c r="S1352" s="35">
        <v>4.0</v>
      </c>
      <c r="T1352" s="71" t="s">
        <v>1992</v>
      </c>
      <c r="U1352" s="35" t="s">
        <v>3117</v>
      </c>
      <c r="V1352" s="35"/>
      <c r="W1352" s="35"/>
      <c r="X1352" s="35"/>
    </row>
    <row r="1353">
      <c r="A1353" s="30">
        <v>1335.0</v>
      </c>
      <c r="B1353" s="30">
        <v>7491812.0</v>
      </c>
      <c r="C1353" s="35" t="s">
        <v>15</v>
      </c>
      <c r="D1353" s="35" t="s">
        <v>15</v>
      </c>
      <c r="E1353" s="35" t="s">
        <v>15</v>
      </c>
      <c r="F1353" s="35" t="s">
        <v>15</v>
      </c>
      <c r="G1353" s="116" t="s">
        <v>15</v>
      </c>
      <c r="H1353" s="116" t="s">
        <v>15</v>
      </c>
      <c r="I1353" s="116" t="s">
        <v>15</v>
      </c>
      <c r="J1353" s="35" t="s">
        <v>15</v>
      </c>
      <c r="K1353" s="35" t="s">
        <v>15</v>
      </c>
      <c r="L1353" s="35" t="s">
        <v>15</v>
      </c>
      <c r="M1353" s="159"/>
      <c r="N1353" s="159"/>
      <c r="O1353" s="35" t="s">
        <v>15</v>
      </c>
      <c r="P1353" s="71" t="s">
        <v>16</v>
      </c>
      <c r="Q1353" s="71" t="s">
        <v>15</v>
      </c>
      <c r="R1353" s="35" t="s">
        <v>16</v>
      </c>
      <c r="S1353" s="35">
        <v>5.0</v>
      </c>
      <c r="T1353" s="71" t="s">
        <v>1992</v>
      </c>
      <c r="U1353" s="35" t="s">
        <v>2554</v>
      </c>
      <c r="V1353" s="35"/>
      <c r="W1353" s="35"/>
      <c r="X1353" s="35"/>
    </row>
    <row r="1354">
      <c r="A1354" s="30">
        <v>1336.0</v>
      </c>
      <c r="B1354" s="30">
        <v>7495758.0</v>
      </c>
      <c r="C1354" s="35" t="s">
        <v>15</v>
      </c>
      <c r="D1354" s="35" t="s">
        <v>15</v>
      </c>
      <c r="E1354" s="35" t="s">
        <v>15</v>
      </c>
      <c r="F1354" s="35" t="s">
        <v>15</v>
      </c>
      <c r="G1354" s="116" t="s">
        <v>15</v>
      </c>
      <c r="H1354" s="116" t="s">
        <v>15</v>
      </c>
      <c r="I1354" s="116" t="s">
        <v>15</v>
      </c>
      <c r="J1354" s="35" t="s">
        <v>15</v>
      </c>
      <c r="K1354" s="35" t="s">
        <v>15</v>
      </c>
      <c r="L1354" s="35" t="s">
        <v>15</v>
      </c>
      <c r="M1354" s="159"/>
      <c r="N1354" s="159"/>
      <c r="O1354" s="35" t="s">
        <v>15</v>
      </c>
      <c r="P1354" s="71" t="s">
        <v>15</v>
      </c>
      <c r="Q1354" s="71" t="s">
        <v>15</v>
      </c>
      <c r="R1354" s="35" t="s">
        <v>16</v>
      </c>
      <c r="S1354" s="35">
        <v>10.0</v>
      </c>
      <c r="T1354" s="71" t="s">
        <v>1992</v>
      </c>
      <c r="U1354" s="35" t="s">
        <v>2554</v>
      </c>
      <c r="V1354" s="35"/>
      <c r="W1354" s="35"/>
      <c r="X1354" s="35"/>
    </row>
    <row r="1355">
      <c r="A1355" s="30">
        <v>1337.0</v>
      </c>
      <c r="B1355" s="30">
        <v>7509236.0</v>
      </c>
      <c r="C1355" s="35" t="s">
        <v>15</v>
      </c>
      <c r="D1355" s="35" t="s">
        <v>2013</v>
      </c>
      <c r="E1355" s="35" t="s">
        <v>15</v>
      </c>
      <c r="F1355" s="35" t="s">
        <v>15</v>
      </c>
      <c r="G1355" s="116" t="s">
        <v>15</v>
      </c>
      <c r="H1355" s="116" t="s">
        <v>15</v>
      </c>
      <c r="I1355" s="116" t="s">
        <v>16</v>
      </c>
      <c r="J1355" s="35" t="s">
        <v>15</v>
      </c>
      <c r="K1355" s="35" t="s">
        <v>15</v>
      </c>
      <c r="L1355" s="35" t="s">
        <v>16</v>
      </c>
      <c r="M1355" s="35">
        <v>3.0</v>
      </c>
      <c r="N1355" s="35" t="s">
        <v>2015</v>
      </c>
      <c r="O1355" s="35" t="s">
        <v>15</v>
      </c>
      <c r="P1355" s="71" t="s">
        <v>16</v>
      </c>
      <c r="Q1355" s="71" t="s">
        <v>16</v>
      </c>
      <c r="R1355" s="35" t="s">
        <v>15</v>
      </c>
      <c r="S1355" s="159"/>
      <c r="T1355" s="71" t="s">
        <v>1997</v>
      </c>
      <c r="U1355" s="35" t="s">
        <v>3118</v>
      </c>
      <c r="V1355" s="35"/>
      <c r="W1355" s="35"/>
      <c r="X1355" s="35"/>
    </row>
    <row r="1356">
      <c r="A1356" s="30">
        <v>1338.0</v>
      </c>
      <c r="B1356" s="30">
        <v>7522076.0</v>
      </c>
      <c r="C1356" s="35" t="s">
        <v>15</v>
      </c>
      <c r="D1356" s="35" t="s">
        <v>15</v>
      </c>
      <c r="E1356" s="35" t="s">
        <v>15</v>
      </c>
      <c r="F1356" s="35" t="s">
        <v>15</v>
      </c>
      <c r="G1356" s="116" t="s">
        <v>15</v>
      </c>
      <c r="H1356" s="116" t="s">
        <v>15</v>
      </c>
      <c r="I1356" s="116" t="s">
        <v>16</v>
      </c>
      <c r="J1356" s="35" t="s">
        <v>15</v>
      </c>
      <c r="K1356" s="35" t="s">
        <v>15</v>
      </c>
      <c r="L1356" s="35" t="s">
        <v>16</v>
      </c>
      <c r="M1356" s="35">
        <v>7.0</v>
      </c>
      <c r="N1356" s="35" t="s">
        <v>2015</v>
      </c>
      <c r="O1356" s="35" t="s">
        <v>15</v>
      </c>
      <c r="P1356" s="71" t="s">
        <v>16</v>
      </c>
      <c r="Q1356" s="71" t="s">
        <v>15</v>
      </c>
      <c r="R1356" s="35" t="s">
        <v>16</v>
      </c>
      <c r="S1356" s="35">
        <v>14.0</v>
      </c>
      <c r="T1356" s="71" t="s">
        <v>1995</v>
      </c>
      <c r="U1356" s="35" t="s">
        <v>2181</v>
      </c>
      <c r="V1356" s="35"/>
      <c r="W1356" s="35"/>
      <c r="X1356" s="35"/>
    </row>
    <row r="1357">
      <c r="A1357" s="30">
        <v>1339.0</v>
      </c>
      <c r="B1357" s="30">
        <v>7526207.0</v>
      </c>
      <c r="C1357" s="35" t="s">
        <v>15</v>
      </c>
      <c r="D1357" s="35" t="s">
        <v>2049</v>
      </c>
      <c r="E1357" s="35" t="s">
        <v>16</v>
      </c>
      <c r="F1357" s="35" t="s">
        <v>15</v>
      </c>
      <c r="G1357" s="116" t="s">
        <v>15</v>
      </c>
      <c r="H1357" s="116" t="s">
        <v>15</v>
      </c>
      <c r="I1357" s="116" t="s">
        <v>16</v>
      </c>
      <c r="J1357" s="35" t="s">
        <v>15</v>
      </c>
      <c r="K1357" s="35" t="s">
        <v>15</v>
      </c>
      <c r="L1357" s="35" t="s">
        <v>16</v>
      </c>
      <c r="M1357" s="35">
        <v>2.0</v>
      </c>
      <c r="N1357" s="35" t="s">
        <v>2015</v>
      </c>
      <c r="O1357" s="35" t="s">
        <v>15</v>
      </c>
      <c r="P1357" s="71" t="s">
        <v>16</v>
      </c>
      <c r="Q1357" s="71" t="s">
        <v>16</v>
      </c>
      <c r="R1357" s="35" t="s">
        <v>15</v>
      </c>
      <c r="S1357" s="159"/>
      <c r="T1357" s="71" t="s">
        <v>1997</v>
      </c>
      <c r="U1357" s="35" t="s">
        <v>3119</v>
      </c>
      <c r="V1357" s="35"/>
      <c r="W1357" s="35"/>
      <c r="X1357" s="35"/>
    </row>
    <row r="1358">
      <c r="A1358" s="30">
        <v>1340.0</v>
      </c>
      <c r="B1358" s="30">
        <v>7233686.0</v>
      </c>
      <c r="C1358" s="35" t="s">
        <v>16</v>
      </c>
      <c r="D1358" s="35" t="s">
        <v>15</v>
      </c>
      <c r="E1358" s="35" t="s">
        <v>15</v>
      </c>
      <c r="F1358" s="35" t="s">
        <v>15</v>
      </c>
      <c r="G1358" s="116" t="s">
        <v>15</v>
      </c>
      <c r="H1358" s="116" t="s">
        <v>15</v>
      </c>
      <c r="I1358" s="116" t="s">
        <v>16</v>
      </c>
      <c r="J1358" s="35" t="s">
        <v>15</v>
      </c>
      <c r="K1358" s="35" t="s">
        <v>15</v>
      </c>
      <c r="L1358" s="35" t="s">
        <v>16</v>
      </c>
      <c r="M1358" s="35">
        <v>3.0</v>
      </c>
      <c r="N1358" s="35" t="s">
        <v>2015</v>
      </c>
      <c r="O1358" s="35" t="s">
        <v>15</v>
      </c>
      <c r="P1358" s="71" t="s">
        <v>16</v>
      </c>
      <c r="Q1358" s="71" t="s">
        <v>16</v>
      </c>
      <c r="R1358" s="35" t="s">
        <v>15</v>
      </c>
      <c r="S1358" s="159"/>
      <c r="T1358" s="71" t="s">
        <v>1997</v>
      </c>
      <c r="U1358" s="35" t="s">
        <v>3118</v>
      </c>
      <c r="V1358" s="35"/>
      <c r="W1358" s="35"/>
      <c r="X1358" s="35"/>
    </row>
    <row r="1359">
      <c r="A1359" s="30">
        <v>1341.0</v>
      </c>
      <c r="B1359" s="30">
        <v>7239657.0</v>
      </c>
      <c r="C1359" s="35" t="s">
        <v>15</v>
      </c>
      <c r="D1359" s="35" t="s">
        <v>15</v>
      </c>
      <c r="E1359" s="35" t="s">
        <v>16</v>
      </c>
      <c r="F1359" s="35" t="s">
        <v>15</v>
      </c>
      <c r="G1359" s="116" t="s">
        <v>15</v>
      </c>
      <c r="H1359" s="116" t="s">
        <v>15</v>
      </c>
      <c r="I1359" s="116" t="s">
        <v>16</v>
      </c>
      <c r="J1359" s="35" t="s">
        <v>15</v>
      </c>
      <c r="K1359" s="35" t="s">
        <v>16</v>
      </c>
      <c r="L1359" s="35" t="s">
        <v>16</v>
      </c>
      <c r="M1359" s="35">
        <v>2.0</v>
      </c>
      <c r="N1359" s="35" t="s">
        <v>2015</v>
      </c>
      <c r="O1359" s="35" t="s">
        <v>15</v>
      </c>
      <c r="P1359" s="71" t="s">
        <v>16</v>
      </c>
      <c r="Q1359" s="71" t="s">
        <v>16</v>
      </c>
      <c r="R1359" s="35" t="s">
        <v>15</v>
      </c>
      <c r="S1359" s="159"/>
      <c r="T1359" s="71" t="s">
        <v>1997</v>
      </c>
      <c r="U1359" s="35" t="s">
        <v>3120</v>
      </c>
      <c r="V1359" s="35"/>
      <c r="W1359" s="35"/>
      <c r="X1359" s="35"/>
    </row>
    <row r="1360">
      <c r="A1360" s="30">
        <v>1342.0</v>
      </c>
      <c r="B1360" s="30">
        <v>7566838.0</v>
      </c>
      <c r="C1360" s="35" t="s">
        <v>15</v>
      </c>
      <c r="D1360" s="35" t="s">
        <v>15</v>
      </c>
      <c r="E1360" s="35" t="s">
        <v>15</v>
      </c>
      <c r="F1360" s="35" t="s">
        <v>15</v>
      </c>
      <c r="G1360" s="116" t="s">
        <v>15</v>
      </c>
      <c r="H1360" s="116" t="s">
        <v>15</v>
      </c>
      <c r="I1360" s="116" t="s">
        <v>15</v>
      </c>
      <c r="J1360" s="35" t="s">
        <v>15</v>
      </c>
      <c r="K1360" s="35" t="s">
        <v>15</v>
      </c>
      <c r="L1360" s="35" t="s">
        <v>15</v>
      </c>
      <c r="M1360" s="159"/>
      <c r="N1360" s="159"/>
      <c r="O1360" s="35" t="s">
        <v>15</v>
      </c>
      <c r="P1360" s="71" t="s">
        <v>15</v>
      </c>
      <c r="Q1360" s="71" t="s">
        <v>15</v>
      </c>
      <c r="R1360" s="35" t="s">
        <v>16</v>
      </c>
      <c r="S1360" s="35">
        <v>9.0</v>
      </c>
      <c r="T1360" s="71" t="s">
        <v>1992</v>
      </c>
      <c r="U1360" s="35" t="s">
        <v>2010</v>
      </c>
      <c r="V1360" s="35"/>
      <c r="W1360" s="35"/>
      <c r="X1360" s="35"/>
    </row>
    <row r="1361">
      <c r="A1361" s="30">
        <v>1343.0</v>
      </c>
      <c r="B1361" s="30">
        <v>7566840.0</v>
      </c>
      <c r="C1361" s="35" t="s">
        <v>15</v>
      </c>
      <c r="D1361" s="35" t="s">
        <v>15</v>
      </c>
      <c r="E1361" s="35" t="s">
        <v>15</v>
      </c>
      <c r="F1361" s="35" t="s">
        <v>15</v>
      </c>
      <c r="G1361" s="116" t="s">
        <v>15</v>
      </c>
      <c r="H1361" s="116" t="s">
        <v>15</v>
      </c>
      <c r="I1361" s="116" t="s">
        <v>15</v>
      </c>
      <c r="J1361" s="35" t="s">
        <v>15</v>
      </c>
      <c r="K1361" s="35" t="s">
        <v>15</v>
      </c>
      <c r="L1361" s="35" t="s">
        <v>15</v>
      </c>
      <c r="M1361" s="159"/>
      <c r="N1361" s="159"/>
      <c r="O1361" s="35" t="s">
        <v>15</v>
      </c>
      <c r="P1361" s="71" t="s">
        <v>16</v>
      </c>
      <c r="Q1361" s="71" t="s">
        <v>15</v>
      </c>
      <c r="R1361" s="35" t="s">
        <v>16</v>
      </c>
      <c r="S1361" s="35">
        <v>9.0</v>
      </c>
      <c r="T1361" s="71" t="s">
        <v>1992</v>
      </c>
      <c r="U1361" s="35" t="s">
        <v>3121</v>
      </c>
      <c r="V1361" s="35"/>
      <c r="W1361" s="35"/>
      <c r="X1361" s="35"/>
    </row>
    <row r="1362">
      <c r="A1362" s="30">
        <v>1344.0</v>
      </c>
      <c r="B1362" s="30">
        <v>7576772.0</v>
      </c>
      <c r="C1362" s="35" t="s">
        <v>15</v>
      </c>
      <c r="D1362" s="35" t="s">
        <v>15</v>
      </c>
      <c r="E1362" s="35" t="s">
        <v>15</v>
      </c>
      <c r="F1362" s="35" t="s">
        <v>15</v>
      </c>
      <c r="G1362" s="116" t="s">
        <v>15</v>
      </c>
      <c r="H1362" s="116" t="s">
        <v>15</v>
      </c>
      <c r="I1362" s="116" t="s">
        <v>16</v>
      </c>
      <c r="J1362" s="35" t="s">
        <v>15</v>
      </c>
      <c r="K1362" s="35" t="s">
        <v>16</v>
      </c>
      <c r="L1362" s="35" t="s">
        <v>16</v>
      </c>
      <c r="M1362" s="35">
        <v>2.0</v>
      </c>
      <c r="N1362" s="35" t="s">
        <v>2015</v>
      </c>
      <c r="O1362" s="35" t="s">
        <v>15</v>
      </c>
      <c r="P1362" s="71" t="s">
        <v>16</v>
      </c>
      <c r="Q1362" s="71" t="s">
        <v>16</v>
      </c>
      <c r="R1362" s="35" t="s">
        <v>15</v>
      </c>
      <c r="S1362" s="159"/>
      <c r="T1362" s="71" t="s">
        <v>1997</v>
      </c>
      <c r="U1362" s="35" t="s">
        <v>2122</v>
      </c>
      <c r="V1362" s="35"/>
      <c r="W1362" s="35"/>
      <c r="X1362" s="35"/>
    </row>
    <row r="1363">
      <c r="A1363" s="59">
        <v>1345.0</v>
      </c>
      <c r="B1363" s="59">
        <v>7182402.0</v>
      </c>
      <c r="C1363" s="71" t="s">
        <v>15</v>
      </c>
      <c r="D1363" s="71" t="s">
        <v>15</v>
      </c>
      <c r="E1363" s="71" t="s">
        <v>15</v>
      </c>
      <c r="F1363" s="71" t="s">
        <v>15</v>
      </c>
      <c r="G1363" s="105" t="s">
        <v>15</v>
      </c>
      <c r="H1363" s="105" t="s">
        <v>15</v>
      </c>
      <c r="I1363" s="105" t="s">
        <v>16</v>
      </c>
      <c r="J1363" s="71" t="s">
        <v>15</v>
      </c>
      <c r="K1363" s="71" t="s">
        <v>16</v>
      </c>
      <c r="L1363" s="71" t="s">
        <v>16</v>
      </c>
      <c r="M1363" s="71">
        <v>1.0</v>
      </c>
      <c r="N1363" s="71" t="s">
        <v>2015</v>
      </c>
      <c r="O1363" s="71" t="s">
        <v>15</v>
      </c>
      <c r="P1363" s="71" t="s">
        <v>16</v>
      </c>
      <c r="Q1363" s="71" t="s">
        <v>15</v>
      </c>
      <c r="R1363" s="71" t="s">
        <v>16</v>
      </c>
      <c r="S1363" s="71">
        <v>1.0</v>
      </c>
      <c r="T1363" s="71"/>
      <c r="U1363" s="71" t="s">
        <v>2538</v>
      </c>
      <c r="V1363" s="71"/>
      <c r="W1363" s="71"/>
      <c r="X1363" s="71"/>
    </row>
    <row r="1364">
      <c r="A1364" s="30">
        <v>1346.0</v>
      </c>
      <c r="B1364" s="30">
        <v>7185854.0</v>
      </c>
      <c r="C1364" s="35" t="s">
        <v>15</v>
      </c>
      <c r="D1364" s="35" t="s">
        <v>15</v>
      </c>
      <c r="E1364" s="35" t="s">
        <v>16</v>
      </c>
      <c r="F1364" s="35" t="s">
        <v>15</v>
      </c>
      <c r="G1364" s="116" t="s">
        <v>15</v>
      </c>
      <c r="H1364" s="116" t="s">
        <v>15</v>
      </c>
      <c r="I1364" s="116" t="s">
        <v>15</v>
      </c>
      <c r="J1364" s="35" t="s">
        <v>15</v>
      </c>
      <c r="K1364" s="35" t="s">
        <v>16</v>
      </c>
      <c r="L1364" s="35" t="s">
        <v>16</v>
      </c>
      <c r="M1364" s="35">
        <v>1.0</v>
      </c>
      <c r="N1364" s="35" t="s">
        <v>2015</v>
      </c>
      <c r="O1364" s="35" t="s">
        <v>15</v>
      </c>
      <c r="P1364" s="71" t="s">
        <v>16</v>
      </c>
      <c r="Q1364" s="71" t="s">
        <v>15</v>
      </c>
      <c r="R1364" s="35" t="s">
        <v>16</v>
      </c>
      <c r="S1364" s="35">
        <v>1.0</v>
      </c>
      <c r="T1364" s="71"/>
      <c r="U1364" s="35" t="s">
        <v>2538</v>
      </c>
      <c r="V1364" s="35"/>
      <c r="W1364" s="35"/>
      <c r="X1364" s="35"/>
    </row>
    <row r="1365">
      <c r="A1365" s="30">
        <v>1347.0</v>
      </c>
      <c r="B1365" s="30">
        <v>7219666.0</v>
      </c>
      <c r="C1365" s="35" t="s">
        <v>16</v>
      </c>
      <c r="D1365" s="35" t="s">
        <v>15</v>
      </c>
      <c r="E1365" s="35" t="s">
        <v>15</v>
      </c>
      <c r="F1365" s="35" t="s">
        <v>15</v>
      </c>
      <c r="G1365" s="116" t="s">
        <v>15</v>
      </c>
      <c r="H1365" s="116" t="s">
        <v>15</v>
      </c>
      <c r="I1365" s="116" t="s">
        <v>16</v>
      </c>
      <c r="J1365" s="35" t="s">
        <v>15</v>
      </c>
      <c r="K1365" s="35" t="s">
        <v>16</v>
      </c>
      <c r="L1365" s="35" t="s">
        <v>16</v>
      </c>
      <c r="M1365" s="35">
        <v>28.0</v>
      </c>
      <c r="N1365" s="35" t="s">
        <v>3122</v>
      </c>
      <c r="O1365" s="35" t="s">
        <v>15</v>
      </c>
      <c r="P1365" s="71" t="s">
        <v>16</v>
      </c>
      <c r="Q1365" s="71" t="s">
        <v>16</v>
      </c>
      <c r="R1365" s="35" t="s">
        <v>16</v>
      </c>
      <c r="S1365" s="35">
        <v>106.0</v>
      </c>
      <c r="T1365" s="71" t="s">
        <v>1993</v>
      </c>
      <c r="U1365" s="35" t="s">
        <v>3123</v>
      </c>
      <c r="V1365" s="35"/>
      <c r="W1365" s="35"/>
      <c r="X1365" s="35"/>
    </row>
    <row r="1366">
      <c r="A1366" s="30">
        <v>1348.0</v>
      </c>
      <c r="B1366" s="30">
        <v>7528359.0</v>
      </c>
      <c r="C1366" s="35" t="s">
        <v>15</v>
      </c>
      <c r="D1366" s="35" t="s">
        <v>15</v>
      </c>
      <c r="E1366" s="35" t="s">
        <v>15</v>
      </c>
      <c r="F1366" s="35" t="s">
        <v>15</v>
      </c>
      <c r="G1366" s="116" t="s">
        <v>15</v>
      </c>
      <c r="H1366" s="116" t="s">
        <v>15</v>
      </c>
      <c r="I1366" s="116" t="s">
        <v>15</v>
      </c>
      <c r="J1366" s="35" t="s">
        <v>15</v>
      </c>
      <c r="K1366" s="35" t="s">
        <v>15</v>
      </c>
      <c r="L1366" s="35" t="s">
        <v>15</v>
      </c>
      <c r="M1366" s="159"/>
      <c r="N1366" s="159"/>
      <c r="O1366" s="35" t="s">
        <v>15</v>
      </c>
      <c r="P1366" s="71" t="s">
        <v>16</v>
      </c>
      <c r="Q1366" s="71" t="s">
        <v>16</v>
      </c>
      <c r="R1366" s="35" t="s">
        <v>16</v>
      </c>
      <c r="S1366" s="35">
        <v>26.0</v>
      </c>
      <c r="T1366" s="71" t="s">
        <v>1992</v>
      </c>
      <c r="U1366" s="159"/>
      <c r="V1366" s="159"/>
      <c r="W1366" s="159"/>
      <c r="X1366" s="159"/>
    </row>
    <row r="1367">
      <c r="A1367" s="30">
        <v>1349.0</v>
      </c>
      <c r="B1367" s="77">
        <v>7359140.0</v>
      </c>
      <c r="C1367" s="35" t="s">
        <v>15</v>
      </c>
      <c r="D1367" s="35" t="s">
        <v>15</v>
      </c>
      <c r="E1367" s="35" t="s">
        <v>15</v>
      </c>
      <c r="F1367" s="35" t="s">
        <v>15</v>
      </c>
      <c r="G1367" s="116" t="s">
        <v>15</v>
      </c>
      <c r="H1367" s="116" t="s">
        <v>15</v>
      </c>
      <c r="I1367" s="116" t="s">
        <v>15</v>
      </c>
      <c r="J1367" s="35" t="s">
        <v>15</v>
      </c>
      <c r="K1367" s="35" t="s">
        <v>15</v>
      </c>
      <c r="L1367" s="35" t="s">
        <v>15</v>
      </c>
      <c r="M1367" s="159"/>
      <c r="N1367" s="159"/>
      <c r="O1367" s="35" t="s">
        <v>15</v>
      </c>
      <c r="P1367" s="71" t="s">
        <v>15</v>
      </c>
      <c r="Q1367" s="71" t="s">
        <v>15</v>
      </c>
      <c r="R1367" s="35" t="s">
        <v>16</v>
      </c>
      <c r="S1367" s="35">
        <v>23.0</v>
      </c>
      <c r="T1367" s="71" t="s">
        <v>1997</v>
      </c>
      <c r="U1367" s="35" t="s">
        <v>3099</v>
      </c>
      <c r="V1367" s="35"/>
      <c r="W1367" s="35"/>
      <c r="X1367" s="35"/>
    </row>
    <row r="1368">
      <c r="A1368" s="30">
        <v>1350.0</v>
      </c>
      <c r="B1368" s="30">
        <v>7195128.0</v>
      </c>
      <c r="C1368" s="35" t="s">
        <v>16</v>
      </c>
      <c r="D1368" s="35" t="s">
        <v>15</v>
      </c>
      <c r="E1368" s="35" t="s">
        <v>15</v>
      </c>
      <c r="F1368" s="35" t="s">
        <v>15</v>
      </c>
      <c r="G1368" s="116" t="s">
        <v>15</v>
      </c>
      <c r="H1368" s="116" t="s">
        <v>15</v>
      </c>
      <c r="I1368" s="116" t="s">
        <v>16</v>
      </c>
      <c r="J1368" s="35" t="s">
        <v>15</v>
      </c>
      <c r="K1368" s="35" t="s">
        <v>16</v>
      </c>
      <c r="L1368" s="35" t="s">
        <v>16</v>
      </c>
      <c r="M1368" s="35">
        <v>3.0</v>
      </c>
      <c r="N1368" s="35" t="s">
        <v>2015</v>
      </c>
      <c r="O1368" s="35" t="s">
        <v>15</v>
      </c>
      <c r="P1368" s="71" t="s">
        <v>16</v>
      </c>
      <c r="Q1368" s="71" t="s">
        <v>15</v>
      </c>
      <c r="R1368" s="35" t="s">
        <v>16</v>
      </c>
      <c r="S1368" s="35">
        <v>3.0</v>
      </c>
      <c r="T1368" s="71"/>
      <c r="U1368" s="35" t="s">
        <v>2538</v>
      </c>
      <c r="V1368" s="35"/>
      <c r="W1368" s="35"/>
      <c r="X1368" s="35"/>
    </row>
    <row r="1369">
      <c r="A1369" s="30">
        <v>1351.0</v>
      </c>
      <c r="B1369" s="30">
        <v>7232623.0</v>
      </c>
      <c r="C1369" s="35" t="s">
        <v>15</v>
      </c>
      <c r="D1369" s="35" t="s">
        <v>15</v>
      </c>
      <c r="E1369" s="35" t="s">
        <v>15</v>
      </c>
      <c r="F1369" s="35" t="s">
        <v>15</v>
      </c>
      <c r="G1369" s="116" t="s">
        <v>15</v>
      </c>
      <c r="H1369" s="116" t="s">
        <v>15</v>
      </c>
      <c r="I1369" s="116" t="s">
        <v>15</v>
      </c>
      <c r="J1369" s="35" t="s">
        <v>15</v>
      </c>
      <c r="K1369" s="35" t="s">
        <v>15</v>
      </c>
      <c r="L1369" s="35" t="s">
        <v>15</v>
      </c>
      <c r="M1369" s="159"/>
      <c r="N1369" s="159"/>
      <c r="O1369" s="35" t="s">
        <v>15</v>
      </c>
      <c r="P1369" s="71" t="s">
        <v>15</v>
      </c>
      <c r="Q1369" s="71" t="s">
        <v>16</v>
      </c>
      <c r="R1369" s="35" t="s">
        <v>16</v>
      </c>
      <c r="S1369" s="35">
        <v>2.0</v>
      </c>
      <c r="T1369" s="71" t="s">
        <v>1995</v>
      </c>
      <c r="U1369" s="35" t="s">
        <v>3124</v>
      </c>
      <c r="V1369" s="35"/>
      <c r="W1369" s="35"/>
      <c r="X1369" s="35"/>
    </row>
    <row r="1370">
      <c r="A1370" s="30">
        <v>1352.0</v>
      </c>
      <c r="B1370" s="30">
        <v>7251156.0</v>
      </c>
      <c r="C1370" s="35" t="s">
        <v>15</v>
      </c>
      <c r="D1370" s="35" t="s">
        <v>15</v>
      </c>
      <c r="E1370" s="35" t="s">
        <v>15</v>
      </c>
      <c r="F1370" s="35" t="s">
        <v>15</v>
      </c>
      <c r="G1370" s="116" t="s">
        <v>15</v>
      </c>
      <c r="H1370" s="116" t="s">
        <v>15</v>
      </c>
      <c r="I1370" s="116" t="s">
        <v>15</v>
      </c>
      <c r="J1370" s="35" t="s">
        <v>15</v>
      </c>
      <c r="K1370" s="35" t="s">
        <v>15</v>
      </c>
      <c r="L1370" s="35" t="s">
        <v>15</v>
      </c>
      <c r="M1370" s="159"/>
      <c r="N1370" s="159"/>
      <c r="O1370" s="35" t="s">
        <v>15</v>
      </c>
      <c r="P1370" s="71" t="s">
        <v>16</v>
      </c>
      <c r="Q1370" s="71" t="s">
        <v>15</v>
      </c>
      <c r="R1370" s="35" t="s">
        <v>16</v>
      </c>
      <c r="S1370" s="35">
        <v>1.0</v>
      </c>
      <c r="T1370" s="71"/>
      <c r="U1370" s="35" t="s">
        <v>2538</v>
      </c>
      <c r="V1370" s="35"/>
      <c r="W1370" s="35"/>
      <c r="X1370" s="35"/>
    </row>
    <row r="1371">
      <c r="A1371" s="30">
        <v>1353.0</v>
      </c>
      <c r="B1371" s="30">
        <v>7299653.0</v>
      </c>
      <c r="C1371" s="35" t="s">
        <v>15</v>
      </c>
      <c r="D1371" s="35" t="s">
        <v>15</v>
      </c>
      <c r="E1371" s="35" t="s">
        <v>15</v>
      </c>
      <c r="F1371" s="35" t="s">
        <v>15</v>
      </c>
      <c r="G1371" s="116" t="s">
        <v>15</v>
      </c>
      <c r="H1371" s="116" t="s">
        <v>15</v>
      </c>
      <c r="I1371" s="116" t="s">
        <v>15</v>
      </c>
      <c r="J1371" s="35" t="s">
        <v>15</v>
      </c>
      <c r="K1371" s="35" t="s">
        <v>16</v>
      </c>
      <c r="L1371" s="35" t="s">
        <v>16</v>
      </c>
      <c r="M1371" s="35">
        <v>7.0</v>
      </c>
      <c r="N1371" s="35" t="s">
        <v>2057</v>
      </c>
      <c r="O1371" s="35" t="s">
        <v>15</v>
      </c>
      <c r="P1371" s="71" t="s">
        <v>16</v>
      </c>
      <c r="Q1371" s="71" t="s">
        <v>16</v>
      </c>
      <c r="R1371" s="35" t="s">
        <v>16</v>
      </c>
      <c r="S1371" s="35">
        <v>15.0</v>
      </c>
      <c r="T1371" s="71" t="s">
        <v>1995</v>
      </c>
      <c r="U1371" s="35" t="s">
        <v>3125</v>
      </c>
      <c r="V1371" s="35"/>
      <c r="W1371" s="35"/>
      <c r="X1371" s="35"/>
    </row>
    <row r="1372">
      <c r="A1372" s="30">
        <v>1354.0</v>
      </c>
      <c r="B1372" s="30">
        <v>7295765.0</v>
      </c>
      <c r="C1372" s="35" t="s">
        <v>15</v>
      </c>
      <c r="D1372" s="35" t="s">
        <v>15</v>
      </c>
      <c r="E1372" s="35" t="s">
        <v>15</v>
      </c>
      <c r="F1372" s="35" t="s">
        <v>15</v>
      </c>
      <c r="G1372" s="116" t="s">
        <v>15</v>
      </c>
      <c r="H1372" s="116" t="s">
        <v>15</v>
      </c>
      <c r="I1372" s="116" t="s">
        <v>16</v>
      </c>
      <c r="J1372" s="35" t="s">
        <v>15</v>
      </c>
      <c r="K1372" s="35" t="s">
        <v>16</v>
      </c>
      <c r="L1372" s="35" t="s">
        <v>16</v>
      </c>
      <c r="M1372" s="35">
        <v>8.0</v>
      </c>
      <c r="N1372" s="35" t="s">
        <v>2015</v>
      </c>
      <c r="O1372" s="35" t="s">
        <v>15</v>
      </c>
      <c r="P1372" s="35" t="s">
        <v>16</v>
      </c>
      <c r="Q1372" s="35" t="s">
        <v>16</v>
      </c>
      <c r="R1372" s="35" t="s">
        <v>16</v>
      </c>
      <c r="S1372" s="35">
        <v>35.0</v>
      </c>
      <c r="T1372" s="35" t="s">
        <v>1995</v>
      </c>
      <c r="U1372" s="35" t="s">
        <v>3126</v>
      </c>
      <c r="V1372" s="35"/>
      <c r="W1372" s="35"/>
      <c r="X1372" s="35"/>
    </row>
    <row r="1373">
      <c r="A1373" s="30">
        <v>1355.0</v>
      </c>
      <c r="B1373" s="30">
        <v>7305285.0</v>
      </c>
      <c r="C1373" s="35" t="s">
        <v>15</v>
      </c>
      <c r="D1373" s="35" t="s">
        <v>15</v>
      </c>
      <c r="E1373" s="35" t="s">
        <v>15</v>
      </c>
      <c r="F1373" s="35" t="s">
        <v>15</v>
      </c>
      <c r="G1373" s="116" t="s">
        <v>15</v>
      </c>
      <c r="H1373" s="116" t="s">
        <v>15</v>
      </c>
      <c r="I1373" s="116" t="s">
        <v>16</v>
      </c>
      <c r="J1373" s="35" t="s">
        <v>15</v>
      </c>
      <c r="K1373" s="35" t="s">
        <v>15</v>
      </c>
      <c r="L1373" s="35" t="s">
        <v>16</v>
      </c>
      <c r="M1373" s="35">
        <v>7.0</v>
      </c>
      <c r="N1373" s="35" t="s">
        <v>2015</v>
      </c>
      <c r="O1373" s="35" t="s">
        <v>15</v>
      </c>
      <c r="P1373" s="71" t="s">
        <v>16</v>
      </c>
      <c r="Q1373" s="71" t="s">
        <v>15</v>
      </c>
      <c r="R1373" s="35" t="s">
        <v>16</v>
      </c>
      <c r="S1373" s="35">
        <v>14.0</v>
      </c>
      <c r="T1373" s="71" t="s">
        <v>1992</v>
      </c>
      <c r="U1373" s="159"/>
      <c r="V1373" s="159"/>
      <c r="W1373" s="159"/>
      <c r="X1373" s="159"/>
    </row>
    <row r="1374">
      <c r="A1374" s="30">
        <v>1356.0</v>
      </c>
      <c r="B1374" s="30">
        <v>7374619.0</v>
      </c>
      <c r="C1374" s="35" t="s">
        <v>15</v>
      </c>
      <c r="D1374" s="35" t="s">
        <v>15</v>
      </c>
      <c r="E1374" s="35" t="s">
        <v>15</v>
      </c>
      <c r="F1374" s="35" t="s">
        <v>15</v>
      </c>
      <c r="G1374" s="116" t="s">
        <v>15</v>
      </c>
      <c r="H1374" s="116" t="s">
        <v>15</v>
      </c>
      <c r="I1374" s="116" t="s">
        <v>16</v>
      </c>
      <c r="J1374" s="35" t="s">
        <v>15</v>
      </c>
      <c r="K1374" s="35" t="s">
        <v>16</v>
      </c>
      <c r="L1374" s="35" t="s">
        <v>16</v>
      </c>
      <c r="M1374" s="35">
        <v>7.0</v>
      </c>
      <c r="N1374" s="35" t="s">
        <v>2015</v>
      </c>
      <c r="O1374" s="35" t="s">
        <v>15</v>
      </c>
      <c r="P1374" s="71" t="s">
        <v>16</v>
      </c>
      <c r="Q1374" s="71" t="s">
        <v>15</v>
      </c>
      <c r="R1374" s="35" t="s">
        <v>16</v>
      </c>
      <c r="S1374" s="35">
        <v>9.0</v>
      </c>
      <c r="T1374" s="71" t="s">
        <v>1995</v>
      </c>
      <c r="U1374" s="35" t="s">
        <v>2554</v>
      </c>
      <c r="V1374" s="35"/>
      <c r="W1374" s="35"/>
      <c r="X1374" s="35"/>
    </row>
    <row r="1375">
      <c r="A1375" s="30">
        <v>1357.0</v>
      </c>
      <c r="B1375" s="61">
        <v>7386899.0</v>
      </c>
      <c r="C1375" s="35" t="s">
        <v>15</v>
      </c>
      <c r="D1375" s="35" t="s">
        <v>15</v>
      </c>
      <c r="E1375" s="35" t="s">
        <v>15</v>
      </c>
      <c r="F1375" s="35" t="s">
        <v>15</v>
      </c>
      <c r="G1375" s="116" t="s">
        <v>15</v>
      </c>
      <c r="H1375" s="116" t="s">
        <v>15</v>
      </c>
      <c r="I1375" s="116" t="s">
        <v>16</v>
      </c>
      <c r="J1375" s="35" t="s">
        <v>15</v>
      </c>
      <c r="K1375" s="35" t="s">
        <v>16</v>
      </c>
      <c r="L1375" s="35" t="s">
        <v>16</v>
      </c>
      <c r="M1375" s="35">
        <v>7.0</v>
      </c>
      <c r="N1375" s="35" t="s">
        <v>2015</v>
      </c>
      <c r="O1375" s="35" t="s">
        <v>15</v>
      </c>
      <c r="P1375" s="71" t="s">
        <v>15</v>
      </c>
      <c r="Q1375" s="71" t="s">
        <v>16</v>
      </c>
      <c r="R1375" s="35" t="s">
        <v>16</v>
      </c>
      <c r="S1375" s="35">
        <v>14.0</v>
      </c>
      <c r="T1375" s="71" t="s">
        <v>1992</v>
      </c>
      <c r="U1375" s="35" t="s">
        <v>2122</v>
      </c>
      <c r="V1375" s="35"/>
      <c r="W1375" s="35"/>
      <c r="X1375" s="35"/>
    </row>
    <row r="1376">
      <c r="A1376" s="30">
        <v>1358.0</v>
      </c>
      <c r="B1376" s="61">
        <v>7407694.0</v>
      </c>
      <c r="C1376" s="35" t="s">
        <v>15</v>
      </c>
      <c r="D1376" s="35" t="s">
        <v>2013</v>
      </c>
      <c r="E1376" s="35" t="s">
        <v>15</v>
      </c>
      <c r="F1376" s="35" t="s">
        <v>15</v>
      </c>
      <c r="G1376" s="116" t="s">
        <v>15</v>
      </c>
      <c r="H1376" s="116" t="s">
        <v>15</v>
      </c>
      <c r="I1376" s="116" t="s">
        <v>15</v>
      </c>
      <c r="J1376" s="35" t="s">
        <v>15</v>
      </c>
      <c r="K1376" s="35" t="s">
        <v>15</v>
      </c>
      <c r="L1376" s="35" t="s">
        <v>15</v>
      </c>
      <c r="M1376" s="159"/>
      <c r="N1376" s="159"/>
      <c r="O1376" s="35" t="s">
        <v>15</v>
      </c>
      <c r="P1376" s="71" t="s">
        <v>16</v>
      </c>
      <c r="Q1376" s="71" t="s">
        <v>16</v>
      </c>
      <c r="R1376" s="35" t="s">
        <v>16</v>
      </c>
      <c r="S1376" s="35">
        <v>8.0</v>
      </c>
      <c r="T1376" s="71" t="s">
        <v>1992</v>
      </c>
      <c r="U1376" s="35" t="s">
        <v>3095</v>
      </c>
      <c r="V1376" s="35"/>
      <c r="W1376" s="35"/>
      <c r="X1376" s="35"/>
    </row>
    <row r="1377">
      <c r="A1377" s="30">
        <v>1359.0</v>
      </c>
      <c r="B1377" s="60">
        <v>7409952.0</v>
      </c>
      <c r="C1377" s="35" t="s">
        <v>15</v>
      </c>
      <c r="D1377" s="35" t="s">
        <v>15</v>
      </c>
      <c r="E1377" s="35" t="s">
        <v>15</v>
      </c>
      <c r="F1377" s="35" t="s">
        <v>15</v>
      </c>
      <c r="G1377" s="116" t="s">
        <v>15</v>
      </c>
      <c r="H1377" s="116" t="s">
        <v>15</v>
      </c>
      <c r="I1377" s="116" t="s">
        <v>15</v>
      </c>
      <c r="J1377" s="35" t="s">
        <v>15</v>
      </c>
      <c r="K1377" s="35" t="s">
        <v>15</v>
      </c>
      <c r="L1377" s="35" t="s">
        <v>16</v>
      </c>
      <c r="M1377" s="35">
        <v>10.0</v>
      </c>
      <c r="N1377" s="35" t="s">
        <v>2224</v>
      </c>
      <c r="O1377" s="35" t="s">
        <v>16</v>
      </c>
      <c r="P1377" s="71" t="s">
        <v>16</v>
      </c>
      <c r="Q1377" s="71" t="s">
        <v>16</v>
      </c>
      <c r="R1377" s="35" t="s">
        <v>16</v>
      </c>
      <c r="S1377" s="35">
        <v>10.0</v>
      </c>
      <c r="T1377" s="71" t="s">
        <v>1992</v>
      </c>
      <c r="U1377" s="35" t="s">
        <v>2800</v>
      </c>
      <c r="V1377" s="35"/>
      <c r="W1377" s="35"/>
      <c r="X1377" s="35"/>
    </row>
    <row r="1378">
      <c r="A1378" s="30">
        <v>1360.0</v>
      </c>
      <c r="B1378" s="61">
        <v>7419609.0</v>
      </c>
      <c r="C1378" s="35" t="s">
        <v>15</v>
      </c>
      <c r="D1378" s="35" t="s">
        <v>15</v>
      </c>
      <c r="E1378" s="35" t="s">
        <v>15</v>
      </c>
      <c r="F1378" s="35" t="s">
        <v>15</v>
      </c>
      <c r="G1378" s="116" t="s">
        <v>15</v>
      </c>
      <c r="H1378" s="116" t="s">
        <v>15</v>
      </c>
      <c r="I1378" s="116" t="s">
        <v>16</v>
      </c>
      <c r="J1378" s="35" t="s">
        <v>15</v>
      </c>
      <c r="K1378" s="35" t="s">
        <v>16</v>
      </c>
      <c r="L1378" s="35" t="s">
        <v>16</v>
      </c>
      <c r="M1378" s="35">
        <v>10.0</v>
      </c>
      <c r="N1378" s="35" t="s">
        <v>2015</v>
      </c>
      <c r="O1378" s="35" t="s">
        <v>15</v>
      </c>
      <c r="P1378" s="71" t="s">
        <v>16</v>
      </c>
      <c r="Q1378" s="71" t="s">
        <v>16</v>
      </c>
      <c r="R1378" s="35" t="s">
        <v>16</v>
      </c>
      <c r="S1378" s="35">
        <v>26.0</v>
      </c>
      <c r="T1378" s="71" t="s">
        <v>1992</v>
      </c>
      <c r="U1378" s="35" t="s">
        <v>2420</v>
      </c>
      <c r="V1378" s="35"/>
      <c r="W1378" s="35"/>
      <c r="X1378" s="35"/>
    </row>
    <row r="1379">
      <c r="A1379" s="30">
        <v>1361.0</v>
      </c>
      <c r="B1379" s="61">
        <v>7445101.0</v>
      </c>
      <c r="C1379" s="35" t="s">
        <v>15</v>
      </c>
      <c r="D1379" s="35" t="s">
        <v>15</v>
      </c>
      <c r="E1379" s="35" t="s">
        <v>15</v>
      </c>
      <c r="F1379" s="35" t="s">
        <v>15</v>
      </c>
      <c r="G1379" s="116" t="s">
        <v>15</v>
      </c>
      <c r="H1379" s="116" t="s">
        <v>15</v>
      </c>
      <c r="I1379" s="116" t="s">
        <v>15</v>
      </c>
      <c r="J1379" s="35" t="s">
        <v>15</v>
      </c>
      <c r="K1379" s="35" t="s">
        <v>15</v>
      </c>
      <c r="L1379" s="35" t="s">
        <v>16</v>
      </c>
      <c r="M1379" s="35">
        <v>10.0</v>
      </c>
      <c r="N1379" s="35" t="s">
        <v>2224</v>
      </c>
      <c r="O1379" s="35" t="s">
        <v>16</v>
      </c>
      <c r="P1379" s="71" t="s">
        <v>15</v>
      </c>
      <c r="Q1379" s="71" t="s">
        <v>15</v>
      </c>
      <c r="R1379" s="35" t="s">
        <v>16</v>
      </c>
      <c r="S1379" s="35">
        <v>2.0</v>
      </c>
      <c r="T1379" s="71" t="s">
        <v>1997</v>
      </c>
      <c r="U1379" s="35" t="s">
        <v>3127</v>
      </c>
      <c r="V1379" s="35"/>
      <c r="W1379" s="35"/>
      <c r="X1379" s="35"/>
    </row>
    <row r="1380">
      <c r="A1380" s="30">
        <v>1362.0</v>
      </c>
      <c r="B1380" s="60">
        <v>7426470.0</v>
      </c>
      <c r="C1380" s="35" t="s">
        <v>15</v>
      </c>
      <c r="D1380" s="35" t="s">
        <v>15</v>
      </c>
      <c r="E1380" s="35" t="s">
        <v>15</v>
      </c>
      <c r="F1380" s="35" t="s">
        <v>15</v>
      </c>
      <c r="G1380" s="116" t="s">
        <v>15</v>
      </c>
      <c r="H1380" s="116" t="s">
        <v>15</v>
      </c>
      <c r="I1380" s="116" t="s">
        <v>15</v>
      </c>
      <c r="J1380" s="35" t="s">
        <v>15</v>
      </c>
      <c r="K1380" s="35" t="s">
        <v>15</v>
      </c>
      <c r="L1380" s="35" t="s">
        <v>15</v>
      </c>
      <c r="M1380" s="159"/>
      <c r="N1380" s="159"/>
      <c r="O1380" s="35" t="s">
        <v>15</v>
      </c>
      <c r="P1380" s="71" t="s">
        <v>15</v>
      </c>
      <c r="Q1380" s="71" t="s">
        <v>15</v>
      </c>
      <c r="R1380" s="35" t="s">
        <v>16</v>
      </c>
      <c r="S1380" s="35">
        <v>8.0</v>
      </c>
      <c r="T1380" s="71" t="s">
        <v>1992</v>
      </c>
      <c r="U1380" s="35" t="s">
        <v>3099</v>
      </c>
      <c r="V1380" s="35"/>
      <c r="W1380" s="35"/>
      <c r="X1380" s="35"/>
    </row>
    <row r="1381">
      <c r="A1381" s="30">
        <v>1363.0</v>
      </c>
      <c r="B1381" s="62">
        <v>7546644.0</v>
      </c>
      <c r="C1381" s="35" t="s">
        <v>15</v>
      </c>
      <c r="D1381" s="35" t="s">
        <v>15</v>
      </c>
      <c r="E1381" s="35" t="s">
        <v>15</v>
      </c>
      <c r="F1381" s="35" t="s">
        <v>15</v>
      </c>
      <c r="G1381" s="116" t="s">
        <v>15</v>
      </c>
      <c r="H1381" s="116" t="s">
        <v>15</v>
      </c>
      <c r="I1381" s="116" t="s">
        <v>15</v>
      </c>
      <c r="J1381" s="35" t="s">
        <v>15</v>
      </c>
      <c r="K1381" s="35" t="s">
        <v>15</v>
      </c>
      <c r="L1381" s="35" t="s">
        <v>15</v>
      </c>
      <c r="M1381" s="159"/>
      <c r="N1381" s="159"/>
      <c r="O1381" s="35" t="s">
        <v>15</v>
      </c>
      <c r="P1381" s="71" t="s">
        <v>16</v>
      </c>
      <c r="Q1381" s="71" t="s">
        <v>15</v>
      </c>
      <c r="R1381" s="35" t="s">
        <v>16</v>
      </c>
      <c r="S1381" s="35">
        <v>6.0</v>
      </c>
      <c r="T1381" s="71" t="s">
        <v>1992</v>
      </c>
      <c r="U1381" s="35" t="s">
        <v>2010</v>
      </c>
      <c r="V1381" s="35"/>
      <c r="W1381" s="35"/>
      <c r="X1381" s="35"/>
    </row>
    <row r="1382">
      <c r="A1382" s="30">
        <v>1364.0</v>
      </c>
      <c r="B1382" s="62">
        <v>7546061.0</v>
      </c>
      <c r="C1382" s="35" t="s">
        <v>15</v>
      </c>
      <c r="D1382" s="35" t="s">
        <v>15</v>
      </c>
      <c r="E1382" s="35" t="s">
        <v>15</v>
      </c>
      <c r="F1382" s="35" t="s">
        <v>15</v>
      </c>
      <c r="G1382" s="116" t="s">
        <v>15</v>
      </c>
      <c r="H1382" s="116" t="s">
        <v>15</v>
      </c>
      <c r="I1382" s="116" t="s">
        <v>15</v>
      </c>
      <c r="J1382" s="35" t="s">
        <v>15</v>
      </c>
      <c r="K1382" s="35" t="s">
        <v>15</v>
      </c>
      <c r="L1382" s="35" t="s">
        <v>15</v>
      </c>
      <c r="M1382" s="159"/>
      <c r="N1382" s="159"/>
      <c r="O1382" s="35" t="s">
        <v>15</v>
      </c>
      <c r="P1382" s="71" t="s">
        <v>16</v>
      </c>
      <c r="Q1382" s="71" t="s">
        <v>15</v>
      </c>
      <c r="R1382" s="35" t="s">
        <v>16</v>
      </c>
      <c r="S1382" s="35">
        <v>15.0</v>
      </c>
      <c r="T1382" s="71" t="s">
        <v>1995</v>
      </c>
      <c r="U1382" s="35" t="s">
        <v>2010</v>
      </c>
      <c r="V1382" s="35"/>
      <c r="W1382" s="35"/>
      <c r="X1382" s="35"/>
    </row>
    <row r="1383">
      <c r="A1383" s="30">
        <v>1365.0</v>
      </c>
      <c r="B1383" s="30">
        <v>7338093.0</v>
      </c>
      <c r="C1383" s="35" t="s">
        <v>15</v>
      </c>
      <c r="D1383" s="35" t="s">
        <v>15</v>
      </c>
      <c r="E1383" s="35" t="s">
        <v>15</v>
      </c>
      <c r="F1383" s="35" t="s">
        <v>15</v>
      </c>
      <c r="G1383" s="116" t="s">
        <v>15</v>
      </c>
      <c r="H1383" s="116" t="s">
        <v>15</v>
      </c>
      <c r="I1383" s="116" t="s">
        <v>16</v>
      </c>
      <c r="J1383" s="35" t="s">
        <v>15</v>
      </c>
      <c r="K1383" s="35" t="s">
        <v>16</v>
      </c>
      <c r="L1383" s="35" t="s">
        <v>16</v>
      </c>
      <c r="M1383" s="35">
        <v>5.0</v>
      </c>
      <c r="N1383" s="35" t="s">
        <v>2015</v>
      </c>
      <c r="O1383" s="35" t="s">
        <v>15</v>
      </c>
      <c r="P1383" s="71" t="s">
        <v>16</v>
      </c>
      <c r="Q1383" s="71" t="s">
        <v>15</v>
      </c>
      <c r="R1383" s="35" t="s">
        <v>16</v>
      </c>
      <c r="S1383" s="35">
        <v>27.0</v>
      </c>
      <c r="T1383" s="71" t="s">
        <v>1992</v>
      </c>
      <c r="U1383" s="35" t="s">
        <v>2711</v>
      </c>
      <c r="V1383" s="35"/>
      <c r="W1383" s="35"/>
      <c r="X1383" s="35"/>
    </row>
    <row r="1384">
      <c r="A1384" s="30">
        <v>1366.0</v>
      </c>
      <c r="B1384" s="31">
        <v>8061581.0</v>
      </c>
      <c r="C1384" s="35" t="s">
        <v>15</v>
      </c>
      <c r="D1384" s="35" t="s">
        <v>15</v>
      </c>
      <c r="E1384" s="35" t="s">
        <v>15</v>
      </c>
      <c r="F1384" s="35" t="s">
        <v>15</v>
      </c>
      <c r="G1384" s="116" t="s">
        <v>15</v>
      </c>
      <c r="H1384" s="116" t="s">
        <v>15</v>
      </c>
      <c r="I1384" s="116" t="s">
        <v>15</v>
      </c>
      <c r="J1384" s="35" t="s">
        <v>15</v>
      </c>
      <c r="K1384" s="35" t="s">
        <v>15</v>
      </c>
      <c r="L1384" s="35" t="s">
        <v>15</v>
      </c>
      <c r="M1384" s="159"/>
      <c r="N1384" s="159"/>
      <c r="O1384" s="35" t="s">
        <v>15</v>
      </c>
      <c r="P1384" s="71" t="s">
        <v>15</v>
      </c>
      <c r="Q1384" s="71" t="s">
        <v>15</v>
      </c>
      <c r="R1384" s="35" t="s">
        <v>16</v>
      </c>
      <c r="S1384" s="35">
        <v>2.0</v>
      </c>
      <c r="T1384" s="71" t="s">
        <v>1992</v>
      </c>
      <c r="U1384" s="35" t="s">
        <v>2172</v>
      </c>
      <c r="V1384" s="35"/>
      <c r="W1384" s="35"/>
      <c r="X1384" s="35"/>
    </row>
  </sheetData>
  <mergeCells count="11">
    <mergeCell ref="A886:L886"/>
    <mergeCell ref="M886:X886"/>
    <mergeCell ref="A1118:L1118"/>
    <mergeCell ref="M1118:U1118"/>
    <mergeCell ref="A2:L2"/>
    <mergeCell ref="M2:U2"/>
    <mergeCell ref="A234:U234"/>
    <mergeCell ref="A411:L411"/>
    <mergeCell ref="M411:U411"/>
    <mergeCell ref="A679:L679"/>
    <mergeCell ref="M679:U679"/>
  </mergeCells>
  <conditionalFormatting sqref="A1:X1">
    <cfRule type="notContainsBlanks" dxfId="0" priority="1">
      <formula>LEN(TRIM(A1))&gt;0</formula>
    </cfRule>
  </conditionalFormatting>
  <dataValidations>
    <dataValidation type="list" allowBlank="1" showErrorMessage="1" sqref="O1270">
      <formula1>"SIM,NÃO,S/INFO"</formula1>
    </dataValidation>
    <dataValidation type="list" allowBlank="1" showErrorMessage="1" sqref="D3:D232 D235:D410 D412:D416 D421 D423:D678 D680:D885 D887:D1117 D1119:D1384">
      <formula1>"NÃO,GRAU I,GRAU II,GRAU III,GRAU IV,SIM"</formula1>
    </dataValidation>
    <dataValidation type="list" allowBlank="1" showErrorMessage="1" sqref="T1241">
      <formula1>"SME,SM+Form,Form,SM+Copo,SM+CHUCA"</formula1>
    </dataValidation>
    <dataValidation type="list" allowBlank="1" showErrorMessage="1" sqref="T3:T233 T235:T410 T412:T678 T680:T885 T887:T1117 T1119:T1240 T1242:T1384">
      <formula1>"SME,SM+Form,Form,SM+Copo"</formula1>
    </dataValidation>
    <dataValidation type="list" allowBlank="1" showErrorMessage="1" sqref="C3:C232 E3:L232 C233:L233 O3:R233 E235:L241 E242:J242 L242 C235:C410 E243:L410 O235:R410 C412:C416 E412:L416 C417:L420 C421 E421:L421 C422:L422 C423:C678 E423:L678 O412:R678 C680:C885 E680:L885 O680:R885 C887:C1117 E887:L1117 O887:R1117 E1119:L1147 E1148:G1148 I1148:L1148 O1119:R1269 P1270:R1270 C1119:C1384 E1149:L1384 O1271:R1384">
      <formula1>"SIM,NÃO"</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8.5"/>
    <col customWidth="1" min="3" max="3" width="9.5"/>
    <col customWidth="1" min="4" max="4" width="8.5"/>
    <col customWidth="1" min="5" max="5" width="9.63"/>
    <col customWidth="1" min="6" max="6" width="11.13"/>
    <col customWidth="1" min="7" max="7" width="11.63"/>
    <col customWidth="1" min="8" max="8" width="11.25"/>
    <col customWidth="1" min="9" max="9" width="10.63"/>
    <col customWidth="1" min="10" max="10" width="10.75"/>
    <col customWidth="1" min="11" max="11" width="10.63"/>
    <col customWidth="1" min="12" max="12" width="11.13"/>
    <col customWidth="1" min="13" max="13" width="10.13"/>
    <col customWidth="1" min="14" max="14" width="10.38"/>
    <col customWidth="1" min="15" max="15" width="10.5"/>
    <col customWidth="1" min="16" max="16" width="11.0"/>
    <col customWidth="1" min="17" max="17" width="10.63"/>
    <col customWidth="1" min="18" max="18" width="10.38"/>
    <col customWidth="1" min="19" max="19" width="10.88"/>
    <col customWidth="1" min="20" max="20" width="10.5"/>
    <col customWidth="1" min="21" max="21" width="11.25"/>
  </cols>
  <sheetData>
    <row r="1">
      <c r="A1" s="1" t="s">
        <v>0</v>
      </c>
      <c r="B1" s="1" t="s">
        <v>1</v>
      </c>
      <c r="C1" s="3" t="s">
        <v>3128</v>
      </c>
      <c r="D1" s="1" t="s">
        <v>3129</v>
      </c>
      <c r="E1" s="1" t="s">
        <v>3130</v>
      </c>
      <c r="F1" s="79" t="s">
        <v>3131</v>
      </c>
      <c r="G1" s="2" t="s">
        <v>3132</v>
      </c>
      <c r="H1" s="1" t="s">
        <v>3133</v>
      </c>
      <c r="I1" s="174" t="s">
        <v>3134</v>
      </c>
      <c r="J1" s="2" t="s">
        <v>3135</v>
      </c>
      <c r="K1" s="1" t="s">
        <v>3136</v>
      </c>
      <c r="L1" s="2" t="s">
        <v>3137</v>
      </c>
      <c r="M1" s="2" t="s">
        <v>3138</v>
      </c>
      <c r="N1" s="1" t="s">
        <v>3139</v>
      </c>
      <c r="O1" s="175" t="s">
        <v>3140</v>
      </c>
      <c r="P1" s="176" t="s">
        <v>3141</v>
      </c>
      <c r="Q1" s="176" t="s">
        <v>3142</v>
      </c>
      <c r="R1" s="177" t="s">
        <v>3143</v>
      </c>
      <c r="S1" s="177" t="s">
        <v>3144</v>
      </c>
      <c r="T1" s="177" t="s">
        <v>3145</v>
      </c>
      <c r="U1" s="178" t="s">
        <v>3140</v>
      </c>
    </row>
    <row r="2">
      <c r="A2" s="83">
        <v>2023.0</v>
      </c>
      <c r="B2" s="5"/>
      <c r="C2" s="5"/>
      <c r="D2" s="5"/>
      <c r="E2" s="5"/>
      <c r="F2" s="5"/>
      <c r="G2" s="5"/>
      <c r="H2" s="5"/>
      <c r="I2" s="5"/>
      <c r="J2" s="5"/>
      <c r="K2" s="5"/>
      <c r="L2" s="6"/>
      <c r="M2" s="83"/>
      <c r="N2" s="5"/>
      <c r="O2" s="5"/>
      <c r="P2" s="5"/>
      <c r="Q2" s="5"/>
      <c r="R2" s="5"/>
      <c r="S2" s="5"/>
      <c r="T2" s="5"/>
      <c r="U2" s="6"/>
    </row>
    <row r="3">
      <c r="A3" s="7">
        <v>1.0</v>
      </c>
      <c r="B3" s="7">
        <v>8101080.0</v>
      </c>
      <c r="C3" s="9"/>
      <c r="D3" s="24"/>
      <c r="E3" s="8">
        <v>44932.0</v>
      </c>
      <c r="F3" s="179"/>
      <c r="G3" s="180"/>
      <c r="H3" s="24"/>
      <c r="I3" s="181">
        <v>44932.0</v>
      </c>
      <c r="J3" s="180"/>
      <c r="K3" s="10"/>
      <c r="L3" s="8">
        <v>44941.0</v>
      </c>
      <c r="M3" s="180"/>
      <c r="N3" s="28"/>
      <c r="O3" s="28"/>
      <c r="P3" s="8">
        <v>44952.0</v>
      </c>
      <c r="Q3" s="32"/>
      <c r="R3" s="182" t="s">
        <v>15</v>
      </c>
      <c r="S3" s="182"/>
      <c r="T3" s="182" t="s">
        <v>16</v>
      </c>
      <c r="U3" s="182"/>
    </row>
    <row r="4">
      <c r="A4" s="7">
        <v>2.0</v>
      </c>
      <c r="B4" s="7">
        <v>8101388.0</v>
      </c>
      <c r="C4" s="9"/>
      <c r="D4" s="24"/>
      <c r="E4" s="8">
        <v>44933.0</v>
      </c>
      <c r="F4" s="179"/>
      <c r="G4" s="180"/>
      <c r="H4" s="24"/>
      <c r="I4" s="181">
        <v>44934.0</v>
      </c>
      <c r="J4" s="8">
        <v>44944.0</v>
      </c>
      <c r="K4" s="10"/>
      <c r="L4" s="8">
        <v>44943.0</v>
      </c>
      <c r="M4" s="180"/>
      <c r="N4" s="28"/>
      <c r="O4" s="28"/>
      <c r="P4" s="8">
        <v>44949.0</v>
      </c>
      <c r="Q4" s="32"/>
      <c r="R4" s="182" t="s">
        <v>15</v>
      </c>
      <c r="S4" s="182"/>
      <c r="T4" s="182" t="s">
        <v>16</v>
      </c>
      <c r="U4" s="182"/>
    </row>
    <row r="5">
      <c r="A5" s="7">
        <v>3.0</v>
      </c>
      <c r="B5" s="10">
        <v>8101390.0</v>
      </c>
      <c r="C5" s="9"/>
      <c r="D5" s="24"/>
      <c r="E5" s="8">
        <v>44934.0</v>
      </c>
      <c r="F5" s="179"/>
      <c r="G5" s="180"/>
      <c r="H5" s="24"/>
      <c r="I5" s="181">
        <v>44934.0</v>
      </c>
      <c r="J5" s="8">
        <v>44944.0</v>
      </c>
      <c r="K5" s="10"/>
      <c r="L5" s="8">
        <v>44943.0</v>
      </c>
      <c r="M5" s="180"/>
      <c r="N5" s="28"/>
      <c r="O5" s="28"/>
      <c r="P5" s="8">
        <v>44949.0</v>
      </c>
      <c r="Q5" s="32"/>
      <c r="R5" s="182" t="s">
        <v>15</v>
      </c>
      <c r="S5" s="182"/>
      <c r="T5" s="182" t="s">
        <v>16</v>
      </c>
      <c r="U5" s="182"/>
    </row>
    <row r="6">
      <c r="A6" s="7">
        <v>4.0</v>
      </c>
      <c r="B6" s="7">
        <v>8103515.0</v>
      </c>
      <c r="C6" s="9"/>
      <c r="D6" s="183"/>
      <c r="E6" s="8">
        <v>44938.0</v>
      </c>
      <c r="F6" s="179"/>
      <c r="G6" s="180"/>
      <c r="H6" s="24"/>
      <c r="I6" s="181">
        <v>44938.0</v>
      </c>
      <c r="J6" s="180"/>
      <c r="K6" s="10"/>
      <c r="L6" s="8">
        <v>44944.0</v>
      </c>
      <c r="M6" s="180"/>
      <c r="N6" s="28"/>
      <c r="O6" s="28"/>
      <c r="P6" s="8">
        <v>44960.0</v>
      </c>
      <c r="Q6" s="32"/>
      <c r="R6" s="182" t="s">
        <v>15</v>
      </c>
      <c r="S6" s="182"/>
      <c r="T6" s="182" t="s">
        <v>16</v>
      </c>
      <c r="U6" s="182"/>
    </row>
    <row r="7">
      <c r="A7" s="7">
        <v>5.0</v>
      </c>
      <c r="B7" s="7">
        <v>8103519.0</v>
      </c>
      <c r="C7" s="9"/>
      <c r="D7" s="183"/>
      <c r="E7" s="8">
        <v>44938.0</v>
      </c>
      <c r="F7" s="179"/>
      <c r="G7" s="180"/>
      <c r="H7" s="24"/>
      <c r="I7" s="181">
        <v>44938.0</v>
      </c>
      <c r="J7" s="180"/>
      <c r="K7" s="10"/>
      <c r="L7" s="8">
        <v>44949.0</v>
      </c>
      <c r="M7" s="180"/>
      <c r="N7" s="28"/>
      <c r="O7" s="28"/>
      <c r="P7" s="32">
        <v>44960.0</v>
      </c>
      <c r="Q7" s="32"/>
      <c r="R7" s="182" t="s">
        <v>15</v>
      </c>
      <c r="S7" s="182"/>
      <c r="T7" s="182" t="s">
        <v>16</v>
      </c>
      <c r="U7" s="182"/>
    </row>
    <row r="8">
      <c r="A8" s="7">
        <v>6.0</v>
      </c>
      <c r="B8" s="7">
        <v>8104397.0</v>
      </c>
      <c r="C8" s="9"/>
      <c r="D8" s="24"/>
      <c r="E8" s="8">
        <v>44941.0</v>
      </c>
      <c r="F8" s="179">
        <v>44942.0</v>
      </c>
      <c r="G8" s="180"/>
      <c r="H8" s="24"/>
      <c r="I8" s="181">
        <v>44944.0</v>
      </c>
      <c r="J8" s="180"/>
      <c r="K8" s="10"/>
      <c r="L8" s="8">
        <v>44953.0</v>
      </c>
      <c r="M8" s="180"/>
      <c r="N8" s="28"/>
      <c r="O8" s="28"/>
      <c r="P8" s="32">
        <v>44958.0</v>
      </c>
      <c r="Q8" s="32"/>
      <c r="R8" s="182" t="s">
        <v>16</v>
      </c>
      <c r="S8" s="182"/>
      <c r="T8" s="182" t="s">
        <v>16</v>
      </c>
      <c r="U8" s="182"/>
    </row>
    <row r="9">
      <c r="A9" s="7">
        <v>7.0</v>
      </c>
      <c r="B9" s="7">
        <v>8104683.0</v>
      </c>
      <c r="C9" s="9"/>
      <c r="D9" s="24"/>
      <c r="E9" s="8">
        <v>44942.0</v>
      </c>
      <c r="F9" s="179">
        <v>44942.0</v>
      </c>
      <c r="G9" s="180"/>
      <c r="H9" s="24"/>
      <c r="I9" s="181">
        <v>44990.0</v>
      </c>
      <c r="J9" s="180"/>
      <c r="K9" s="10"/>
      <c r="L9" s="8">
        <v>45005.0</v>
      </c>
      <c r="M9" s="180"/>
      <c r="N9" s="130"/>
      <c r="O9" s="184"/>
      <c r="P9" s="32">
        <v>45015.0</v>
      </c>
      <c r="Q9" s="32"/>
      <c r="R9" s="182" t="s">
        <v>16</v>
      </c>
      <c r="S9" s="182"/>
      <c r="T9" s="182" t="s">
        <v>16</v>
      </c>
      <c r="U9" s="182"/>
    </row>
    <row r="10">
      <c r="A10" s="7">
        <v>8.0</v>
      </c>
      <c r="B10" s="7">
        <v>8104515.0</v>
      </c>
      <c r="C10" s="9"/>
      <c r="D10" s="24"/>
      <c r="E10" s="8">
        <v>44941.0</v>
      </c>
      <c r="F10" s="179"/>
      <c r="G10" s="180"/>
      <c r="H10" s="24"/>
      <c r="I10" s="181">
        <v>44943.0</v>
      </c>
      <c r="J10" s="180"/>
      <c r="K10" s="10"/>
      <c r="L10" s="8">
        <v>44978.0</v>
      </c>
      <c r="M10" s="180"/>
      <c r="N10" s="28"/>
      <c r="O10" s="28"/>
      <c r="P10" s="8">
        <v>44982.0</v>
      </c>
      <c r="Q10" s="32"/>
      <c r="R10" s="182" t="s">
        <v>15</v>
      </c>
      <c r="S10" s="182"/>
      <c r="T10" s="182" t="s">
        <v>16</v>
      </c>
      <c r="U10" s="182"/>
    </row>
    <row r="11">
      <c r="A11" s="7">
        <v>9.0</v>
      </c>
      <c r="B11" s="7">
        <v>8105419.0</v>
      </c>
      <c r="C11" s="9"/>
      <c r="D11" s="24"/>
      <c r="E11" s="8">
        <v>44943.0</v>
      </c>
      <c r="F11" s="179">
        <v>44943.0</v>
      </c>
      <c r="G11" s="180"/>
      <c r="H11" s="24"/>
      <c r="I11" s="181">
        <v>44955.0</v>
      </c>
      <c r="J11" s="180"/>
      <c r="K11" s="10"/>
      <c r="L11" s="8">
        <v>44963.0</v>
      </c>
      <c r="M11" s="180"/>
      <c r="N11" s="28"/>
      <c r="O11" s="28"/>
      <c r="P11" s="32">
        <v>44965.0</v>
      </c>
      <c r="Q11" s="185"/>
      <c r="R11" s="182" t="s">
        <v>16</v>
      </c>
      <c r="S11" s="182"/>
      <c r="T11" s="182" t="s">
        <v>16</v>
      </c>
      <c r="U11" s="182"/>
    </row>
    <row r="12">
      <c r="A12" s="7">
        <v>10.0</v>
      </c>
      <c r="B12" s="7">
        <v>8106395.0</v>
      </c>
      <c r="C12" s="9"/>
      <c r="D12" s="24"/>
      <c r="E12" s="8">
        <v>44945.0</v>
      </c>
      <c r="F12" s="179">
        <v>44947.0</v>
      </c>
      <c r="G12" s="180"/>
      <c r="H12" s="24"/>
      <c r="I12" s="181">
        <v>44951.0</v>
      </c>
      <c r="J12" s="8">
        <v>44984.0</v>
      </c>
      <c r="K12" s="10"/>
      <c r="L12" s="8">
        <v>44971.0</v>
      </c>
      <c r="M12" s="32">
        <v>44988.0</v>
      </c>
      <c r="N12" s="184"/>
      <c r="O12" s="184"/>
      <c r="P12" s="32">
        <v>44994.0</v>
      </c>
      <c r="Q12" s="32"/>
      <c r="R12" s="182" t="s">
        <v>15</v>
      </c>
      <c r="S12" s="182"/>
      <c r="T12" s="182" t="s">
        <v>16</v>
      </c>
      <c r="U12" s="182"/>
    </row>
    <row r="13">
      <c r="A13" s="7">
        <v>11.0</v>
      </c>
      <c r="B13" s="7">
        <v>8107717.0</v>
      </c>
      <c r="C13" s="9"/>
      <c r="D13" s="24"/>
      <c r="E13" s="8">
        <v>44949.0</v>
      </c>
      <c r="F13" s="179">
        <v>44952.0</v>
      </c>
      <c r="G13" s="180"/>
      <c r="H13" s="24"/>
      <c r="I13" s="181">
        <v>44949.0</v>
      </c>
      <c r="J13" s="8">
        <v>44956.0</v>
      </c>
      <c r="K13" s="10"/>
      <c r="L13" s="8">
        <v>44966.0</v>
      </c>
      <c r="M13" s="180"/>
      <c r="N13" s="28"/>
      <c r="O13" s="28"/>
      <c r="P13" s="32">
        <v>44969.0</v>
      </c>
      <c r="Q13" s="185"/>
      <c r="R13" s="182" t="s">
        <v>16</v>
      </c>
      <c r="S13" s="182"/>
      <c r="T13" s="182" t="s">
        <v>16</v>
      </c>
      <c r="U13" s="182"/>
    </row>
    <row r="14">
      <c r="A14" s="7">
        <v>12.0</v>
      </c>
      <c r="B14" s="7">
        <v>8110589.0</v>
      </c>
      <c r="C14" s="9"/>
      <c r="D14" s="24"/>
      <c r="E14" s="8">
        <v>44956.0</v>
      </c>
      <c r="F14" s="179">
        <v>44956.0</v>
      </c>
      <c r="G14" s="180"/>
      <c r="H14" s="24"/>
      <c r="I14" s="181">
        <v>44986.0</v>
      </c>
      <c r="J14" s="180"/>
      <c r="K14" s="10"/>
      <c r="L14" s="8">
        <v>44989.0</v>
      </c>
      <c r="M14" s="180"/>
      <c r="N14" s="28"/>
      <c r="O14" s="28"/>
      <c r="P14" s="32">
        <v>45004.0</v>
      </c>
      <c r="Q14" s="185"/>
      <c r="R14" s="182" t="s">
        <v>16</v>
      </c>
      <c r="S14" s="182"/>
      <c r="T14" s="182" t="s">
        <v>16</v>
      </c>
      <c r="U14" s="182"/>
    </row>
    <row r="15">
      <c r="A15" s="7">
        <v>13.0</v>
      </c>
      <c r="B15" s="7">
        <v>8109913.0</v>
      </c>
      <c r="C15" s="9"/>
      <c r="D15" s="24"/>
      <c r="E15" s="8">
        <v>44953.0</v>
      </c>
      <c r="F15" s="179"/>
      <c r="G15" s="180"/>
      <c r="H15" s="24"/>
      <c r="I15" s="181">
        <v>44955.0</v>
      </c>
      <c r="J15" s="180"/>
      <c r="K15" s="10"/>
      <c r="L15" s="8">
        <v>44959.0</v>
      </c>
      <c r="M15" s="180"/>
      <c r="N15" s="28"/>
      <c r="O15" s="28"/>
      <c r="P15" s="32">
        <v>44963.0</v>
      </c>
      <c r="Q15" s="185"/>
      <c r="R15" s="182" t="s">
        <v>15</v>
      </c>
      <c r="S15" s="182"/>
      <c r="T15" s="182" t="s">
        <v>16</v>
      </c>
      <c r="U15" s="182"/>
    </row>
    <row r="16">
      <c r="A16" s="7">
        <v>14.0</v>
      </c>
      <c r="B16" s="7">
        <v>8098313.0</v>
      </c>
      <c r="C16" s="9"/>
      <c r="D16" s="24"/>
      <c r="E16" s="8">
        <v>44926.0</v>
      </c>
      <c r="F16" s="179">
        <v>44926.0</v>
      </c>
      <c r="G16" s="32">
        <v>44980.0</v>
      </c>
      <c r="H16" s="130"/>
      <c r="I16" s="181">
        <v>44943.0</v>
      </c>
      <c r="J16" s="180"/>
      <c r="K16" s="10"/>
      <c r="L16" s="8">
        <v>44955.0</v>
      </c>
      <c r="M16" s="180"/>
      <c r="N16" s="28"/>
      <c r="O16" s="28"/>
      <c r="P16" s="32">
        <v>44982.0</v>
      </c>
      <c r="Q16" s="185"/>
      <c r="R16" s="182" t="s">
        <v>16</v>
      </c>
      <c r="S16" s="182"/>
      <c r="T16" s="182" t="s">
        <v>16</v>
      </c>
      <c r="U16" s="182"/>
    </row>
    <row r="17">
      <c r="A17" s="7">
        <v>15.0</v>
      </c>
      <c r="B17" s="7">
        <v>8083030.0</v>
      </c>
      <c r="C17" s="9"/>
      <c r="D17" s="24"/>
      <c r="E17" s="8">
        <v>44886.0</v>
      </c>
      <c r="F17" s="179">
        <v>44886.0</v>
      </c>
      <c r="G17" s="8"/>
      <c r="H17" s="130"/>
      <c r="I17" s="181"/>
      <c r="J17" s="180"/>
      <c r="K17" s="10"/>
      <c r="L17" s="8">
        <v>44937.0</v>
      </c>
      <c r="M17" s="180"/>
      <c r="N17" s="28"/>
      <c r="O17" s="28"/>
      <c r="P17" s="32">
        <v>44963.0</v>
      </c>
      <c r="Q17" s="185"/>
      <c r="R17" s="182" t="s">
        <v>16</v>
      </c>
      <c r="S17" s="182"/>
      <c r="T17" s="182" t="s">
        <v>16</v>
      </c>
      <c r="U17" s="182"/>
    </row>
    <row r="18">
      <c r="A18" s="7">
        <v>16.0</v>
      </c>
      <c r="B18" s="7">
        <v>8114593.0</v>
      </c>
      <c r="C18" s="9"/>
      <c r="D18" s="24"/>
      <c r="E18" s="8">
        <v>44964.0</v>
      </c>
      <c r="F18" s="179">
        <v>44970.0</v>
      </c>
      <c r="G18" s="180"/>
      <c r="H18" s="24"/>
      <c r="I18" s="181">
        <v>44965.0</v>
      </c>
      <c r="J18" s="8">
        <v>44971.0</v>
      </c>
      <c r="K18" s="10"/>
      <c r="L18" s="8">
        <v>44985.0</v>
      </c>
      <c r="M18" s="180"/>
      <c r="N18" s="28"/>
      <c r="O18" s="28"/>
      <c r="P18" s="32">
        <v>44995.0</v>
      </c>
      <c r="Q18" s="185"/>
      <c r="R18" s="182" t="s">
        <v>15</v>
      </c>
      <c r="S18" s="182"/>
      <c r="T18" s="182" t="s">
        <v>16</v>
      </c>
      <c r="U18" s="182"/>
    </row>
    <row r="19">
      <c r="A19" s="7">
        <v>17.0</v>
      </c>
      <c r="B19" s="7">
        <v>8113528.0</v>
      </c>
      <c r="C19" s="9"/>
      <c r="D19" s="24"/>
      <c r="E19" s="8">
        <v>44963.0</v>
      </c>
      <c r="F19" s="179"/>
      <c r="G19" s="180"/>
      <c r="H19" s="24"/>
      <c r="I19" s="186"/>
      <c r="J19" s="180"/>
      <c r="K19" s="10"/>
      <c r="L19" s="8">
        <v>44965.0</v>
      </c>
      <c r="M19" s="180"/>
      <c r="N19" s="28"/>
      <c r="O19" s="28"/>
      <c r="P19" s="32">
        <v>44975.0</v>
      </c>
      <c r="Q19" s="185"/>
      <c r="R19" s="182" t="s">
        <v>15</v>
      </c>
      <c r="S19" s="182"/>
      <c r="T19" s="182" t="s">
        <v>16</v>
      </c>
      <c r="U19" s="182"/>
    </row>
    <row r="20">
      <c r="A20" s="7">
        <v>18.0</v>
      </c>
      <c r="B20" s="7">
        <v>8111129.0</v>
      </c>
      <c r="C20" s="9"/>
      <c r="D20" s="24"/>
      <c r="E20" s="8">
        <v>44957.0</v>
      </c>
      <c r="F20" s="179">
        <v>44957.0</v>
      </c>
      <c r="G20" s="180"/>
      <c r="H20" s="24"/>
      <c r="I20" s="186"/>
      <c r="J20" s="180"/>
      <c r="K20" s="10"/>
      <c r="L20" s="8">
        <v>44965.0</v>
      </c>
      <c r="M20" s="180"/>
      <c r="N20" s="28"/>
      <c r="O20" s="28"/>
      <c r="P20" s="32">
        <v>44971.0</v>
      </c>
      <c r="Q20" s="185"/>
      <c r="R20" s="182" t="s">
        <v>16</v>
      </c>
      <c r="S20" s="182" t="s">
        <v>15</v>
      </c>
      <c r="T20" s="182" t="s">
        <v>16</v>
      </c>
      <c r="U20" s="182"/>
    </row>
    <row r="21">
      <c r="A21" s="7">
        <v>19.0</v>
      </c>
      <c r="B21" s="7">
        <v>8117762.0</v>
      </c>
      <c r="C21" s="9"/>
      <c r="D21" s="24"/>
      <c r="E21" s="8">
        <v>44971.0</v>
      </c>
      <c r="F21" s="179">
        <v>44972.0</v>
      </c>
      <c r="G21" s="180"/>
      <c r="H21" s="24"/>
      <c r="I21" s="181">
        <v>44985.0</v>
      </c>
      <c r="J21" s="180"/>
      <c r="K21" s="10"/>
      <c r="L21" s="8">
        <v>45003.0</v>
      </c>
      <c r="M21" s="180"/>
      <c r="N21" s="28"/>
      <c r="O21" s="28"/>
      <c r="P21" s="32">
        <v>45020.0</v>
      </c>
      <c r="Q21" s="185"/>
      <c r="R21" s="182" t="s">
        <v>16</v>
      </c>
      <c r="S21" s="182" t="s">
        <v>16</v>
      </c>
      <c r="T21" s="182" t="s">
        <v>16</v>
      </c>
      <c r="U21" s="182"/>
    </row>
    <row r="22">
      <c r="A22" s="7">
        <v>20.0</v>
      </c>
      <c r="B22" s="7">
        <v>8118914.0</v>
      </c>
      <c r="C22" s="9"/>
      <c r="D22" s="24"/>
      <c r="E22" s="8">
        <v>44974.0</v>
      </c>
      <c r="F22" s="179"/>
      <c r="G22" s="180"/>
      <c r="H22" s="24"/>
      <c r="I22" s="181">
        <v>44975.0</v>
      </c>
      <c r="J22" s="180"/>
      <c r="K22" s="10"/>
      <c r="L22" s="8">
        <v>44982.0</v>
      </c>
      <c r="M22" s="180"/>
      <c r="N22" s="28"/>
      <c r="O22" s="28"/>
      <c r="P22" s="32">
        <v>44988.0</v>
      </c>
      <c r="Q22" s="185"/>
      <c r="R22" s="182" t="s">
        <v>15</v>
      </c>
      <c r="S22" s="182" t="s">
        <v>16</v>
      </c>
      <c r="T22" s="182" t="s">
        <v>16</v>
      </c>
      <c r="U22" s="182"/>
    </row>
    <row r="23">
      <c r="A23" s="7">
        <v>21.0</v>
      </c>
      <c r="B23" s="7">
        <v>8119396.0</v>
      </c>
      <c r="C23" s="9"/>
      <c r="D23" s="24"/>
      <c r="E23" s="8">
        <v>44974.0</v>
      </c>
      <c r="F23" s="179"/>
      <c r="G23" s="180"/>
      <c r="H23" s="24"/>
      <c r="I23" s="181">
        <v>44975.0</v>
      </c>
      <c r="J23" s="180"/>
      <c r="K23" s="10"/>
      <c r="L23" s="8">
        <v>44989.0</v>
      </c>
      <c r="M23" s="180"/>
      <c r="N23" s="28"/>
      <c r="O23" s="28"/>
      <c r="P23" s="32">
        <v>45006.0</v>
      </c>
      <c r="Q23" s="185"/>
      <c r="R23" s="182" t="s">
        <v>15</v>
      </c>
      <c r="S23" s="182"/>
      <c r="T23" s="182" t="s">
        <v>16</v>
      </c>
      <c r="U23" s="182"/>
    </row>
    <row r="24">
      <c r="A24" s="7">
        <v>22.0</v>
      </c>
      <c r="B24" s="7">
        <v>8119518.0</v>
      </c>
      <c r="C24" s="9"/>
      <c r="D24" s="24"/>
      <c r="E24" s="8">
        <v>44975.0</v>
      </c>
      <c r="F24" s="179"/>
      <c r="G24" s="180"/>
      <c r="H24" s="24"/>
      <c r="I24" s="181">
        <v>44977.0</v>
      </c>
      <c r="J24" s="180"/>
      <c r="K24" s="10"/>
      <c r="L24" s="8">
        <v>44991.0</v>
      </c>
      <c r="M24" s="180"/>
      <c r="N24" s="28"/>
      <c r="O24" s="28"/>
      <c r="P24" s="32">
        <v>44997.0</v>
      </c>
      <c r="Q24" s="185"/>
      <c r="R24" s="182" t="s">
        <v>15</v>
      </c>
      <c r="S24" s="182"/>
      <c r="T24" s="182" t="s">
        <v>16</v>
      </c>
      <c r="U24" s="182"/>
    </row>
    <row r="25">
      <c r="A25" s="7">
        <v>23.0</v>
      </c>
      <c r="B25" s="7">
        <v>8119272.0</v>
      </c>
      <c r="C25" s="9"/>
      <c r="D25" s="24"/>
      <c r="E25" s="8">
        <v>44974.0</v>
      </c>
      <c r="F25" s="179"/>
      <c r="G25" s="180"/>
      <c r="H25" s="24"/>
      <c r="I25" s="186"/>
      <c r="J25" s="180"/>
      <c r="K25" s="10"/>
      <c r="L25" s="8">
        <v>44980.0</v>
      </c>
      <c r="M25" s="180"/>
      <c r="N25" s="28"/>
      <c r="O25" s="28"/>
      <c r="P25" s="32">
        <v>44989.0</v>
      </c>
      <c r="Q25" s="185"/>
      <c r="R25" s="182" t="s">
        <v>15</v>
      </c>
      <c r="S25" s="182" t="s">
        <v>15</v>
      </c>
      <c r="T25" s="182" t="s">
        <v>16</v>
      </c>
      <c r="U25" s="182"/>
    </row>
    <row r="26">
      <c r="A26" s="7">
        <v>24.0</v>
      </c>
      <c r="B26" s="7">
        <v>8117038.0</v>
      </c>
      <c r="C26" s="9"/>
      <c r="D26" s="24"/>
      <c r="E26" s="8">
        <v>44970.0</v>
      </c>
      <c r="F26" s="179"/>
      <c r="G26" s="180"/>
      <c r="H26" s="24"/>
      <c r="I26" s="181">
        <v>44978.0</v>
      </c>
      <c r="J26" s="180"/>
      <c r="K26" s="10"/>
      <c r="L26" s="180"/>
      <c r="M26" s="180"/>
      <c r="N26" s="28"/>
      <c r="O26" s="28"/>
      <c r="P26" s="32">
        <v>45004.0</v>
      </c>
      <c r="Q26" s="185"/>
      <c r="R26" s="182" t="s">
        <v>15</v>
      </c>
      <c r="S26" s="182"/>
      <c r="T26" s="182" t="s">
        <v>16</v>
      </c>
      <c r="U26" s="182"/>
    </row>
    <row r="27">
      <c r="A27" s="7">
        <v>25.0</v>
      </c>
      <c r="B27" s="7">
        <v>8120589.0</v>
      </c>
      <c r="C27" s="9"/>
      <c r="D27" s="24"/>
      <c r="E27" s="8">
        <v>44979.0</v>
      </c>
      <c r="F27" s="179"/>
      <c r="G27" s="180"/>
      <c r="H27" s="24"/>
      <c r="I27" s="181">
        <v>44980.0</v>
      </c>
      <c r="J27" s="180"/>
      <c r="K27" s="10"/>
      <c r="L27" s="8">
        <v>44994.0</v>
      </c>
      <c r="M27" s="180"/>
      <c r="N27" s="28"/>
      <c r="O27" s="28"/>
      <c r="P27" s="32">
        <v>44997.0</v>
      </c>
      <c r="Q27" s="185"/>
      <c r="R27" s="182" t="s">
        <v>15</v>
      </c>
      <c r="S27" s="182"/>
      <c r="T27" s="182" t="s">
        <v>16</v>
      </c>
      <c r="U27" s="182"/>
    </row>
    <row r="28">
      <c r="A28" s="7">
        <v>26.0</v>
      </c>
      <c r="B28" s="7">
        <v>8121779.0</v>
      </c>
      <c r="C28" s="9"/>
      <c r="D28" s="24"/>
      <c r="E28" s="8">
        <v>44982.0</v>
      </c>
      <c r="F28" s="179">
        <v>44982.0</v>
      </c>
      <c r="G28" s="180"/>
      <c r="H28" s="24"/>
      <c r="I28" s="181">
        <v>45051.0</v>
      </c>
      <c r="J28" s="180"/>
      <c r="K28" s="10"/>
      <c r="L28" s="8">
        <v>45054.0</v>
      </c>
      <c r="M28" s="180"/>
      <c r="N28" s="28"/>
      <c r="O28" s="28"/>
      <c r="P28" s="32">
        <v>45068.0</v>
      </c>
      <c r="Q28" s="185"/>
      <c r="R28" s="182" t="s">
        <v>16</v>
      </c>
      <c r="S28" s="182"/>
      <c r="T28" s="182" t="s">
        <v>16</v>
      </c>
      <c r="U28" s="182"/>
    </row>
    <row r="29">
      <c r="A29" s="7">
        <v>27.0</v>
      </c>
      <c r="B29" s="7">
        <v>8122966.0</v>
      </c>
      <c r="C29" s="9"/>
      <c r="D29" s="24"/>
      <c r="E29" s="8">
        <v>44985.0</v>
      </c>
      <c r="F29" s="179">
        <v>44985.0</v>
      </c>
      <c r="G29" s="180"/>
      <c r="H29" s="24"/>
      <c r="I29" s="181">
        <v>45006.0</v>
      </c>
      <c r="J29" s="180"/>
      <c r="K29" s="10"/>
      <c r="L29" s="8">
        <v>45013.0</v>
      </c>
      <c r="M29" s="180"/>
      <c r="N29" s="28"/>
      <c r="O29" s="28"/>
      <c r="P29" s="32">
        <v>45026.0</v>
      </c>
      <c r="Q29" s="185"/>
      <c r="R29" s="182" t="s">
        <v>16</v>
      </c>
      <c r="S29" s="182"/>
      <c r="T29" s="182" t="s">
        <v>16</v>
      </c>
      <c r="U29" s="182"/>
    </row>
    <row r="30">
      <c r="A30" s="7">
        <v>28.0</v>
      </c>
      <c r="B30" s="7">
        <v>8121297.0</v>
      </c>
      <c r="C30" s="9"/>
      <c r="D30" s="24"/>
      <c r="E30" s="8">
        <v>44981.0</v>
      </c>
      <c r="F30" s="179"/>
      <c r="G30" s="180"/>
      <c r="H30" s="24"/>
      <c r="I30" s="181">
        <v>44985.0</v>
      </c>
      <c r="J30" s="180"/>
      <c r="K30" s="10"/>
      <c r="L30" s="8">
        <v>44997.0</v>
      </c>
      <c r="M30" s="180"/>
      <c r="N30" s="28"/>
      <c r="O30" s="28"/>
      <c r="P30" s="32">
        <v>45007.0</v>
      </c>
      <c r="Q30" s="185"/>
      <c r="R30" s="182" t="s">
        <v>15</v>
      </c>
      <c r="S30" s="182"/>
      <c r="T30" s="182" t="s">
        <v>16</v>
      </c>
      <c r="U30" s="182"/>
    </row>
    <row r="31">
      <c r="A31" s="7">
        <v>29.0</v>
      </c>
      <c r="B31" s="7">
        <v>8123782.0</v>
      </c>
      <c r="C31" s="9"/>
      <c r="D31" s="24"/>
      <c r="E31" s="8">
        <v>44986.0</v>
      </c>
      <c r="F31" s="179"/>
      <c r="G31" s="180"/>
      <c r="H31" s="24"/>
      <c r="I31" s="181">
        <v>44986.0</v>
      </c>
      <c r="J31" s="180"/>
      <c r="K31" s="10"/>
      <c r="L31" s="8">
        <v>44995.0</v>
      </c>
      <c r="M31" s="180"/>
      <c r="N31" s="28"/>
      <c r="O31" s="28"/>
      <c r="P31" s="32">
        <v>45001.0</v>
      </c>
      <c r="Q31" s="185"/>
      <c r="R31" s="182" t="s">
        <v>15</v>
      </c>
      <c r="S31" s="182"/>
      <c r="T31" s="182" t="s">
        <v>16</v>
      </c>
      <c r="U31" s="182"/>
    </row>
    <row r="32">
      <c r="A32" s="7">
        <v>30.0</v>
      </c>
      <c r="B32" s="7">
        <v>8125292.0</v>
      </c>
      <c r="C32" s="9"/>
      <c r="D32" s="24"/>
      <c r="E32" s="8">
        <v>44990.0</v>
      </c>
      <c r="F32" s="179"/>
      <c r="G32" s="180"/>
      <c r="H32" s="24"/>
      <c r="I32" s="181">
        <v>44991.0</v>
      </c>
      <c r="J32" s="180"/>
      <c r="K32" s="10"/>
      <c r="L32" s="8">
        <v>45001.0</v>
      </c>
      <c r="M32" s="180"/>
      <c r="N32" s="28"/>
      <c r="O32" s="28"/>
      <c r="P32" s="32">
        <v>45003.0</v>
      </c>
      <c r="Q32" s="185"/>
      <c r="R32" s="182" t="s">
        <v>15</v>
      </c>
      <c r="S32" s="182"/>
      <c r="T32" s="182" t="s">
        <v>16</v>
      </c>
      <c r="U32" s="182"/>
    </row>
    <row r="33">
      <c r="A33" s="7">
        <v>31.0</v>
      </c>
      <c r="B33" s="7">
        <v>8127949.0</v>
      </c>
      <c r="C33" s="9"/>
      <c r="D33" s="24"/>
      <c r="E33" s="8">
        <v>44996.0</v>
      </c>
      <c r="F33" s="179">
        <v>45363.0</v>
      </c>
      <c r="G33" s="180"/>
      <c r="H33" s="24"/>
      <c r="I33" s="181">
        <v>45006.0</v>
      </c>
      <c r="J33" s="180"/>
      <c r="K33" s="10"/>
      <c r="L33" s="8">
        <v>45007.0</v>
      </c>
      <c r="M33" s="180"/>
      <c r="N33" s="28"/>
      <c r="O33" s="28"/>
      <c r="P33" s="32">
        <v>45016.0</v>
      </c>
      <c r="Q33" s="185"/>
      <c r="R33" s="182" t="s">
        <v>16</v>
      </c>
      <c r="S33" s="182"/>
      <c r="T33" s="182" t="s">
        <v>16</v>
      </c>
      <c r="U33" s="182"/>
    </row>
    <row r="34">
      <c r="A34" s="7">
        <v>32.0</v>
      </c>
      <c r="B34" s="7">
        <v>8128176.0</v>
      </c>
      <c r="C34" s="9"/>
      <c r="D34" s="24"/>
      <c r="E34" s="8">
        <v>44997.0</v>
      </c>
      <c r="F34" s="179">
        <v>44997.0</v>
      </c>
      <c r="G34" s="180"/>
      <c r="H34" s="24"/>
      <c r="I34" s="181">
        <v>45002.0</v>
      </c>
      <c r="J34" s="180"/>
      <c r="K34" s="10"/>
      <c r="L34" s="8">
        <v>45005.0</v>
      </c>
      <c r="M34" s="180"/>
      <c r="N34" s="28"/>
      <c r="O34" s="28"/>
      <c r="P34" s="32">
        <v>45012.0</v>
      </c>
      <c r="Q34" s="185"/>
      <c r="R34" s="182" t="s">
        <v>16</v>
      </c>
      <c r="S34" s="182"/>
      <c r="T34" s="182" t="s">
        <v>16</v>
      </c>
      <c r="U34" s="182"/>
    </row>
    <row r="35">
      <c r="A35" s="7">
        <v>33.0</v>
      </c>
      <c r="B35" s="7">
        <v>8128853.0</v>
      </c>
      <c r="C35" s="9"/>
      <c r="D35" s="24"/>
      <c r="E35" s="8">
        <v>44998.0</v>
      </c>
      <c r="F35" s="179"/>
      <c r="G35" s="180"/>
      <c r="H35" s="24"/>
      <c r="I35" s="181">
        <v>44999.0</v>
      </c>
      <c r="J35" s="180"/>
      <c r="K35" s="10"/>
      <c r="L35" s="8">
        <v>45006.0</v>
      </c>
      <c r="M35" s="180"/>
      <c r="N35" s="28"/>
      <c r="O35" s="28"/>
      <c r="P35" s="32">
        <v>45011.0</v>
      </c>
      <c r="Q35" s="185"/>
      <c r="R35" s="182" t="s">
        <v>15</v>
      </c>
      <c r="S35" s="182"/>
      <c r="T35" s="182" t="s">
        <v>16</v>
      </c>
      <c r="U35" s="182"/>
    </row>
    <row r="36">
      <c r="A36" s="7">
        <v>34.0</v>
      </c>
      <c r="B36" s="7">
        <v>8128834.0</v>
      </c>
      <c r="C36" s="9"/>
      <c r="D36" s="24"/>
      <c r="E36" s="8">
        <v>44998.0</v>
      </c>
      <c r="F36" s="179"/>
      <c r="G36" s="180"/>
      <c r="H36" s="24"/>
      <c r="I36" s="181">
        <v>44999.0</v>
      </c>
      <c r="J36" s="180"/>
      <c r="K36" s="10"/>
      <c r="L36" s="8">
        <v>45007.0</v>
      </c>
      <c r="M36" s="180"/>
      <c r="N36" s="28"/>
      <c r="O36" s="28"/>
      <c r="P36" s="32">
        <v>45011.0</v>
      </c>
      <c r="Q36" s="185"/>
      <c r="R36" s="182" t="s">
        <v>15</v>
      </c>
      <c r="S36" s="182"/>
      <c r="T36" s="182" t="s">
        <v>16</v>
      </c>
      <c r="U36" s="182"/>
    </row>
    <row r="37">
      <c r="A37" s="7">
        <v>35.0</v>
      </c>
      <c r="B37" s="7">
        <v>8130963.0</v>
      </c>
      <c r="C37" s="9"/>
      <c r="D37" s="24"/>
      <c r="E37" s="8">
        <v>45002.0</v>
      </c>
      <c r="F37" s="179">
        <v>45002.0</v>
      </c>
      <c r="G37" s="180"/>
      <c r="H37" s="24"/>
      <c r="I37" s="181">
        <v>45011.0</v>
      </c>
      <c r="J37" s="180"/>
      <c r="K37" s="10"/>
      <c r="L37" s="8">
        <v>45013.0</v>
      </c>
      <c r="M37" s="180"/>
      <c r="N37" s="28"/>
      <c r="O37" s="28"/>
      <c r="P37" s="32">
        <v>45021.0</v>
      </c>
      <c r="Q37" s="185"/>
      <c r="R37" s="182" t="s">
        <v>16</v>
      </c>
      <c r="S37" s="182"/>
      <c r="T37" s="182" t="s">
        <v>16</v>
      </c>
      <c r="U37" s="182"/>
    </row>
    <row r="38">
      <c r="A38" s="7">
        <v>36.0</v>
      </c>
      <c r="B38" s="7">
        <v>8134031.0</v>
      </c>
      <c r="C38" s="9"/>
      <c r="D38" s="24"/>
      <c r="E38" s="8">
        <v>45009.0</v>
      </c>
      <c r="F38" s="179">
        <v>45009.0</v>
      </c>
      <c r="G38" s="180"/>
      <c r="H38" s="24"/>
      <c r="I38" s="181">
        <v>45052.0</v>
      </c>
      <c r="J38" s="180"/>
      <c r="K38" s="10"/>
      <c r="L38" s="8">
        <v>45068.0</v>
      </c>
      <c r="M38" s="180"/>
      <c r="N38" s="28"/>
      <c r="O38" s="28"/>
      <c r="P38" s="32">
        <v>45074.0</v>
      </c>
      <c r="Q38" s="185"/>
      <c r="R38" s="182" t="s">
        <v>16</v>
      </c>
      <c r="S38" s="182"/>
      <c r="T38" s="182" t="s">
        <v>16</v>
      </c>
      <c r="U38" s="182"/>
    </row>
    <row r="39">
      <c r="A39" s="7">
        <v>37.0</v>
      </c>
      <c r="B39" s="7">
        <v>8134465.0</v>
      </c>
      <c r="C39" s="9"/>
      <c r="D39" s="24"/>
      <c r="E39" s="8">
        <v>45010.0</v>
      </c>
      <c r="F39" s="187"/>
      <c r="G39" s="180"/>
      <c r="H39" s="24"/>
      <c r="I39" s="181">
        <v>45010.0</v>
      </c>
      <c r="J39" s="180"/>
      <c r="K39" s="10"/>
      <c r="L39" s="8">
        <v>45019.0</v>
      </c>
      <c r="M39" s="180"/>
      <c r="N39" s="28"/>
      <c r="O39" s="28"/>
      <c r="P39" s="32">
        <v>45020.0</v>
      </c>
      <c r="Q39" s="185"/>
      <c r="R39" s="182" t="s">
        <v>15</v>
      </c>
      <c r="S39" s="182"/>
      <c r="T39" s="182" t="s">
        <v>16</v>
      </c>
      <c r="U39" s="182"/>
    </row>
    <row r="40">
      <c r="A40" s="7">
        <v>38.0</v>
      </c>
      <c r="B40" s="7">
        <v>8135329.0</v>
      </c>
      <c r="C40" s="9"/>
      <c r="D40" s="24"/>
      <c r="E40" s="8">
        <v>45012.0</v>
      </c>
      <c r="F40" s="179">
        <v>45012.0</v>
      </c>
      <c r="G40" s="180"/>
      <c r="H40" s="24"/>
      <c r="I40" s="181">
        <v>45026.0</v>
      </c>
      <c r="J40" s="8">
        <v>45030.0</v>
      </c>
      <c r="K40" s="10"/>
      <c r="L40" s="8">
        <v>45029.0</v>
      </c>
      <c r="M40" s="8">
        <v>45039.0</v>
      </c>
      <c r="N40" s="184"/>
      <c r="O40" s="184"/>
      <c r="P40" s="32">
        <v>45048.0</v>
      </c>
      <c r="Q40" s="32"/>
      <c r="R40" s="182" t="s">
        <v>16</v>
      </c>
      <c r="S40" s="182"/>
      <c r="T40" s="182" t="s">
        <v>16</v>
      </c>
      <c r="U40" s="182"/>
    </row>
    <row r="41">
      <c r="A41" s="7">
        <v>39.0</v>
      </c>
      <c r="B41" s="7">
        <v>8137033.0</v>
      </c>
      <c r="C41" s="9"/>
      <c r="D41" s="24"/>
      <c r="E41" s="8">
        <v>45015.0</v>
      </c>
      <c r="F41" s="179"/>
      <c r="G41" s="180"/>
      <c r="H41" s="24"/>
      <c r="I41" s="181">
        <v>45015.0</v>
      </c>
      <c r="J41" s="180"/>
      <c r="K41" s="10"/>
      <c r="L41" s="8">
        <v>44990.0</v>
      </c>
      <c r="M41" s="180"/>
      <c r="N41" s="28"/>
      <c r="O41" s="28"/>
      <c r="P41" s="32">
        <v>45025.0</v>
      </c>
      <c r="Q41" s="185"/>
      <c r="R41" s="182" t="s">
        <v>15</v>
      </c>
      <c r="S41" s="182"/>
      <c r="T41" s="182" t="s">
        <v>16</v>
      </c>
      <c r="U41" s="182"/>
    </row>
    <row r="42">
      <c r="A42" s="7">
        <v>40.0</v>
      </c>
      <c r="B42" s="7">
        <v>8121296.0</v>
      </c>
      <c r="C42" s="9"/>
      <c r="D42" s="24"/>
      <c r="E42" s="8">
        <v>44981.0</v>
      </c>
      <c r="F42" s="179"/>
      <c r="G42" s="180"/>
      <c r="H42" s="24"/>
      <c r="I42" s="181">
        <v>44981.0</v>
      </c>
      <c r="J42" s="180"/>
      <c r="K42" s="10"/>
      <c r="L42" s="8">
        <v>44997.0</v>
      </c>
      <c r="M42" s="180"/>
      <c r="N42" s="28"/>
      <c r="O42" s="28"/>
      <c r="P42" s="32">
        <v>45007.0</v>
      </c>
      <c r="Q42" s="185"/>
      <c r="R42" s="182" t="s">
        <v>15</v>
      </c>
      <c r="S42" s="182"/>
      <c r="T42" s="182" t="s">
        <v>16</v>
      </c>
      <c r="U42" s="182"/>
    </row>
    <row r="43">
      <c r="A43" s="7">
        <v>41.0</v>
      </c>
      <c r="B43" s="7">
        <v>8119396.0</v>
      </c>
      <c r="C43" s="9"/>
      <c r="D43" s="24"/>
      <c r="E43" s="8">
        <v>44975.0</v>
      </c>
      <c r="F43" s="179"/>
      <c r="G43" s="180"/>
      <c r="H43" s="24"/>
      <c r="I43" s="181">
        <v>44975.0</v>
      </c>
      <c r="J43" s="180"/>
      <c r="K43" s="10"/>
      <c r="L43" s="8">
        <v>44989.0</v>
      </c>
      <c r="M43" s="180"/>
      <c r="N43" s="28"/>
      <c r="O43" s="28"/>
      <c r="P43" s="32">
        <v>45006.0</v>
      </c>
      <c r="Q43" s="185"/>
      <c r="R43" s="182" t="s">
        <v>15</v>
      </c>
      <c r="S43" s="182"/>
      <c r="T43" s="182" t="s">
        <v>16</v>
      </c>
      <c r="U43" s="182"/>
    </row>
    <row r="44">
      <c r="A44" s="7">
        <v>42.0</v>
      </c>
      <c r="B44" s="7">
        <v>8139801.0</v>
      </c>
      <c r="C44" s="9"/>
      <c r="D44" s="24"/>
      <c r="E44" s="8">
        <v>45021.0</v>
      </c>
      <c r="F44" s="179"/>
      <c r="G44" s="180"/>
      <c r="H44" s="24"/>
      <c r="I44" s="181">
        <v>45021.0</v>
      </c>
      <c r="J44" s="180"/>
      <c r="K44" s="10"/>
      <c r="L44" s="8">
        <v>45031.0</v>
      </c>
      <c r="M44" s="180"/>
      <c r="N44" s="28"/>
      <c r="O44" s="28"/>
      <c r="P44" s="32">
        <v>45039.0</v>
      </c>
      <c r="Q44" s="185"/>
      <c r="R44" s="182" t="s">
        <v>15</v>
      </c>
      <c r="S44" s="182"/>
      <c r="T44" s="182" t="s">
        <v>16</v>
      </c>
      <c r="U44" s="182"/>
    </row>
    <row r="45">
      <c r="A45" s="7">
        <v>43.0</v>
      </c>
      <c r="B45" s="7">
        <v>8139886.0</v>
      </c>
      <c r="C45" s="9"/>
      <c r="D45" s="24"/>
      <c r="E45" s="8">
        <v>45021.0</v>
      </c>
      <c r="F45" s="179"/>
      <c r="G45" s="8"/>
      <c r="H45" s="24"/>
      <c r="I45" s="181">
        <v>45022.0</v>
      </c>
      <c r="J45" s="180"/>
      <c r="K45" s="10"/>
      <c r="L45" s="8">
        <v>45025.0</v>
      </c>
      <c r="M45" s="180"/>
      <c r="N45" s="28"/>
      <c r="O45" s="28"/>
      <c r="P45" s="32">
        <v>45028.0</v>
      </c>
      <c r="Q45" s="185"/>
      <c r="R45" s="182" t="s">
        <v>15</v>
      </c>
      <c r="S45" s="182"/>
      <c r="T45" s="182" t="s">
        <v>16</v>
      </c>
      <c r="U45" s="182"/>
    </row>
    <row r="46">
      <c r="A46" s="7">
        <v>44.0</v>
      </c>
      <c r="B46" s="7">
        <v>8140604.0</v>
      </c>
      <c r="C46" s="9"/>
      <c r="D46" s="24"/>
      <c r="E46" s="8">
        <v>45023.0</v>
      </c>
      <c r="F46" s="187"/>
      <c r="G46" s="180"/>
      <c r="H46" s="24"/>
      <c r="I46" s="181">
        <v>45025.0</v>
      </c>
      <c r="J46" s="180"/>
      <c r="K46" s="10"/>
      <c r="L46" s="8">
        <v>45034.0</v>
      </c>
      <c r="M46" s="180"/>
      <c r="N46" s="28"/>
      <c r="O46" s="28"/>
      <c r="P46" s="32">
        <v>45037.0</v>
      </c>
      <c r="Q46" s="185"/>
      <c r="R46" s="182" t="s">
        <v>15</v>
      </c>
      <c r="S46" s="182"/>
      <c r="T46" s="182" t="s">
        <v>16</v>
      </c>
      <c r="U46" s="182"/>
    </row>
    <row r="47">
      <c r="A47" s="7">
        <v>45.0</v>
      </c>
      <c r="B47" s="7">
        <v>8139917.0</v>
      </c>
      <c r="C47" s="9"/>
      <c r="D47" s="24"/>
      <c r="E47" s="8">
        <v>45022.0</v>
      </c>
      <c r="F47" s="179">
        <v>45026.0</v>
      </c>
      <c r="G47" s="180"/>
      <c r="H47" s="24"/>
      <c r="I47" s="181">
        <v>45032.0</v>
      </c>
      <c r="J47" s="180"/>
      <c r="K47" s="10"/>
      <c r="L47" s="8">
        <v>45037.0</v>
      </c>
      <c r="M47" s="180"/>
      <c r="N47" s="28"/>
      <c r="O47" s="28"/>
      <c r="P47" s="32">
        <v>45045.0</v>
      </c>
      <c r="Q47" s="185"/>
      <c r="R47" s="182" t="s">
        <v>16</v>
      </c>
      <c r="S47" s="182"/>
      <c r="T47" s="182" t="s">
        <v>16</v>
      </c>
      <c r="U47" s="182"/>
    </row>
    <row r="48">
      <c r="A48" s="7">
        <v>46.0</v>
      </c>
      <c r="B48" s="7">
        <v>8139898.0</v>
      </c>
      <c r="C48" s="9"/>
      <c r="D48" s="24"/>
      <c r="E48" s="8">
        <v>45022.0</v>
      </c>
      <c r="F48" s="179"/>
      <c r="G48" s="180"/>
      <c r="H48" s="24"/>
      <c r="I48" s="181">
        <v>45025.0</v>
      </c>
      <c r="J48" s="180"/>
      <c r="K48" s="10"/>
      <c r="L48" s="8">
        <v>45026.0</v>
      </c>
      <c r="M48" s="180"/>
      <c r="N48" s="28"/>
      <c r="O48" s="28"/>
      <c r="P48" s="32">
        <v>45029.0</v>
      </c>
      <c r="Q48" s="185"/>
      <c r="R48" s="182" t="s">
        <v>15</v>
      </c>
      <c r="S48" s="182"/>
      <c r="T48" s="182" t="s">
        <v>16</v>
      </c>
      <c r="U48" s="182"/>
    </row>
    <row r="49">
      <c r="A49" s="7">
        <v>47.0</v>
      </c>
      <c r="B49" s="7">
        <v>8141968.0</v>
      </c>
      <c r="C49" s="9"/>
      <c r="D49" s="24"/>
      <c r="E49" s="8">
        <v>45027.0</v>
      </c>
      <c r="F49" s="179"/>
      <c r="G49" s="180"/>
      <c r="H49" s="24"/>
      <c r="I49" s="181">
        <v>45027.0</v>
      </c>
      <c r="J49" s="180"/>
      <c r="K49" s="10"/>
      <c r="L49" s="8">
        <v>45035.0</v>
      </c>
      <c r="M49" s="180"/>
      <c r="N49" s="28"/>
      <c r="O49" s="28"/>
      <c r="P49" s="32">
        <v>45043.0</v>
      </c>
      <c r="Q49" s="185"/>
      <c r="R49" s="182" t="s">
        <v>15</v>
      </c>
      <c r="S49" s="182"/>
      <c r="T49" s="182" t="s">
        <v>16</v>
      </c>
      <c r="U49" s="182"/>
    </row>
    <row r="50">
      <c r="A50" s="7">
        <v>48.0</v>
      </c>
      <c r="B50" s="7">
        <v>8142765.0</v>
      </c>
      <c r="C50" s="9"/>
      <c r="D50" s="24"/>
      <c r="E50" s="8">
        <v>45029.0</v>
      </c>
      <c r="F50" s="179"/>
      <c r="G50" s="180"/>
      <c r="H50" s="24"/>
      <c r="I50" s="181">
        <v>45029.0</v>
      </c>
      <c r="J50" s="180"/>
      <c r="K50" s="10"/>
      <c r="L50" s="8">
        <v>45045.0</v>
      </c>
      <c r="M50" s="180"/>
      <c r="N50" s="28"/>
      <c r="O50" s="28"/>
      <c r="P50" s="32">
        <v>45055.0</v>
      </c>
      <c r="Q50" s="185"/>
      <c r="R50" s="182" t="s">
        <v>15</v>
      </c>
      <c r="S50" s="182"/>
      <c r="T50" s="182" t="s">
        <v>16</v>
      </c>
      <c r="U50" s="182"/>
    </row>
    <row r="51">
      <c r="A51" s="7">
        <v>49.0</v>
      </c>
      <c r="B51" s="7">
        <v>8140649.0</v>
      </c>
      <c r="C51" s="9"/>
      <c r="D51" s="24"/>
      <c r="E51" s="8">
        <v>45024.0</v>
      </c>
      <c r="F51" s="179"/>
      <c r="G51" s="180"/>
      <c r="H51" s="24"/>
      <c r="I51" s="186"/>
      <c r="J51" s="180"/>
      <c r="K51" s="10"/>
      <c r="L51" s="8">
        <v>45030.0</v>
      </c>
      <c r="M51" s="180"/>
      <c r="N51" s="28"/>
      <c r="O51" s="28"/>
      <c r="P51" s="32">
        <v>45035.0</v>
      </c>
      <c r="Q51" s="185"/>
      <c r="R51" s="182" t="s">
        <v>15</v>
      </c>
      <c r="S51" s="182"/>
      <c r="T51" s="182" t="s">
        <v>16</v>
      </c>
      <c r="U51" s="182"/>
    </row>
    <row r="52">
      <c r="A52" s="7">
        <v>50.0</v>
      </c>
      <c r="B52" s="7">
        <v>8143562.0</v>
      </c>
      <c r="C52" s="9"/>
      <c r="D52" s="24"/>
      <c r="E52" s="8">
        <v>45030.0</v>
      </c>
      <c r="F52" s="179">
        <v>45031.0</v>
      </c>
      <c r="G52" s="8">
        <v>45057.0</v>
      </c>
      <c r="H52" s="130"/>
      <c r="I52" s="181">
        <v>45067.0</v>
      </c>
      <c r="J52" s="180"/>
      <c r="K52" s="10"/>
      <c r="L52" s="8">
        <v>45040.0</v>
      </c>
      <c r="M52" s="8">
        <v>45069.0</v>
      </c>
      <c r="N52" s="184"/>
      <c r="O52" s="184"/>
      <c r="P52" s="32">
        <v>45084.0</v>
      </c>
      <c r="Q52" s="32"/>
      <c r="R52" s="182" t="s">
        <v>16</v>
      </c>
      <c r="S52" s="182"/>
      <c r="T52" s="182" t="s">
        <v>16</v>
      </c>
      <c r="U52" s="182"/>
    </row>
    <row r="53">
      <c r="A53" s="7">
        <v>51.0</v>
      </c>
      <c r="B53" s="7">
        <v>8144793.0</v>
      </c>
      <c r="C53" s="9"/>
      <c r="D53" s="24"/>
      <c r="E53" s="8">
        <v>45034.0</v>
      </c>
      <c r="F53" s="179">
        <v>45034.0</v>
      </c>
      <c r="G53" s="180"/>
      <c r="H53" s="24"/>
      <c r="I53" s="181">
        <v>45035.0</v>
      </c>
      <c r="J53" s="180"/>
      <c r="K53" s="10"/>
      <c r="L53" s="8">
        <v>45044.0</v>
      </c>
      <c r="M53" s="180"/>
      <c r="N53" s="28"/>
      <c r="O53" s="28"/>
      <c r="P53" s="32">
        <v>45051.0</v>
      </c>
      <c r="Q53" s="185"/>
      <c r="R53" s="182" t="s">
        <v>16</v>
      </c>
      <c r="S53" s="182"/>
      <c r="T53" s="182" t="s">
        <v>16</v>
      </c>
      <c r="U53" s="182"/>
    </row>
    <row r="54">
      <c r="A54" s="7">
        <v>52.0</v>
      </c>
      <c r="B54" s="7">
        <v>8145807.0</v>
      </c>
      <c r="C54" s="9"/>
      <c r="D54" s="24"/>
      <c r="E54" s="8">
        <v>45035.0</v>
      </c>
      <c r="F54" s="179">
        <v>45035.0</v>
      </c>
      <c r="G54" s="8">
        <v>45069.0</v>
      </c>
      <c r="H54" s="130"/>
      <c r="I54" s="181">
        <v>45064.0</v>
      </c>
      <c r="J54" s="8">
        <v>45075.0</v>
      </c>
      <c r="K54" s="10"/>
      <c r="L54" s="8">
        <v>45085.0</v>
      </c>
      <c r="M54" s="180"/>
      <c r="N54" s="28"/>
      <c r="O54" s="28"/>
      <c r="P54" s="32">
        <v>45096.0</v>
      </c>
      <c r="Q54" s="185"/>
      <c r="R54" s="182" t="s">
        <v>16</v>
      </c>
      <c r="S54" s="182"/>
      <c r="T54" s="182" t="s">
        <v>16</v>
      </c>
      <c r="U54" s="182"/>
    </row>
    <row r="55">
      <c r="A55" s="7">
        <v>53.0</v>
      </c>
      <c r="B55" s="7">
        <v>8145272.0</v>
      </c>
      <c r="C55" s="9"/>
      <c r="D55" s="24"/>
      <c r="E55" s="8">
        <v>45034.0</v>
      </c>
      <c r="F55" s="179"/>
      <c r="G55" s="180"/>
      <c r="H55" s="24"/>
      <c r="I55" s="181">
        <v>45035.0</v>
      </c>
      <c r="J55" s="180"/>
      <c r="K55" s="10"/>
      <c r="L55" s="8">
        <v>45051.0</v>
      </c>
      <c r="M55" s="180"/>
      <c r="N55" s="28"/>
      <c r="O55" s="28"/>
      <c r="P55" s="32">
        <v>45058.0</v>
      </c>
      <c r="Q55" s="185"/>
      <c r="R55" s="182" t="s">
        <v>15</v>
      </c>
      <c r="S55" s="182"/>
      <c r="T55" s="182" t="s">
        <v>16</v>
      </c>
      <c r="U55" s="182"/>
    </row>
    <row r="56">
      <c r="A56" s="7">
        <v>54.0</v>
      </c>
      <c r="B56" s="7">
        <v>8146713.0</v>
      </c>
      <c r="C56" s="9"/>
      <c r="D56" s="24"/>
      <c r="E56" s="8">
        <v>45038.0</v>
      </c>
      <c r="F56" s="179"/>
      <c r="G56" s="180"/>
      <c r="H56" s="24"/>
      <c r="I56" s="181">
        <v>45038.0</v>
      </c>
      <c r="J56" s="180"/>
      <c r="K56" s="10"/>
      <c r="L56" s="8">
        <v>45047.0</v>
      </c>
      <c r="M56" s="180"/>
      <c r="N56" s="28"/>
      <c r="O56" s="28"/>
      <c r="P56" s="32">
        <v>45051.0</v>
      </c>
      <c r="Q56" s="185"/>
      <c r="R56" s="182" t="s">
        <v>15</v>
      </c>
      <c r="S56" s="182"/>
      <c r="T56" s="182" t="s">
        <v>16</v>
      </c>
      <c r="U56" s="182"/>
    </row>
    <row r="57">
      <c r="A57" s="7">
        <v>55.0</v>
      </c>
      <c r="B57" s="7">
        <v>8148639.0</v>
      </c>
      <c r="C57" s="9"/>
      <c r="D57" s="24"/>
      <c r="E57" s="8">
        <v>45042.0</v>
      </c>
      <c r="F57" s="179">
        <v>45043.0</v>
      </c>
      <c r="G57" s="180"/>
      <c r="H57" s="24"/>
      <c r="I57" s="181">
        <v>45072.0</v>
      </c>
      <c r="J57" s="180"/>
      <c r="K57" s="10"/>
      <c r="L57" s="8">
        <v>45083.0</v>
      </c>
      <c r="M57" s="180"/>
      <c r="N57" s="28"/>
      <c r="O57" s="28"/>
      <c r="P57" s="32">
        <v>45136.0</v>
      </c>
      <c r="Q57" s="185"/>
      <c r="R57" s="182" t="s">
        <v>16</v>
      </c>
      <c r="S57" s="182"/>
      <c r="T57" s="182" t="s">
        <v>16</v>
      </c>
      <c r="U57" s="182"/>
    </row>
    <row r="58">
      <c r="A58" s="7">
        <v>56.0</v>
      </c>
      <c r="B58" s="7">
        <v>8148652.0</v>
      </c>
      <c r="C58" s="9"/>
      <c r="D58" s="24"/>
      <c r="E58" s="8">
        <v>45042.0</v>
      </c>
      <c r="F58" s="179"/>
      <c r="G58" s="180"/>
      <c r="H58" s="24"/>
      <c r="I58" s="181">
        <v>45043.0</v>
      </c>
      <c r="J58" s="180"/>
      <c r="K58" s="10"/>
      <c r="L58" s="8">
        <v>45051.0</v>
      </c>
      <c r="M58" s="180"/>
      <c r="N58" s="28"/>
      <c r="O58" s="28"/>
      <c r="P58" s="32">
        <v>45061.0</v>
      </c>
      <c r="Q58" s="185"/>
      <c r="R58" s="182" t="s">
        <v>15</v>
      </c>
      <c r="S58" s="182"/>
      <c r="T58" s="182" t="s">
        <v>16</v>
      </c>
      <c r="U58" s="182"/>
    </row>
    <row r="59">
      <c r="A59" s="7">
        <v>57.0</v>
      </c>
      <c r="B59" s="7">
        <v>8148653.0</v>
      </c>
      <c r="C59" s="9"/>
      <c r="D59" s="24"/>
      <c r="E59" s="8">
        <v>45042.0</v>
      </c>
      <c r="F59" s="179">
        <v>45045.0</v>
      </c>
      <c r="G59" s="180"/>
      <c r="H59" s="24"/>
      <c r="I59" s="181">
        <v>45043.0</v>
      </c>
      <c r="J59" s="180"/>
      <c r="K59" s="10"/>
      <c r="L59" s="8">
        <v>45051.0</v>
      </c>
      <c r="M59" s="180"/>
      <c r="N59" s="28"/>
      <c r="O59" s="28"/>
      <c r="P59" s="32">
        <v>45061.0</v>
      </c>
      <c r="Q59" s="185"/>
      <c r="R59" s="182" t="s">
        <v>16</v>
      </c>
      <c r="S59" s="182"/>
      <c r="T59" s="182" t="s">
        <v>16</v>
      </c>
      <c r="U59" s="182"/>
    </row>
    <row r="60">
      <c r="A60" s="7">
        <v>58.0</v>
      </c>
      <c r="B60" s="7">
        <v>8150026.0</v>
      </c>
      <c r="C60" s="9"/>
      <c r="D60" s="24"/>
      <c r="E60" s="8">
        <v>45046.0</v>
      </c>
      <c r="F60" s="179">
        <v>45047.0</v>
      </c>
      <c r="G60" s="180"/>
      <c r="H60" s="24"/>
      <c r="I60" s="181">
        <v>45068.0</v>
      </c>
      <c r="J60" s="8">
        <v>45085.0</v>
      </c>
      <c r="K60" s="10"/>
      <c r="L60" s="8">
        <v>45069.0</v>
      </c>
      <c r="M60" s="180"/>
      <c r="N60" s="28"/>
      <c r="O60" s="28"/>
      <c r="P60" s="32">
        <v>45096.0</v>
      </c>
      <c r="Q60" s="185"/>
      <c r="R60" s="182" t="s">
        <v>16</v>
      </c>
      <c r="S60" s="182"/>
      <c r="T60" s="182" t="s">
        <v>16</v>
      </c>
      <c r="U60" s="182"/>
    </row>
    <row r="61">
      <c r="A61" s="7">
        <v>59.0</v>
      </c>
      <c r="B61" s="7">
        <v>8151658.0</v>
      </c>
      <c r="C61" s="9"/>
      <c r="D61" s="24"/>
      <c r="E61" s="8">
        <v>45050.0</v>
      </c>
      <c r="F61" s="179"/>
      <c r="G61" s="180"/>
      <c r="H61" s="24"/>
      <c r="I61" s="181">
        <v>45051.0</v>
      </c>
      <c r="J61" s="180"/>
      <c r="K61" s="10"/>
      <c r="L61" s="8">
        <v>45061.0</v>
      </c>
      <c r="M61" s="180"/>
      <c r="N61" s="28"/>
      <c r="O61" s="28"/>
      <c r="P61" s="32">
        <v>45066.0</v>
      </c>
      <c r="Q61" s="185"/>
      <c r="R61" s="182" t="s">
        <v>15</v>
      </c>
      <c r="S61" s="182"/>
      <c r="T61" s="182" t="s">
        <v>16</v>
      </c>
      <c r="U61" s="182"/>
    </row>
    <row r="62">
      <c r="A62" s="7">
        <v>60.0</v>
      </c>
      <c r="B62" s="7">
        <v>8143562.0</v>
      </c>
      <c r="C62" s="9"/>
      <c r="D62" s="24"/>
      <c r="E62" s="8">
        <v>45030.0</v>
      </c>
      <c r="F62" s="179">
        <v>45031.0</v>
      </c>
      <c r="G62" s="8">
        <v>45057.0</v>
      </c>
      <c r="H62" s="130"/>
      <c r="I62" s="181">
        <v>45067.0</v>
      </c>
      <c r="J62" s="180"/>
      <c r="K62" s="10"/>
      <c r="L62" s="8">
        <v>45040.0</v>
      </c>
      <c r="M62" s="8">
        <v>45075.0</v>
      </c>
      <c r="N62" s="184"/>
      <c r="O62" s="184"/>
      <c r="P62" s="32">
        <v>45084.0</v>
      </c>
      <c r="Q62" s="32"/>
      <c r="R62" s="182" t="s">
        <v>16</v>
      </c>
      <c r="S62" s="182"/>
      <c r="T62" s="182" t="s">
        <v>16</v>
      </c>
      <c r="U62" s="182"/>
    </row>
    <row r="63">
      <c r="A63" s="7">
        <v>61.0</v>
      </c>
      <c r="B63" s="7">
        <v>8155642.0</v>
      </c>
      <c r="C63" s="9"/>
      <c r="D63" s="24"/>
      <c r="E63" s="8">
        <v>45058.0</v>
      </c>
      <c r="F63" s="187"/>
      <c r="G63" s="180"/>
      <c r="H63" s="24"/>
      <c r="I63" s="181">
        <v>45060.0</v>
      </c>
      <c r="J63" s="180"/>
      <c r="K63" s="10"/>
      <c r="L63" s="8">
        <v>45064.0</v>
      </c>
      <c r="M63" s="180"/>
      <c r="N63" s="28"/>
      <c r="O63" s="28"/>
      <c r="P63" s="32">
        <v>45070.0</v>
      </c>
      <c r="Q63" s="185"/>
      <c r="R63" s="182" t="s">
        <v>15</v>
      </c>
      <c r="S63" s="182"/>
      <c r="T63" s="182" t="s">
        <v>16</v>
      </c>
      <c r="U63" s="182"/>
    </row>
    <row r="64">
      <c r="A64" s="7">
        <v>62.0</v>
      </c>
      <c r="B64" s="12">
        <v>8155921.0</v>
      </c>
      <c r="C64" s="9"/>
      <c r="D64" s="24"/>
      <c r="E64" s="8">
        <v>45059.0</v>
      </c>
      <c r="F64" s="187"/>
      <c r="G64" s="180"/>
      <c r="H64" s="24"/>
      <c r="I64" s="181">
        <v>45061.0</v>
      </c>
      <c r="J64" s="180"/>
      <c r="K64" s="10"/>
      <c r="L64" s="8">
        <v>45066.0</v>
      </c>
      <c r="M64" s="180"/>
      <c r="N64" s="28"/>
      <c r="O64" s="28"/>
      <c r="P64" s="32">
        <v>45066.0</v>
      </c>
      <c r="Q64" s="185"/>
      <c r="R64" s="182" t="s">
        <v>15</v>
      </c>
      <c r="S64" s="182"/>
      <c r="T64" s="182" t="s">
        <v>16</v>
      </c>
      <c r="U64" s="182"/>
    </row>
    <row r="65">
      <c r="A65" s="7">
        <v>63.0</v>
      </c>
      <c r="B65" s="12">
        <v>8159480.0</v>
      </c>
      <c r="C65" s="9"/>
      <c r="D65" s="24"/>
      <c r="E65" s="8">
        <v>45068.0</v>
      </c>
      <c r="F65" s="187"/>
      <c r="G65" s="180"/>
      <c r="H65" s="24"/>
      <c r="I65" s="181">
        <v>45069.0</v>
      </c>
      <c r="J65" s="180"/>
      <c r="K65" s="10"/>
      <c r="L65" s="8">
        <v>45075.0</v>
      </c>
      <c r="M65" s="180"/>
      <c r="N65" s="28"/>
      <c r="O65" s="28"/>
      <c r="P65" s="32">
        <v>45090.0</v>
      </c>
      <c r="Q65" s="185"/>
      <c r="R65" s="182" t="s">
        <v>15</v>
      </c>
      <c r="S65" s="182"/>
      <c r="T65" s="182" t="s">
        <v>16</v>
      </c>
      <c r="U65" s="182"/>
    </row>
    <row r="66">
      <c r="A66" s="7">
        <v>64.0</v>
      </c>
      <c r="B66" s="7">
        <v>8145807.0</v>
      </c>
      <c r="C66" s="9"/>
      <c r="D66" s="24"/>
      <c r="E66" s="8">
        <v>45035.0</v>
      </c>
      <c r="F66" s="179">
        <v>45035.0</v>
      </c>
      <c r="G66" s="8">
        <v>45069.0</v>
      </c>
      <c r="H66" s="130"/>
      <c r="I66" s="181">
        <v>45064.0</v>
      </c>
      <c r="J66" s="8">
        <v>45075.0</v>
      </c>
      <c r="K66" s="10"/>
      <c r="L66" s="8">
        <v>45085.0</v>
      </c>
      <c r="M66" s="180"/>
      <c r="N66" s="28"/>
      <c r="O66" s="28"/>
      <c r="P66" s="32">
        <v>45096.0</v>
      </c>
      <c r="Q66" s="185"/>
      <c r="R66" s="182" t="s">
        <v>16</v>
      </c>
      <c r="S66" s="182"/>
      <c r="T66" s="182" t="s">
        <v>16</v>
      </c>
      <c r="U66" s="182"/>
    </row>
    <row r="67">
      <c r="A67" s="7">
        <v>65.0</v>
      </c>
      <c r="B67" s="13">
        <v>8159206.0</v>
      </c>
      <c r="C67" s="9"/>
      <c r="D67" s="24"/>
      <c r="E67" s="8">
        <v>45067.0</v>
      </c>
      <c r="F67" s="187"/>
      <c r="G67" s="180"/>
      <c r="H67" s="24"/>
      <c r="I67" s="181">
        <v>45069.0</v>
      </c>
      <c r="J67" s="180"/>
      <c r="K67" s="10"/>
      <c r="L67" s="8">
        <v>45087.0</v>
      </c>
      <c r="M67" s="180"/>
      <c r="N67" s="28"/>
      <c r="O67" s="28"/>
      <c r="P67" s="32">
        <v>45093.0</v>
      </c>
      <c r="Q67" s="185"/>
      <c r="R67" s="182" t="s">
        <v>15</v>
      </c>
      <c r="S67" s="182"/>
      <c r="T67" s="182" t="s">
        <v>16</v>
      </c>
      <c r="U67" s="182"/>
    </row>
    <row r="68">
      <c r="A68" s="14">
        <v>66.0</v>
      </c>
      <c r="B68" s="14">
        <v>8159996.0</v>
      </c>
      <c r="C68" s="9"/>
      <c r="D68" s="24"/>
      <c r="E68" s="15">
        <v>45069.0</v>
      </c>
      <c r="F68" s="187"/>
      <c r="G68" s="180"/>
      <c r="H68" s="24"/>
      <c r="I68" s="181">
        <v>45069.0</v>
      </c>
      <c r="J68" s="8">
        <v>45078.0</v>
      </c>
      <c r="K68" s="10"/>
      <c r="L68" s="8">
        <v>45075.0</v>
      </c>
      <c r="M68" s="180"/>
      <c r="N68" s="28"/>
      <c r="O68" s="28"/>
      <c r="P68" s="32">
        <v>45098.0</v>
      </c>
      <c r="Q68" s="185"/>
      <c r="R68" s="182" t="s">
        <v>15</v>
      </c>
      <c r="S68" s="182"/>
      <c r="T68" s="182" t="s">
        <v>16</v>
      </c>
      <c r="U68" s="182"/>
    </row>
    <row r="69">
      <c r="A69" s="7">
        <v>67.0</v>
      </c>
      <c r="B69" s="13">
        <v>8160259.0</v>
      </c>
      <c r="C69" s="9"/>
      <c r="D69" s="24"/>
      <c r="E69" s="8">
        <v>45069.0</v>
      </c>
      <c r="F69" s="187"/>
      <c r="G69" s="180"/>
      <c r="H69" s="24"/>
      <c r="I69" s="181">
        <v>45070.0</v>
      </c>
      <c r="J69" s="180"/>
      <c r="K69" s="10"/>
      <c r="L69" s="8">
        <v>45074.0</v>
      </c>
      <c r="M69" s="180"/>
      <c r="N69" s="28"/>
      <c r="O69" s="28"/>
      <c r="P69" s="32">
        <v>45090.0</v>
      </c>
      <c r="Q69" s="185"/>
      <c r="R69" s="182" t="s">
        <v>15</v>
      </c>
      <c r="S69" s="182"/>
      <c r="T69" s="182" t="s">
        <v>16</v>
      </c>
      <c r="U69" s="182"/>
    </row>
    <row r="70">
      <c r="A70" s="7">
        <v>68.0</v>
      </c>
      <c r="B70" s="13">
        <v>8160415.0</v>
      </c>
      <c r="C70" s="9"/>
      <c r="D70" s="24"/>
      <c r="E70" s="8">
        <v>45070.0</v>
      </c>
      <c r="F70" s="187"/>
      <c r="G70" s="180"/>
      <c r="H70" s="24"/>
      <c r="I70" s="181">
        <v>45070.0</v>
      </c>
      <c r="J70" s="180"/>
      <c r="K70" s="10"/>
      <c r="L70" s="8">
        <v>45078.0</v>
      </c>
      <c r="M70" s="180"/>
      <c r="N70" s="28"/>
      <c r="O70" s="28"/>
      <c r="P70" s="32">
        <v>45082.0</v>
      </c>
      <c r="Q70" s="185"/>
      <c r="R70" s="182" t="s">
        <v>15</v>
      </c>
      <c r="S70" s="182"/>
      <c r="T70" s="182" t="s">
        <v>16</v>
      </c>
      <c r="U70" s="182"/>
    </row>
    <row r="71">
      <c r="A71" s="7">
        <v>69.0</v>
      </c>
      <c r="B71" s="7">
        <v>8162573.0</v>
      </c>
      <c r="C71" s="9"/>
      <c r="D71" s="24"/>
      <c r="E71" s="8">
        <v>45075.0</v>
      </c>
      <c r="F71" s="179">
        <v>45076.0</v>
      </c>
      <c r="G71" s="180"/>
      <c r="H71" s="24"/>
      <c r="I71" s="181">
        <v>45118.0</v>
      </c>
      <c r="J71" s="180"/>
      <c r="K71" s="10"/>
      <c r="L71" s="8">
        <v>45125.0</v>
      </c>
      <c r="M71" s="180"/>
      <c r="N71" s="28"/>
      <c r="O71" s="28"/>
      <c r="P71" s="32">
        <v>45164.0</v>
      </c>
      <c r="Q71" s="185"/>
      <c r="R71" s="182" t="s">
        <v>16</v>
      </c>
      <c r="S71" s="182"/>
      <c r="T71" s="182" t="s">
        <v>16</v>
      </c>
      <c r="U71" s="182"/>
    </row>
    <row r="72">
      <c r="A72" s="7">
        <v>70.0</v>
      </c>
      <c r="B72" s="12">
        <v>8188021.0</v>
      </c>
      <c r="C72" s="9"/>
      <c r="D72" s="24"/>
      <c r="E72" s="8">
        <v>45140.0</v>
      </c>
      <c r="F72" s="179">
        <v>45141.0</v>
      </c>
      <c r="G72" s="180"/>
      <c r="H72" s="24"/>
      <c r="I72" s="181">
        <v>45162.0</v>
      </c>
      <c r="J72" s="8">
        <v>45173.0</v>
      </c>
      <c r="K72" s="10"/>
      <c r="L72" s="8">
        <v>45169.0</v>
      </c>
      <c r="M72" s="180"/>
      <c r="N72" s="28"/>
      <c r="O72" s="28"/>
      <c r="P72" s="32">
        <v>45184.0</v>
      </c>
      <c r="Q72" s="185"/>
      <c r="R72" s="182" t="s">
        <v>16</v>
      </c>
      <c r="S72" s="182"/>
      <c r="T72" s="182" t="s">
        <v>16</v>
      </c>
      <c r="U72" s="182"/>
    </row>
    <row r="73">
      <c r="A73" s="7">
        <v>71.0</v>
      </c>
      <c r="B73" s="12">
        <v>8188967.0</v>
      </c>
      <c r="C73" s="9"/>
      <c r="D73" s="24"/>
      <c r="E73" s="8">
        <v>45143.0</v>
      </c>
      <c r="F73" s="179">
        <v>45143.0</v>
      </c>
      <c r="G73" s="180"/>
      <c r="H73" s="24"/>
      <c r="I73" s="181">
        <v>45147.0</v>
      </c>
      <c r="J73" s="180"/>
      <c r="K73" s="10"/>
      <c r="L73" s="8">
        <v>45150.0</v>
      </c>
      <c r="M73" s="180"/>
      <c r="N73" s="28"/>
      <c r="O73" s="28"/>
      <c r="P73" s="32">
        <v>45158.0</v>
      </c>
      <c r="Q73" s="185"/>
      <c r="R73" s="182" t="s">
        <v>16</v>
      </c>
      <c r="S73" s="182"/>
      <c r="T73" s="182" t="s">
        <v>16</v>
      </c>
      <c r="U73" s="182"/>
    </row>
    <row r="74">
      <c r="A74" s="7">
        <v>72.0</v>
      </c>
      <c r="B74" s="12">
        <v>8191221.0</v>
      </c>
      <c r="C74" s="9"/>
      <c r="D74" s="24"/>
      <c r="E74" s="8">
        <v>45148.0</v>
      </c>
      <c r="F74" s="187"/>
      <c r="G74" s="180"/>
      <c r="H74" s="24"/>
      <c r="I74" s="181">
        <v>45148.0</v>
      </c>
      <c r="J74" s="180"/>
      <c r="K74" s="10"/>
      <c r="L74" s="8">
        <v>45156.0</v>
      </c>
      <c r="M74" s="180"/>
      <c r="N74" s="28"/>
      <c r="O74" s="28"/>
      <c r="P74" s="32">
        <v>45160.0</v>
      </c>
      <c r="Q74" s="185"/>
      <c r="R74" s="182" t="s">
        <v>15</v>
      </c>
      <c r="S74" s="182" t="s">
        <v>16</v>
      </c>
      <c r="T74" s="182" t="s">
        <v>16</v>
      </c>
      <c r="U74" s="182"/>
    </row>
    <row r="75">
      <c r="A75" s="7">
        <v>73.0</v>
      </c>
      <c r="B75" s="12">
        <v>8191341.0</v>
      </c>
      <c r="C75" s="9"/>
      <c r="D75" s="24"/>
      <c r="E75" s="8">
        <v>45149.0</v>
      </c>
      <c r="F75" s="179">
        <v>45149.0</v>
      </c>
      <c r="G75" s="180"/>
      <c r="H75" s="24"/>
      <c r="I75" s="181">
        <v>45182.0</v>
      </c>
      <c r="J75" s="188"/>
      <c r="K75" s="10"/>
      <c r="L75" s="8">
        <v>45180.0</v>
      </c>
      <c r="M75" s="8">
        <v>45189.0</v>
      </c>
      <c r="N75" s="189"/>
      <c r="O75" s="189"/>
      <c r="P75" s="32">
        <v>45203.0</v>
      </c>
      <c r="Q75" s="32"/>
      <c r="R75" s="182" t="s">
        <v>16</v>
      </c>
      <c r="S75" s="182" t="s">
        <v>16</v>
      </c>
      <c r="T75" s="182" t="s">
        <v>16</v>
      </c>
      <c r="U75" s="182"/>
    </row>
    <row r="76">
      <c r="A76" s="7">
        <v>74.0</v>
      </c>
      <c r="B76" s="12">
        <v>8191707.0</v>
      </c>
      <c r="C76" s="9"/>
      <c r="D76" s="24"/>
      <c r="E76" s="8">
        <v>45150.0</v>
      </c>
      <c r="F76" s="187"/>
      <c r="G76" s="180"/>
      <c r="H76" s="24"/>
      <c r="I76" s="181">
        <v>45150.0</v>
      </c>
      <c r="J76" s="180"/>
      <c r="K76" s="10"/>
      <c r="L76" s="8">
        <v>45163.0</v>
      </c>
      <c r="M76" s="180"/>
      <c r="N76" s="28"/>
      <c r="O76" s="28"/>
      <c r="P76" s="32">
        <v>45166.0</v>
      </c>
      <c r="Q76" s="185"/>
      <c r="R76" s="182" t="s">
        <v>15</v>
      </c>
      <c r="S76" s="182" t="s">
        <v>16</v>
      </c>
      <c r="T76" s="182" t="s">
        <v>16</v>
      </c>
      <c r="U76" s="182"/>
    </row>
    <row r="77">
      <c r="A77" s="7">
        <v>75.0</v>
      </c>
      <c r="B77" s="17">
        <v>8193029.0</v>
      </c>
      <c r="C77" s="9"/>
      <c r="D77" s="24"/>
      <c r="E77" s="8">
        <v>45153.0</v>
      </c>
      <c r="F77" s="179">
        <v>45153.0</v>
      </c>
      <c r="G77" s="180"/>
      <c r="H77" s="24"/>
      <c r="I77" s="181">
        <v>45162.0</v>
      </c>
      <c r="J77" s="180"/>
      <c r="K77" s="10"/>
      <c r="L77" s="8">
        <v>45171.0</v>
      </c>
      <c r="M77" s="180"/>
      <c r="N77" s="28"/>
      <c r="O77" s="28"/>
      <c r="P77" s="32">
        <v>45180.0</v>
      </c>
      <c r="Q77" s="185"/>
      <c r="R77" s="182" t="s">
        <v>16</v>
      </c>
      <c r="S77" s="182" t="s">
        <v>16</v>
      </c>
      <c r="T77" s="182" t="s">
        <v>16</v>
      </c>
      <c r="U77" s="182"/>
    </row>
    <row r="78">
      <c r="A78" s="7">
        <v>76.0</v>
      </c>
      <c r="B78" s="18">
        <v>8172949.0</v>
      </c>
      <c r="C78" s="16"/>
      <c r="D78" s="37"/>
      <c r="E78" s="8">
        <v>45103.0</v>
      </c>
      <c r="F78" s="190">
        <v>45100.0</v>
      </c>
      <c r="G78" s="191"/>
      <c r="H78" s="37"/>
      <c r="I78" s="192">
        <v>45123.0</v>
      </c>
      <c r="J78" s="191"/>
      <c r="K78" s="36"/>
      <c r="L78" s="15">
        <v>45126.0</v>
      </c>
      <c r="M78" s="191"/>
      <c r="N78" s="140"/>
      <c r="O78" s="140"/>
      <c r="P78" s="70">
        <v>45138.0</v>
      </c>
      <c r="Q78" s="193"/>
      <c r="R78" s="182" t="s">
        <v>16</v>
      </c>
      <c r="S78" s="182" t="s">
        <v>16</v>
      </c>
      <c r="T78" s="182" t="s">
        <v>16</v>
      </c>
      <c r="U78" s="194"/>
    </row>
    <row r="79">
      <c r="A79" s="7">
        <v>77.0</v>
      </c>
      <c r="B79" s="12">
        <v>8193119.0</v>
      </c>
      <c r="C79" s="9"/>
      <c r="D79" s="24"/>
      <c r="E79" s="8">
        <v>45153.0</v>
      </c>
      <c r="F79" s="179">
        <v>45154.0</v>
      </c>
      <c r="G79" s="180"/>
      <c r="H79" s="24"/>
      <c r="I79" s="181">
        <v>45160.0</v>
      </c>
      <c r="J79" s="180"/>
      <c r="K79" s="10"/>
      <c r="L79" s="8">
        <v>45161.0</v>
      </c>
      <c r="M79" s="180"/>
      <c r="N79" s="28"/>
      <c r="O79" s="28"/>
      <c r="P79" s="32">
        <v>45166.0</v>
      </c>
      <c r="Q79" s="185"/>
      <c r="R79" s="182" t="s">
        <v>16</v>
      </c>
      <c r="S79" s="182" t="s">
        <v>16</v>
      </c>
      <c r="T79" s="182" t="s">
        <v>16</v>
      </c>
      <c r="U79" s="182"/>
    </row>
    <row r="80">
      <c r="A80" s="7">
        <v>78.0</v>
      </c>
      <c r="B80" s="12">
        <v>8195429.0</v>
      </c>
      <c r="C80" s="9"/>
      <c r="D80" s="24"/>
      <c r="E80" s="8">
        <v>45159.0</v>
      </c>
      <c r="F80" s="179">
        <v>45159.0</v>
      </c>
      <c r="G80" s="180"/>
      <c r="H80" s="24"/>
      <c r="I80" s="181">
        <v>45166.0</v>
      </c>
      <c r="J80" s="180"/>
      <c r="K80" s="10"/>
      <c r="L80" s="8">
        <v>45171.0</v>
      </c>
      <c r="M80" s="180"/>
      <c r="N80" s="28"/>
      <c r="O80" s="28"/>
      <c r="P80" s="32">
        <v>45175.0</v>
      </c>
      <c r="Q80" s="185"/>
      <c r="R80" s="182" t="s">
        <v>16</v>
      </c>
      <c r="S80" s="182" t="s">
        <v>16</v>
      </c>
      <c r="T80" s="182" t="s">
        <v>16</v>
      </c>
      <c r="U80" s="182"/>
    </row>
    <row r="81">
      <c r="A81" s="7">
        <v>79.0</v>
      </c>
      <c r="B81" s="10">
        <v>8195430.0</v>
      </c>
      <c r="C81" s="9"/>
      <c r="D81" s="24"/>
      <c r="E81" s="8">
        <v>45159.0</v>
      </c>
      <c r="F81" s="179">
        <v>45159.0</v>
      </c>
      <c r="G81" s="180"/>
      <c r="H81" s="24"/>
      <c r="I81" s="181">
        <v>45162.0</v>
      </c>
      <c r="J81" s="180"/>
      <c r="K81" s="10"/>
      <c r="L81" s="8">
        <v>45170.0</v>
      </c>
      <c r="M81" s="180"/>
      <c r="N81" s="28"/>
      <c r="O81" s="28"/>
      <c r="P81" s="32">
        <v>45175.0</v>
      </c>
      <c r="Q81" s="185"/>
      <c r="R81" s="182" t="s">
        <v>16</v>
      </c>
      <c r="S81" s="182" t="s">
        <v>16</v>
      </c>
      <c r="T81" s="182" t="s">
        <v>16</v>
      </c>
      <c r="U81" s="182"/>
    </row>
    <row r="82">
      <c r="A82" s="7">
        <v>80.0</v>
      </c>
      <c r="B82" s="10">
        <v>8196099.0</v>
      </c>
      <c r="C82" s="9"/>
      <c r="D82" s="24"/>
      <c r="E82" s="8">
        <v>45161.0</v>
      </c>
      <c r="F82" s="179">
        <v>45161.0</v>
      </c>
      <c r="G82" s="180"/>
      <c r="H82" s="24"/>
      <c r="I82" s="181">
        <v>45166.0</v>
      </c>
      <c r="J82" s="180"/>
      <c r="K82" s="10"/>
      <c r="L82" s="8">
        <v>45169.0</v>
      </c>
      <c r="M82" s="180"/>
      <c r="N82" s="28"/>
      <c r="O82" s="28"/>
      <c r="P82" s="32">
        <v>45178.0</v>
      </c>
      <c r="Q82" s="185"/>
      <c r="R82" s="182" t="s">
        <v>16</v>
      </c>
      <c r="S82" s="182" t="s">
        <v>16</v>
      </c>
      <c r="T82" s="182" t="s">
        <v>16</v>
      </c>
      <c r="U82" s="182"/>
    </row>
    <row r="83">
      <c r="A83" s="7">
        <v>81.0</v>
      </c>
      <c r="B83" s="10">
        <v>8196430.0</v>
      </c>
      <c r="C83" s="9"/>
      <c r="D83" s="24"/>
      <c r="E83" s="8">
        <v>45161.0</v>
      </c>
      <c r="F83" s="179">
        <v>45162.0</v>
      </c>
      <c r="G83" s="180"/>
      <c r="H83" s="24"/>
      <c r="I83" s="181">
        <v>45170.0</v>
      </c>
      <c r="J83" s="180"/>
      <c r="K83" s="10"/>
      <c r="L83" s="8">
        <v>45179.0</v>
      </c>
      <c r="M83" s="180"/>
      <c r="N83" s="28"/>
      <c r="O83" s="28"/>
      <c r="P83" s="32">
        <v>45184.0</v>
      </c>
      <c r="Q83" s="185"/>
      <c r="R83" s="182" t="s">
        <v>16</v>
      </c>
      <c r="S83" s="182" t="s">
        <v>16</v>
      </c>
      <c r="T83" s="182" t="s">
        <v>16</v>
      </c>
      <c r="U83" s="182"/>
    </row>
    <row r="84">
      <c r="A84" s="7">
        <v>82.0</v>
      </c>
      <c r="B84" s="7">
        <v>8164466.0</v>
      </c>
      <c r="C84" s="9" t="s">
        <v>15</v>
      </c>
      <c r="D84" s="24"/>
      <c r="E84" s="8">
        <v>45079.0</v>
      </c>
      <c r="F84" s="179">
        <v>45079.0</v>
      </c>
      <c r="G84" s="180"/>
      <c r="H84" s="24"/>
      <c r="I84" s="186"/>
      <c r="J84" s="180"/>
      <c r="K84" s="10"/>
      <c r="L84" s="8">
        <v>45090.0</v>
      </c>
      <c r="M84" s="180"/>
      <c r="N84" s="28"/>
      <c r="O84" s="28"/>
      <c r="P84" s="32">
        <v>45103.0</v>
      </c>
      <c r="Q84" s="185"/>
      <c r="R84" s="182" t="s">
        <v>16</v>
      </c>
      <c r="S84" s="182" t="s">
        <v>15</v>
      </c>
      <c r="T84" s="182" t="s">
        <v>16</v>
      </c>
      <c r="U84" s="182"/>
    </row>
    <row r="85">
      <c r="A85" s="7">
        <v>83.0</v>
      </c>
      <c r="B85" s="7">
        <v>8162432.0</v>
      </c>
      <c r="C85" s="9" t="s">
        <v>16</v>
      </c>
      <c r="D85" s="10">
        <v>6.0</v>
      </c>
      <c r="E85" s="8">
        <v>45075.0</v>
      </c>
      <c r="F85" s="187"/>
      <c r="G85" s="180"/>
      <c r="H85" s="24"/>
      <c r="I85" s="181">
        <v>45080.0</v>
      </c>
      <c r="J85" s="8">
        <v>45102.0</v>
      </c>
      <c r="K85" s="10"/>
      <c r="L85" s="8">
        <v>45092.0</v>
      </c>
      <c r="M85" s="8">
        <v>45104.0</v>
      </c>
      <c r="N85" s="30"/>
      <c r="O85" s="184"/>
      <c r="P85" s="32">
        <v>45110.0</v>
      </c>
      <c r="Q85" s="32"/>
      <c r="R85" s="182" t="s">
        <v>15</v>
      </c>
      <c r="S85" s="182" t="s">
        <v>16</v>
      </c>
      <c r="T85" s="182" t="s">
        <v>16</v>
      </c>
      <c r="U85" s="182"/>
    </row>
    <row r="86">
      <c r="A86" s="14">
        <v>84.0</v>
      </c>
      <c r="B86" s="36">
        <v>8162640.0</v>
      </c>
      <c r="C86" s="16" t="s">
        <v>16</v>
      </c>
      <c r="D86" s="36">
        <v>8.0</v>
      </c>
      <c r="E86" s="15">
        <v>45075.0</v>
      </c>
      <c r="F86" s="195"/>
      <c r="G86" s="191"/>
      <c r="H86" s="37"/>
      <c r="I86" s="192">
        <v>45083.0</v>
      </c>
      <c r="J86" s="191"/>
      <c r="K86" s="36"/>
      <c r="L86" s="191"/>
      <c r="M86" s="191"/>
      <c r="N86" s="140"/>
      <c r="O86" s="140"/>
      <c r="P86" s="70">
        <v>45100.0</v>
      </c>
      <c r="Q86" s="193"/>
      <c r="R86" s="194" t="s">
        <v>15</v>
      </c>
      <c r="S86" s="194" t="s">
        <v>16</v>
      </c>
      <c r="T86" s="194" t="s">
        <v>15</v>
      </c>
      <c r="U86" s="194"/>
    </row>
    <row r="87">
      <c r="A87" s="7">
        <v>85.0</v>
      </c>
      <c r="B87" s="7">
        <v>8165542.0</v>
      </c>
      <c r="C87" s="9" t="s">
        <v>16</v>
      </c>
      <c r="D87" s="10">
        <v>1.0</v>
      </c>
      <c r="E87" s="8">
        <v>45082.0</v>
      </c>
      <c r="F87" s="179">
        <v>45083.0</v>
      </c>
      <c r="G87" s="180"/>
      <c r="H87" s="24"/>
      <c r="I87" s="181">
        <v>45094.0</v>
      </c>
      <c r="J87" s="180"/>
      <c r="K87" s="10"/>
      <c r="L87" s="8">
        <v>45098.0</v>
      </c>
      <c r="M87" s="180"/>
      <c r="N87" s="28"/>
      <c r="O87" s="28"/>
      <c r="P87" s="32">
        <v>45099.0</v>
      </c>
      <c r="Q87" s="185"/>
      <c r="R87" s="182" t="s">
        <v>16</v>
      </c>
      <c r="S87" s="182" t="s">
        <v>16</v>
      </c>
      <c r="T87" s="182" t="s">
        <v>16</v>
      </c>
      <c r="U87" s="182"/>
    </row>
    <row r="88">
      <c r="A88" s="7">
        <v>86.0</v>
      </c>
      <c r="B88" s="7">
        <v>8166720.0</v>
      </c>
      <c r="C88" s="9" t="s">
        <v>15</v>
      </c>
      <c r="D88" s="24"/>
      <c r="E88" s="8">
        <v>45085.0</v>
      </c>
      <c r="F88" s="179">
        <v>45085.0</v>
      </c>
      <c r="G88" s="180"/>
      <c r="H88" s="24"/>
      <c r="I88" s="186"/>
      <c r="J88" s="180"/>
      <c r="K88" s="10"/>
      <c r="L88" s="180"/>
      <c r="M88" s="180"/>
      <c r="N88" s="28"/>
      <c r="O88" s="28"/>
      <c r="P88" s="185"/>
      <c r="Q88" s="8">
        <v>45087.0</v>
      </c>
      <c r="R88" s="182" t="s">
        <v>16</v>
      </c>
      <c r="S88" s="182" t="s">
        <v>15</v>
      </c>
      <c r="T88" s="182" t="s">
        <v>15</v>
      </c>
      <c r="U88" s="182"/>
    </row>
    <row r="89">
      <c r="A89" s="7">
        <v>87.0</v>
      </c>
      <c r="B89" s="7">
        <v>8167204.0</v>
      </c>
      <c r="C89" s="9" t="s">
        <v>16</v>
      </c>
      <c r="D89" s="10">
        <v>2.0</v>
      </c>
      <c r="E89" s="8">
        <v>45086.0</v>
      </c>
      <c r="F89" s="179">
        <v>45087.0</v>
      </c>
      <c r="G89" s="180"/>
      <c r="H89" s="24"/>
      <c r="I89" s="181">
        <v>45097.0</v>
      </c>
      <c r="J89" s="180"/>
      <c r="K89" s="10"/>
      <c r="L89" s="8">
        <v>45098.0</v>
      </c>
      <c r="M89" s="180"/>
      <c r="N89" s="28"/>
      <c r="O89" s="28"/>
      <c r="P89" s="32">
        <v>45112.0</v>
      </c>
      <c r="Q89" s="180"/>
      <c r="R89" s="182" t="s">
        <v>16</v>
      </c>
      <c r="S89" s="182" t="s">
        <v>16</v>
      </c>
      <c r="T89" s="182" t="s">
        <v>16</v>
      </c>
      <c r="U89" s="182"/>
    </row>
    <row r="90">
      <c r="A90" s="7">
        <v>88.0</v>
      </c>
      <c r="B90" s="12">
        <v>8168147.0</v>
      </c>
      <c r="C90" s="9" t="s">
        <v>15</v>
      </c>
      <c r="D90" s="24"/>
      <c r="E90" s="8">
        <v>45089.0</v>
      </c>
      <c r="F90" s="187"/>
      <c r="G90" s="180"/>
      <c r="H90" s="24"/>
      <c r="I90" s="181">
        <v>45092.0</v>
      </c>
      <c r="J90" s="8">
        <v>45098.0</v>
      </c>
      <c r="K90" s="10"/>
      <c r="L90" s="8">
        <v>45096.0</v>
      </c>
      <c r="M90" s="180"/>
      <c r="N90" s="28"/>
      <c r="O90" s="28"/>
      <c r="P90" s="32">
        <v>45107.0</v>
      </c>
      <c r="Q90" s="180"/>
      <c r="R90" s="182" t="s">
        <v>15</v>
      </c>
      <c r="S90" s="182" t="s">
        <v>16</v>
      </c>
      <c r="T90" s="182" t="s">
        <v>16</v>
      </c>
      <c r="U90" s="182"/>
    </row>
    <row r="91">
      <c r="A91" s="7">
        <v>89.0</v>
      </c>
      <c r="B91" s="7">
        <v>8168149.0</v>
      </c>
      <c r="C91" s="9" t="s">
        <v>15</v>
      </c>
      <c r="D91" s="24"/>
      <c r="E91" s="8">
        <v>45089.0</v>
      </c>
      <c r="F91" s="187"/>
      <c r="G91" s="180"/>
      <c r="H91" s="24"/>
      <c r="I91" s="181">
        <v>45092.0</v>
      </c>
      <c r="J91" s="8">
        <v>45098.0</v>
      </c>
      <c r="K91" s="10"/>
      <c r="L91" s="8">
        <v>45096.0</v>
      </c>
      <c r="M91" s="180"/>
      <c r="N91" s="28"/>
      <c r="O91" s="28"/>
      <c r="P91" s="32">
        <v>45107.0</v>
      </c>
      <c r="Q91" s="180"/>
      <c r="R91" s="182" t="s">
        <v>15</v>
      </c>
      <c r="S91" s="182" t="s">
        <v>16</v>
      </c>
      <c r="T91" s="182" t="s">
        <v>16</v>
      </c>
      <c r="U91" s="182"/>
    </row>
    <row r="92">
      <c r="A92" s="7">
        <v>90.0</v>
      </c>
      <c r="B92" s="12">
        <v>8187640.0</v>
      </c>
      <c r="C92" s="9" t="s">
        <v>16</v>
      </c>
      <c r="D92" s="10">
        <v>1.0</v>
      </c>
      <c r="E92" s="8">
        <v>45139.0</v>
      </c>
      <c r="F92" s="179">
        <v>45140.0</v>
      </c>
      <c r="G92" s="180"/>
      <c r="H92" s="24"/>
      <c r="I92" s="181">
        <v>45147.0</v>
      </c>
      <c r="J92" s="180"/>
      <c r="K92" s="10"/>
      <c r="L92" s="180"/>
      <c r="M92" s="180"/>
      <c r="N92" s="28"/>
      <c r="O92" s="28"/>
      <c r="P92" s="32">
        <v>45174.0</v>
      </c>
      <c r="Q92" s="180"/>
      <c r="R92" s="182" t="s">
        <v>16</v>
      </c>
      <c r="S92" s="182" t="s">
        <v>16</v>
      </c>
      <c r="T92" s="182" t="s">
        <v>15</v>
      </c>
      <c r="U92" s="182"/>
    </row>
    <row r="93">
      <c r="A93" s="7">
        <v>91.0</v>
      </c>
      <c r="B93" s="12">
        <v>8190771.0</v>
      </c>
      <c r="C93" s="9"/>
      <c r="D93" s="24"/>
      <c r="E93" s="8">
        <v>45147.0</v>
      </c>
      <c r="F93" s="179">
        <v>45147.0</v>
      </c>
      <c r="G93" s="180"/>
      <c r="H93" s="24"/>
      <c r="I93" s="181">
        <v>45152.0</v>
      </c>
      <c r="J93" s="180"/>
      <c r="K93" s="10"/>
      <c r="L93" s="180"/>
      <c r="M93" s="180"/>
      <c r="N93" s="28"/>
      <c r="O93" s="28"/>
      <c r="P93" s="32">
        <v>45168.0</v>
      </c>
      <c r="Q93" s="180"/>
      <c r="R93" s="182" t="s">
        <v>16</v>
      </c>
      <c r="S93" s="182" t="s">
        <v>16</v>
      </c>
      <c r="T93" s="182" t="s">
        <v>15</v>
      </c>
      <c r="U93" s="182"/>
    </row>
    <row r="94">
      <c r="A94" s="7">
        <v>92.0</v>
      </c>
      <c r="B94" s="12">
        <v>8188050.0</v>
      </c>
      <c r="C94" s="9"/>
      <c r="D94" s="24"/>
      <c r="E94" s="8">
        <v>45141.0</v>
      </c>
      <c r="F94" s="187"/>
      <c r="G94" s="180"/>
      <c r="H94" s="24"/>
      <c r="I94" s="181">
        <v>45141.0</v>
      </c>
      <c r="J94" s="180"/>
      <c r="K94" s="10"/>
      <c r="L94" s="180"/>
      <c r="M94" s="180"/>
      <c r="N94" s="28"/>
      <c r="O94" s="28"/>
      <c r="P94" s="32">
        <v>45146.0</v>
      </c>
      <c r="Q94" s="180"/>
      <c r="R94" s="182" t="s">
        <v>15</v>
      </c>
      <c r="S94" s="182" t="s">
        <v>16</v>
      </c>
      <c r="T94" s="182" t="s">
        <v>15</v>
      </c>
      <c r="U94" s="182"/>
    </row>
    <row r="95">
      <c r="A95" s="7">
        <v>93.0</v>
      </c>
      <c r="B95" s="12">
        <v>8194037.0</v>
      </c>
      <c r="C95" s="9" t="s">
        <v>16</v>
      </c>
      <c r="D95" s="10">
        <v>1.0</v>
      </c>
      <c r="E95" s="8">
        <v>45155.0</v>
      </c>
      <c r="F95" s="179"/>
      <c r="G95" s="8"/>
      <c r="H95" s="196"/>
      <c r="I95" s="181">
        <v>45156.0</v>
      </c>
      <c r="J95" s="180"/>
      <c r="K95" s="10"/>
      <c r="L95" s="180"/>
      <c r="M95" s="180"/>
      <c r="N95" s="28"/>
      <c r="O95" s="28"/>
      <c r="P95" s="32">
        <v>45160.0</v>
      </c>
      <c r="Q95" s="180"/>
      <c r="R95" s="182" t="s">
        <v>15</v>
      </c>
      <c r="S95" s="182" t="s">
        <v>16</v>
      </c>
      <c r="T95" s="182" t="s">
        <v>15</v>
      </c>
      <c r="U95" s="182"/>
    </row>
    <row r="96">
      <c r="A96" s="7">
        <v>94.0</v>
      </c>
      <c r="B96" s="12">
        <v>8194504.0</v>
      </c>
      <c r="C96" s="9" t="s">
        <v>16</v>
      </c>
      <c r="D96" s="10">
        <v>1.0</v>
      </c>
      <c r="E96" s="8">
        <v>45156.0</v>
      </c>
      <c r="F96" s="187"/>
      <c r="G96" s="180"/>
      <c r="H96" s="24"/>
      <c r="I96" s="181">
        <v>45157.0</v>
      </c>
      <c r="J96" s="180"/>
      <c r="K96" s="10"/>
      <c r="L96" s="180"/>
      <c r="M96" s="180"/>
      <c r="N96" s="28"/>
      <c r="O96" s="28"/>
      <c r="P96" s="32">
        <v>45166.0</v>
      </c>
      <c r="Q96" s="180"/>
      <c r="R96" s="182" t="s">
        <v>15</v>
      </c>
      <c r="S96" s="182" t="s">
        <v>16</v>
      </c>
      <c r="T96" s="182" t="s">
        <v>15</v>
      </c>
      <c r="U96" s="182"/>
    </row>
    <row r="97">
      <c r="A97" s="7">
        <v>95.0</v>
      </c>
      <c r="B97" s="12">
        <v>8196964.0</v>
      </c>
      <c r="C97" s="9" t="s">
        <v>15</v>
      </c>
      <c r="D97" s="24"/>
      <c r="E97" s="8">
        <v>45163.0</v>
      </c>
      <c r="F97" s="179">
        <v>45163.0</v>
      </c>
      <c r="G97" s="180"/>
      <c r="H97" s="24"/>
      <c r="I97" s="186"/>
      <c r="J97" s="180"/>
      <c r="K97" s="10"/>
      <c r="L97" s="180"/>
      <c r="M97" s="180"/>
      <c r="N97" s="28"/>
      <c r="O97" s="28"/>
      <c r="P97" s="185"/>
      <c r="Q97" s="8">
        <v>45168.0</v>
      </c>
      <c r="R97" s="182" t="s">
        <v>16</v>
      </c>
      <c r="S97" s="182" t="s">
        <v>15</v>
      </c>
      <c r="T97" s="182" t="s">
        <v>15</v>
      </c>
      <c r="U97" s="182"/>
    </row>
    <row r="98">
      <c r="A98" s="7">
        <v>96.0</v>
      </c>
      <c r="B98" s="12">
        <v>8202108.0</v>
      </c>
      <c r="C98" s="9"/>
      <c r="D98" s="24"/>
      <c r="E98" s="8">
        <v>45176.0</v>
      </c>
      <c r="F98" s="179">
        <v>45176.0</v>
      </c>
      <c r="G98" s="180"/>
      <c r="H98" s="24"/>
      <c r="I98" s="186"/>
      <c r="J98" s="180"/>
      <c r="K98" s="10"/>
      <c r="L98" s="180"/>
      <c r="M98" s="180"/>
      <c r="N98" s="28"/>
      <c r="O98" s="28"/>
      <c r="P98" s="185"/>
      <c r="Q98" s="8">
        <v>45180.0</v>
      </c>
      <c r="R98" s="182" t="s">
        <v>16</v>
      </c>
      <c r="S98" s="182" t="s">
        <v>15</v>
      </c>
      <c r="T98" s="182" t="s">
        <v>15</v>
      </c>
      <c r="U98" s="182"/>
    </row>
    <row r="99">
      <c r="A99" s="7">
        <v>97.0</v>
      </c>
      <c r="B99" s="12">
        <v>8198308.0</v>
      </c>
      <c r="C99" s="9"/>
      <c r="D99" s="24"/>
      <c r="E99" s="8">
        <v>45167.0</v>
      </c>
      <c r="F99" s="179">
        <v>45167.0</v>
      </c>
      <c r="G99" s="180"/>
      <c r="H99" s="24"/>
      <c r="I99" s="181">
        <v>45176.0</v>
      </c>
      <c r="J99" s="180"/>
      <c r="K99" s="10"/>
      <c r="L99" s="8">
        <v>45180.0</v>
      </c>
      <c r="M99" s="180"/>
      <c r="N99" s="28"/>
      <c r="O99" s="28"/>
      <c r="P99" s="32">
        <v>45191.0</v>
      </c>
      <c r="Q99" s="180"/>
      <c r="R99" s="182" t="s">
        <v>16</v>
      </c>
      <c r="S99" s="182" t="s">
        <v>16</v>
      </c>
      <c r="T99" s="182" t="s">
        <v>16</v>
      </c>
      <c r="U99" s="182"/>
    </row>
    <row r="100">
      <c r="A100" s="7">
        <v>98.0</v>
      </c>
      <c r="B100" s="12">
        <v>8198888.0</v>
      </c>
      <c r="C100" s="9"/>
      <c r="D100" s="24"/>
      <c r="E100" s="8">
        <v>45168.0</v>
      </c>
      <c r="F100" s="187"/>
      <c r="G100" s="180"/>
      <c r="H100" s="24"/>
      <c r="I100" s="181">
        <v>45168.0</v>
      </c>
      <c r="J100" s="180"/>
      <c r="K100" s="10"/>
      <c r="L100" s="8">
        <v>45175.0</v>
      </c>
      <c r="M100" s="180"/>
      <c r="N100" s="28"/>
      <c r="O100" s="28"/>
      <c r="P100" s="32">
        <v>45192.0</v>
      </c>
      <c r="Q100" s="180"/>
      <c r="R100" s="182" t="s">
        <v>15</v>
      </c>
      <c r="S100" s="182" t="s">
        <v>16</v>
      </c>
      <c r="T100" s="182" t="s">
        <v>16</v>
      </c>
      <c r="U100" s="182"/>
    </row>
    <row r="101">
      <c r="A101" s="7">
        <v>99.0</v>
      </c>
      <c r="B101" s="12">
        <v>8198889.0</v>
      </c>
      <c r="C101" s="9"/>
      <c r="D101" s="24"/>
      <c r="E101" s="8">
        <v>45168.0</v>
      </c>
      <c r="F101" s="179"/>
      <c r="G101" s="8">
        <v>45169.0</v>
      </c>
      <c r="H101" s="132"/>
      <c r="I101" s="181">
        <v>45168.0</v>
      </c>
      <c r="J101" s="180"/>
      <c r="K101" s="10"/>
      <c r="L101" s="8">
        <v>45182.0</v>
      </c>
      <c r="M101" s="180"/>
      <c r="N101" s="28"/>
      <c r="O101" s="28"/>
      <c r="P101" s="32">
        <v>45192.0</v>
      </c>
      <c r="Q101" s="180"/>
      <c r="R101" s="182" t="s">
        <v>16</v>
      </c>
      <c r="S101" s="182" t="s">
        <v>16</v>
      </c>
      <c r="T101" s="182" t="s">
        <v>16</v>
      </c>
      <c r="U101" s="182"/>
    </row>
    <row r="102">
      <c r="A102" s="7">
        <v>100.0</v>
      </c>
      <c r="B102" s="12">
        <v>8201338.0</v>
      </c>
      <c r="C102" s="9"/>
      <c r="D102" s="24"/>
      <c r="E102" s="8">
        <v>45174.0</v>
      </c>
      <c r="F102" s="179">
        <v>45174.0</v>
      </c>
      <c r="G102" s="180"/>
      <c r="H102" s="24"/>
      <c r="I102" s="181">
        <v>45181.0</v>
      </c>
      <c r="J102" s="180"/>
      <c r="K102" s="10"/>
      <c r="L102" s="8">
        <v>45189.0</v>
      </c>
      <c r="M102" s="180"/>
      <c r="N102" s="28"/>
      <c r="O102" s="28"/>
      <c r="P102" s="32">
        <v>45211.0</v>
      </c>
      <c r="Q102" s="180"/>
      <c r="R102" s="182" t="s">
        <v>16</v>
      </c>
      <c r="S102" s="182" t="s">
        <v>16</v>
      </c>
      <c r="T102" s="182" t="s">
        <v>16</v>
      </c>
      <c r="U102" s="182"/>
    </row>
    <row r="103">
      <c r="A103" s="7">
        <v>101.0</v>
      </c>
      <c r="B103" s="12">
        <v>8202174.0</v>
      </c>
      <c r="C103" s="9"/>
      <c r="D103" s="24"/>
      <c r="E103" s="8">
        <v>45176.0</v>
      </c>
      <c r="F103" s="179">
        <v>45176.0</v>
      </c>
      <c r="G103" s="180"/>
      <c r="H103" s="24"/>
      <c r="I103" s="181">
        <v>45187.0</v>
      </c>
      <c r="J103" s="180"/>
      <c r="K103" s="10"/>
      <c r="L103" s="8">
        <v>45199.0</v>
      </c>
      <c r="M103" s="180"/>
      <c r="N103" s="28"/>
      <c r="O103" s="28"/>
      <c r="P103" s="32">
        <v>45214.0</v>
      </c>
      <c r="Q103" s="180"/>
      <c r="R103" s="182" t="s">
        <v>16</v>
      </c>
      <c r="S103" s="182" t="s">
        <v>16</v>
      </c>
      <c r="T103" s="182" t="s">
        <v>16</v>
      </c>
      <c r="U103" s="182"/>
    </row>
    <row r="104">
      <c r="A104" s="7">
        <v>102.0</v>
      </c>
      <c r="B104" s="12">
        <v>8202175.0</v>
      </c>
      <c r="C104" s="9"/>
      <c r="D104" s="24"/>
      <c r="E104" s="8">
        <v>45176.0</v>
      </c>
      <c r="F104" s="179">
        <v>45176.0</v>
      </c>
      <c r="G104" s="180"/>
      <c r="H104" s="24"/>
      <c r="I104" s="181">
        <v>45194.0</v>
      </c>
      <c r="J104" s="180"/>
      <c r="K104" s="10"/>
      <c r="L104" s="8">
        <v>45199.0</v>
      </c>
      <c r="M104" s="180"/>
      <c r="N104" s="28"/>
      <c r="O104" s="28"/>
      <c r="P104" s="32">
        <v>45214.0</v>
      </c>
      <c r="Q104" s="180"/>
      <c r="R104" s="182" t="s">
        <v>16</v>
      </c>
      <c r="S104" s="182" t="s">
        <v>16</v>
      </c>
      <c r="T104" s="182" t="s">
        <v>16</v>
      </c>
      <c r="U104" s="182"/>
    </row>
    <row r="105">
      <c r="A105" s="7">
        <v>103.0</v>
      </c>
      <c r="B105" s="12">
        <v>8202452.0</v>
      </c>
      <c r="C105" s="9"/>
      <c r="D105" s="24"/>
      <c r="E105" s="8">
        <v>45177.0</v>
      </c>
      <c r="F105" s="179">
        <v>45177.0</v>
      </c>
      <c r="G105" s="180"/>
      <c r="H105" s="24"/>
      <c r="I105" s="181">
        <v>45203.0</v>
      </c>
      <c r="J105" s="180"/>
      <c r="K105" s="10"/>
      <c r="L105" s="180"/>
      <c r="M105" s="180"/>
      <c r="N105" s="28"/>
      <c r="O105" s="28"/>
      <c r="P105" s="32">
        <v>45214.0</v>
      </c>
      <c r="Q105" s="180"/>
      <c r="R105" s="182" t="s">
        <v>16</v>
      </c>
      <c r="S105" s="182" t="s">
        <v>16</v>
      </c>
      <c r="T105" s="182" t="s">
        <v>15</v>
      </c>
      <c r="U105" s="182"/>
    </row>
    <row r="106">
      <c r="A106" s="7">
        <v>104.0</v>
      </c>
      <c r="B106" s="12">
        <v>8202808.0</v>
      </c>
      <c r="C106" s="9"/>
      <c r="D106" s="24"/>
      <c r="E106" s="8">
        <v>45178.0</v>
      </c>
      <c r="F106" s="187"/>
      <c r="G106" s="180"/>
      <c r="H106" s="24"/>
      <c r="I106" s="181">
        <v>45178.0</v>
      </c>
      <c r="J106" s="180"/>
      <c r="K106" s="10"/>
      <c r="L106" s="180"/>
      <c r="M106" s="180"/>
      <c r="N106" s="28"/>
      <c r="O106" s="28"/>
      <c r="P106" s="32">
        <v>45183.0</v>
      </c>
      <c r="Q106" s="180"/>
      <c r="R106" s="182" t="s">
        <v>15</v>
      </c>
      <c r="S106" s="182" t="s">
        <v>16</v>
      </c>
      <c r="T106" s="182" t="s">
        <v>15</v>
      </c>
      <c r="U106" s="182"/>
    </row>
    <row r="107">
      <c r="A107" s="7">
        <v>105.0</v>
      </c>
      <c r="B107" s="12">
        <v>8198078.0</v>
      </c>
      <c r="C107" s="16"/>
      <c r="D107" s="37"/>
      <c r="E107" s="8">
        <v>45166.0</v>
      </c>
      <c r="F107" s="190">
        <v>45167.0</v>
      </c>
      <c r="G107" s="191"/>
      <c r="H107" s="37"/>
      <c r="I107" s="192">
        <v>45180.0</v>
      </c>
      <c r="J107" s="15">
        <v>45193.0</v>
      </c>
      <c r="K107" s="36"/>
      <c r="L107" s="191"/>
      <c r="M107" s="191"/>
      <c r="N107" s="140"/>
      <c r="O107" s="197">
        <v>45187.0</v>
      </c>
      <c r="P107" s="70">
        <v>45205.0</v>
      </c>
      <c r="Q107" s="191"/>
      <c r="R107" s="182" t="s">
        <v>16</v>
      </c>
      <c r="S107" s="182" t="s">
        <v>16</v>
      </c>
      <c r="T107" s="182" t="s">
        <v>15</v>
      </c>
      <c r="U107" s="194"/>
    </row>
    <row r="108">
      <c r="A108" s="7">
        <v>106.0</v>
      </c>
      <c r="B108" s="12">
        <v>8205671.0</v>
      </c>
      <c r="C108" s="9" t="s">
        <v>16</v>
      </c>
      <c r="D108" s="10">
        <v>1.0</v>
      </c>
      <c r="E108" s="8">
        <v>45185.0</v>
      </c>
      <c r="F108" s="187"/>
      <c r="G108" s="180"/>
      <c r="H108" s="24"/>
      <c r="I108" s="181">
        <v>45186.0</v>
      </c>
      <c r="J108" s="180"/>
      <c r="K108" s="10"/>
      <c r="L108" s="180"/>
      <c r="M108" s="180"/>
      <c r="N108" s="28"/>
      <c r="O108" s="28"/>
      <c r="P108" s="32">
        <v>45194.0</v>
      </c>
      <c r="Q108" s="180"/>
      <c r="R108" s="182" t="s">
        <v>15</v>
      </c>
      <c r="S108" s="182" t="s">
        <v>16</v>
      </c>
      <c r="T108" s="182" t="s">
        <v>15</v>
      </c>
      <c r="U108" s="182"/>
    </row>
    <row r="109">
      <c r="A109" s="7">
        <v>107.0</v>
      </c>
      <c r="B109" s="12">
        <v>8205674.0</v>
      </c>
      <c r="C109" s="9" t="s">
        <v>16</v>
      </c>
      <c r="D109" s="10">
        <v>1.0</v>
      </c>
      <c r="E109" s="8">
        <v>45185.0</v>
      </c>
      <c r="F109" s="187"/>
      <c r="G109" s="180"/>
      <c r="H109" s="24"/>
      <c r="I109" s="181">
        <v>45186.0</v>
      </c>
      <c r="J109" s="180"/>
      <c r="K109" s="10"/>
      <c r="L109" s="180"/>
      <c r="M109" s="180"/>
      <c r="N109" s="28"/>
      <c r="O109" s="28"/>
      <c r="P109" s="32">
        <v>45194.0</v>
      </c>
      <c r="Q109" s="180"/>
      <c r="R109" s="182" t="s">
        <v>15</v>
      </c>
      <c r="S109" s="182" t="s">
        <v>16</v>
      </c>
      <c r="T109" s="182" t="s">
        <v>15</v>
      </c>
      <c r="U109" s="182"/>
    </row>
    <row r="110">
      <c r="A110" s="7">
        <v>108.0</v>
      </c>
      <c r="B110" s="12">
        <v>8211008.0</v>
      </c>
      <c r="C110" s="9"/>
      <c r="D110" s="24"/>
      <c r="E110" s="8">
        <v>45199.0</v>
      </c>
      <c r="F110" s="187"/>
      <c r="G110" s="180"/>
      <c r="H110" s="24"/>
      <c r="I110" s="181">
        <v>45199.0</v>
      </c>
      <c r="J110" s="180"/>
      <c r="K110" s="10"/>
      <c r="L110" s="180"/>
      <c r="M110" s="180"/>
      <c r="N110" s="28"/>
      <c r="O110" s="28"/>
      <c r="P110" s="32">
        <v>45211.0</v>
      </c>
      <c r="Q110" s="180"/>
      <c r="R110" s="182" t="s">
        <v>15</v>
      </c>
      <c r="S110" s="182" t="s">
        <v>16</v>
      </c>
      <c r="T110" s="182" t="s">
        <v>15</v>
      </c>
      <c r="U110" s="182"/>
    </row>
    <row r="111">
      <c r="A111" s="7">
        <v>109.0</v>
      </c>
      <c r="B111" s="12">
        <v>8211009.0</v>
      </c>
      <c r="C111" s="9"/>
      <c r="D111" s="24"/>
      <c r="E111" s="8">
        <v>45199.0</v>
      </c>
      <c r="F111" s="187"/>
      <c r="G111" s="180"/>
      <c r="H111" s="24"/>
      <c r="I111" s="181">
        <v>45199.0</v>
      </c>
      <c r="J111" s="180"/>
      <c r="K111" s="10"/>
      <c r="L111" s="180"/>
      <c r="M111" s="180"/>
      <c r="N111" s="28"/>
      <c r="O111" s="28"/>
      <c r="P111" s="32">
        <v>45211.0</v>
      </c>
      <c r="Q111" s="180"/>
      <c r="R111" s="182" t="s">
        <v>15</v>
      </c>
      <c r="S111" s="182" t="s">
        <v>16</v>
      </c>
      <c r="T111" s="182" t="s">
        <v>15</v>
      </c>
      <c r="U111" s="182"/>
    </row>
    <row r="112">
      <c r="A112" s="7">
        <v>110.0</v>
      </c>
      <c r="B112" s="12">
        <v>8203574.0</v>
      </c>
      <c r="C112" s="9"/>
      <c r="D112" s="24"/>
      <c r="E112" s="8">
        <v>45181.0</v>
      </c>
      <c r="F112" s="179">
        <v>45181.0</v>
      </c>
      <c r="G112" s="180"/>
      <c r="H112" s="24"/>
      <c r="I112" s="186"/>
      <c r="J112" s="180"/>
      <c r="K112" s="10"/>
      <c r="L112" s="180"/>
      <c r="M112" s="180"/>
      <c r="N112" s="28"/>
      <c r="O112" s="28"/>
      <c r="P112" s="185"/>
      <c r="Q112" s="8">
        <v>45183.0</v>
      </c>
      <c r="R112" s="182" t="s">
        <v>16</v>
      </c>
      <c r="S112" s="182" t="s">
        <v>15</v>
      </c>
      <c r="T112" s="182" t="s">
        <v>15</v>
      </c>
      <c r="U112" s="182"/>
    </row>
    <row r="113">
      <c r="A113" s="7">
        <v>111.0</v>
      </c>
      <c r="B113" s="12">
        <v>8208666.0</v>
      </c>
      <c r="C113" s="9"/>
      <c r="D113" s="24"/>
      <c r="E113" s="8">
        <v>45194.0</v>
      </c>
      <c r="F113" s="179">
        <v>45194.0</v>
      </c>
      <c r="G113" s="180"/>
      <c r="H113" s="24"/>
      <c r="I113" s="186"/>
      <c r="J113" s="180"/>
      <c r="K113" s="10"/>
      <c r="L113" s="180"/>
      <c r="M113" s="180"/>
      <c r="N113" s="28"/>
      <c r="O113" s="28"/>
      <c r="P113" s="185"/>
      <c r="Q113" s="8">
        <v>45199.0</v>
      </c>
      <c r="R113" s="182" t="s">
        <v>16</v>
      </c>
      <c r="S113" s="182" t="s">
        <v>15</v>
      </c>
      <c r="T113" s="182" t="s">
        <v>15</v>
      </c>
      <c r="U113" s="182"/>
    </row>
    <row r="114">
      <c r="A114" s="7">
        <v>112.0</v>
      </c>
      <c r="B114" s="12">
        <v>8210294.0</v>
      </c>
      <c r="C114" s="9"/>
      <c r="D114" s="24"/>
      <c r="E114" s="8">
        <v>45197.0</v>
      </c>
      <c r="F114" s="179">
        <v>45199.0</v>
      </c>
      <c r="G114" s="180"/>
      <c r="H114" s="24"/>
      <c r="I114" s="186"/>
      <c r="J114" s="180"/>
      <c r="K114" s="10"/>
      <c r="L114" s="180"/>
      <c r="M114" s="180"/>
      <c r="N114" s="28"/>
      <c r="O114" s="28"/>
      <c r="P114" s="185"/>
      <c r="Q114" s="8">
        <v>45205.0</v>
      </c>
      <c r="R114" s="182" t="s">
        <v>16</v>
      </c>
      <c r="S114" s="182" t="s">
        <v>15</v>
      </c>
      <c r="T114" s="182" t="s">
        <v>15</v>
      </c>
      <c r="U114" s="182"/>
    </row>
    <row r="115">
      <c r="A115" s="7">
        <v>113.0</v>
      </c>
      <c r="B115" s="7">
        <v>8168149.0</v>
      </c>
      <c r="C115" s="16" t="s">
        <v>15</v>
      </c>
      <c r="D115" s="37"/>
      <c r="E115" s="8">
        <v>45098.0</v>
      </c>
      <c r="F115" s="195"/>
      <c r="G115" s="191"/>
      <c r="H115" s="37"/>
      <c r="I115" s="192">
        <v>45092.0</v>
      </c>
      <c r="J115" s="15">
        <v>45098.0</v>
      </c>
      <c r="K115" s="36"/>
      <c r="L115" s="15">
        <v>45096.0</v>
      </c>
      <c r="M115" s="191"/>
      <c r="N115" s="140"/>
      <c r="O115" s="15">
        <v>45089.0</v>
      </c>
      <c r="P115" s="15">
        <v>45107.0</v>
      </c>
      <c r="Q115" s="198"/>
      <c r="R115" s="182" t="s">
        <v>15</v>
      </c>
      <c r="S115" s="194"/>
      <c r="T115" s="182" t="s">
        <v>16</v>
      </c>
      <c r="U115" s="194"/>
    </row>
    <row r="116">
      <c r="A116" s="7">
        <v>114.0</v>
      </c>
      <c r="B116" s="7">
        <v>8170449.0</v>
      </c>
      <c r="C116" s="9" t="s">
        <v>15</v>
      </c>
      <c r="D116" s="24"/>
      <c r="E116" s="8">
        <v>45095.0</v>
      </c>
      <c r="F116" s="179">
        <v>45095.0</v>
      </c>
      <c r="G116" s="180"/>
      <c r="H116" s="24"/>
      <c r="I116" s="186"/>
      <c r="J116" s="180"/>
      <c r="K116" s="10"/>
      <c r="L116" s="8">
        <v>45103.0</v>
      </c>
      <c r="M116" s="180"/>
      <c r="N116" s="28"/>
      <c r="O116" s="28"/>
      <c r="P116" s="32">
        <v>45106.0</v>
      </c>
      <c r="Q116" s="180"/>
      <c r="R116" s="182" t="s">
        <v>16</v>
      </c>
      <c r="S116" s="182" t="s">
        <v>15</v>
      </c>
      <c r="T116" s="182" t="s">
        <v>16</v>
      </c>
      <c r="U116" s="182"/>
    </row>
    <row r="117">
      <c r="A117" s="7">
        <v>115.0</v>
      </c>
      <c r="B117" s="7">
        <v>8171561.0</v>
      </c>
      <c r="C117" s="9" t="s">
        <v>15</v>
      </c>
      <c r="D117" s="24"/>
      <c r="E117" s="8">
        <v>45097.0</v>
      </c>
      <c r="F117" s="179">
        <v>45097.0</v>
      </c>
      <c r="G117" s="180"/>
      <c r="H117" s="24"/>
      <c r="I117" s="186"/>
      <c r="J117" s="180"/>
      <c r="K117" s="10"/>
      <c r="L117" s="180"/>
      <c r="M117" s="180"/>
      <c r="N117" s="28"/>
      <c r="O117" s="28"/>
      <c r="P117" s="185"/>
      <c r="Q117" s="8">
        <v>45104.0</v>
      </c>
      <c r="R117" s="182" t="s">
        <v>16</v>
      </c>
      <c r="S117" s="182" t="s">
        <v>15</v>
      </c>
      <c r="T117" s="182" t="s">
        <v>15</v>
      </c>
      <c r="U117" s="182"/>
    </row>
    <row r="118">
      <c r="A118" s="7">
        <v>116.0</v>
      </c>
      <c r="B118" s="7">
        <v>8171962.0</v>
      </c>
      <c r="C118" s="9" t="s">
        <v>16</v>
      </c>
      <c r="D118" s="10">
        <v>2.0</v>
      </c>
      <c r="E118" s="8">
        <v>45098.0</v>
      </c>
      <c r="F118" s="187"/>
      <c r="G118" s="180"/>
      <c r="H118" s="24"/>
      <c r="I118" s="181">
        <v>45098.0</v>
      </c>
      <c r="J118" s="180"/>
      <c r="K118" s="10"/>
      <c r="L118" s="180"/>
      <c r="M118" s="180"/>
      <c r="N118" s="28"/>
      <c r="O118" s="28"/>
      <c r="P118" s="32">
        <v>45103.0</v>
      </c>
      <c r="Q118" s="180"/>
      <c r="R118" s="182" t="s">
        <v>15</v>
      </c>
      <c r="S118" s="182" t="s">
        <v>16</v>
      </c>
      <c r="T118" s="182" t="s">
        <v>15</v>
      </c>
      <c r="U118" s="182"/>
    </row>
    <row r="119">
      <c r="A119" s="7">
        <v>117.0</v>
      </c>
      <c r="B119" s="7">
        <v>8172510.0</v>
      </c>
      <c r="C119" s="9" t="s">
        <v>16</v>
      </c>
      <c r="D119" s="10">
        <v>1.0</v>
      </c>
      <c r="E119" s="8">
        <v>45099.0</v>
      </c>
      <c r="F119" s="179">
        <v>45100.0</v>
      </c>
      <c r="G119" s="180"/>
      <c r="H119" s="24"/>
      <c r="I119" s="181">
        <v>45113.0</v>
      </c>
      <c r="J119" s="180"/>
      <c r="K119" s="10"/>
      <c r="L119" s="8">
        <v>45128.0</v>
      </c>
      <c r="M119" s="180"/>
      <c r="N119" s="28"/>
      <c r="O119" s="28"/>
      <c r="P119" s="32">
        <v>45160.0</v>
      </c>
      <c r="Q119" s="180"/>
      <c r="R119" s="182" t="s">
        <v>16</v>
      </c>
      <c r="S119" s="182" t="s">
        <v>16</v>
      </c>
      <c r="T119" s="182" t="s">
        <v>16</v>
      </c>
      <c r="U119" s="182"/>
    </row>
    <row r="120">
      <c r="A120" s="7">
        <v>118.0</v>
      </c>
      <c r="B120" s="7">
        <v>8172886.0</v>
      </c>
      <c r="C120" s="16" t="s">
        <v>15</v>
      </c>
      <c r="D120" s="37"/>
      <c r="E120" s="8">
        <v>45100.0</v>
      </c>
      <c r="F120" s="195"/>
      <c r="G120" s="191"/>
      <c r="H120" s="37"/>
      <c r="I120" s="15">
        <v>45100.0</v>
      </c>
      <c r="J120" s="191"/>
      <c r="K120" s="36"/>
      <c r="L120" s="15">
        <v>45116.0</v>
      </c>
      <c r="M120" s="191"/>
      <c r="N120" s="140"/>
      <c r="O120" s="140"/>
      <c r="P120" s="70">
        <v>45132.0</v>
      </c>
      <c r="Q120" s="191"/>
      <c r="R120" s="182" t="s">
        <v>15</v>
      </c>
      <c r="S120" s="194"/>
      <c r="T120" s="182" t="s">
        <v>16</v>
      </c>
      <c r="U120" s="194"/>
    </row>
    <row r="121">
      <c r="A121" s="7">
        <v>119.0</v>
      </c>
      <c r="B121" s="7">
        <v>8173852.0</v>
      </c>
      <c r="C121" s="9" t="s">
        <v>15</v>
      </c>
      <c r="D121" s="10"/>
      <c r="E121" s="8">
        <v>45103.0</v>
      </c>
      <c r="F121" s="179">
        <v>45103.0</v>
      </c>
      <c r="G121" s="180"/>
      <c r="H121" s="24"/>
      <c r="I121" s="181">
        <v>45141.0</v>
      </c>
      <c r="J121" s="8">
        <v>45145.0</v>
      </c>
      <c r="K121" s="10"/>
      <c r="L121" s="8">
        <v>45169.0</v>
      </c>
      <c r="M121" s="180"/>
      <c r="N121" s="28"/>
      <c r="O121" s="28"/>
      <c r="P121" s="32">
        <v>45178.0</v>
      </c>
      <c r="Q121" s="180"/>
      <c r="R121" s="182"/>
      <c r="S121" s="194" t="s">
        <v>16</v>
      </c>
      <c r="T121" s="182" t="s">
        <v>16</v>
      </c>
      <c r="U121" s="182"/>
    </row>
    <row r="122">
      <c r="A122" s="7">
        <v>120.0</v>
      </c>
      <c r="B122" s="7">
        <v>8174826.0</v>
      </c>
      <c r="C122" s="9" t="s">
        <v>15</v>
      </c>
      <c r="D122" s="24"/>
      <c r="E122" s="8">
        <v>45106.0</v>
      </c>
      <c r="F122" s="179">
        <v>45106.0</v>
      </c>
      <c r="G122" s="180"/>
      <c r="H122" s="24"/>
      <c r="I122" s="181">
        <v>45110.0</v>
      </c>
      <c r="J122" s="180"/>
      <c r="K122" s="10"/>
      <c r="L122" s="8">
        <v>45119.0</v>
      </c>
      <c r="M122" s="180"/>
      <c r="N122" s="28"/>
      <c r="O122" s="28"/>
      <c r="P122" s="32">
        <v>45124.0</v>
      </c>
      <c r="Q122" s="180"/>
      <c r="R122" s="182" t="s">
        <v>16</v>
      </c>
      <c r="S122" s="194" t="s">
        <v>16</v>
      </c>
      <c r="T122" s="182" t="s">
        <v>16</v>
      </c>
      <c r="U122" s="182"/>
    </row>
    <row r="123">
      <c r="A123" s="7">
        <v>121.0</v>
      </c>
      <c r="B123" s="7">
        <v>8171850.0</v>
      </c>
      <c r="C123" s="9" t="s">
        <v>16</v>
      </c>
      <c r="D123" s="10">
        <v>1.0</v>
      </c>
      <c r="E123" s="8">
        <v>45098.0</v>
      </c>
      <c r="F123" s="187"/>
      <c r="G123" s="180"/>
      <c r="H123" s="24"/>
      <c r="I123" s="186"/>
      <c r="J123" s="180"/>
      <c r="K123" s="10"/>
      <c r="L123" s="180"/>
      <c r="M123" s="180"/>
      <c r="N123" s="28"/>
      <c r="O123" s="28"/>
      <c r="P123" s="32">
        <v>45101.0</v>
      </c>
      <c r="Q123" s="180"/>
      <c r="R123" s="182"/>
      <c r="S123" s="194" t="s">
        <v>15</v>
      </c>
      <c r="T123" s="182" t="s">
        <v>15</v>
      </c>
      <c r="U123" s="182"/>
    </row>
    <row r="124">
      <c r="A124" s="7">
        <v>122.0</v>
      </c>
      <c r="B124" s="7">
        <v>8176349.0</v>
      </c>
      <c r="C124" s="9" t="s">
        <v>15</v>
      </c>
      <c r="D124" s="24"/>
      <c r="E124" s="8">
        <v>45110.0</v>
      </c>
      <c r="F124" s="179">
        <v>45111.0</v>
      </c>
      <c r="G124" s="180"/>
      <c r="H124" s="24"/>
      <c r="I124" s="186"/>
      <c r="J124" s="180"/>
      <c r="K124" s="10"/>
      <c r="L124" s="180"/>
      <c r="M124" s="180"/>
      <c r="N124" s="28"/>
      <c r="O124" s="28"/>
      <c r="P124" s="185"/>
      <c r="Q124" s="8">
        <v>45117.0</v>
      </c>
      <c r="R124" s="182" t="s">
        <v>16</v>
      </c>
      <c r="S124" s="194" t="s">
        <v>15</v>
      </c>
      <c r="T124" s="182" t="s">
        <v>15</v>
      </c>
      <c r="U124" s="182"/>
    </row>
    <row r="125">
      <c r="A125" s="7">
        <v>123.0</v>
      </c>
      <c r="B125" s="7">
        <v>8179441.0</v>
      </c>
      <c r="C125" s="9" t="s">
        <v>15</v>
      </c>
      <c r="D125" s="24"/>
      <c r="E125" s="8">
        <v>45118.0</v>
      </c>
      <c r="F125" s="179">
        <v>45119.0</v>
      </c>
      <c r="G125" s="180"/>
      <c r="H125" s="24"/>
      <c r="I125" s="181">
        <v>45134.0</v>
      </c>
      <c r="J125" s="180"/>
      <c r="K125" s="10"/>
      <c r="L125" s="8">
        <v>45140.0</v>
      </c>
      <c r="M125" s="180"/>
      <c r="N125" s="28"/>
      <c r="O125" s="28"/>
      <c r="P125" s="32">
        <v>45149.0</v>
      </c>
      <c r="Q125" s="180"/>
      <c r="R125" s="182" t="s">
        <v>16</v>
      </c>
      <c r="S125" s="194" t="s">
        <v>16</v>
      </c>
      <c r="T125" s="182" t="s">
        <v>16</v>
      </c>
      <c r="U125" s="182"/>
    </row>
    <row r="126">
      <c r="A126" s="7">
        <v>124.0</v>
      </c>
      <c r="B126" s="7">
        <v>8181257.0</v>
      </c>
      <c r="C126" s="9" t="s">
        <v>16</v>
      </c>
      <c r="D126" s="10">
        <v>2.0</v>
      </c>
      <c r="E126" s="8">
        <v>45122.0</v>
      </c>
      <c r="F126" s="187"/>
      <c r="G126" s="180"/>
      <c r="H126" s="24"/>
      <c r="I126" s="181">
        <v>45124.0</v>
      </c>
      <c r="J126" s="180"/>
      <c r="K126" s="10"/>
      <c r="L126" s="180"/>
      <c r="M126" s="180"/>
      <c r="N126" s="28"/>
      <c r="O126" s="28"/>
      <c r="P126" s="32">
        <v>45136.0</v>
      </c>
      <c r="Q126" s="180"/>
      <c r="R126" s="182" t="s">
        <v>15</v>
      </c>
      <c r="S126" s="182"/>
      <c r="T126" s="182" t="s">
        <v>15</v>
      </c>
      <c r="U126" s="182"/>
    </row>
    <row r="127">
      <c r="A127" s="7">
        <v>125.0</v>
      </c>
      <c r="B127" s="7">
        <v>8181238.0</v>
      </c>
      <c r="C127" s="9" t="s">
        <v>16</v>
      </c>
      <c r="D127" s="10">
        <v>2.0</v>
      </c>
      <c r="E127" s="8">
        <v>45123.0</v>
      </c>
      <c r="F127" s="187"/>
      <c r="G127" s="180"/>
      <c r="H127" s="24"/>
      <c r="I127" s="181">
        <v>45124.0</v>
      </c>
      <c r="J127" s="180"/>
      <c r="K127" s="10"/>
      <c r="L127" s="180"/>
      <c r="M127" s="180"/>
      <c r="N127" s="28"/>
      <c r="O127" s="28"/>
      <c r="P127" s="32">
        <v>45130.0</v>
      </c>
      <c r="Q127" s="180"/>
      <c r="R127" s="182" t="s">
        <v>15</v>
      </c>
      <c r="S127" s="182"/>
      <c r="T127" s="182" t="s">
        <v>15</v>
      </c>
      <c r="U127" s="182"/>
    </row>
    <row r="128">
      <c r="A128" s="7">
        <v>126.0</v>
      </c>
      <c r="B128" s="7">
        <v>8182883.0</v>
      </c>
      <c r="C128" s="9" t="s">
        <v>15</v>
      </c>
      <c r="D128" s="24"/>
      <c r="E128" s="8">
        <v>45127.0</v>
      </c>
      <c r="F128" s="179">
        <v>45127.0</v>
      </c>
      <c r="G128" s="180"/>
      <c r="H128" s="24"/>
      <c r="I128" s="181">
        <v>45133.0</v>
      </c>
      <c r="J128" s="180"/>
      <c r="K128" s="10"/>
      <c r="L128" s="8">
        <v>45135.0</v>
      </c>
      <c r="M128" s="180"/>
      <c r="N128" s="28"/>
      <c r="O128" s="28"/>
      <c r="P128" s="32">
        <v>45149.0</v>
      </c>
      <c r="Q128" s="180"/>
      <c r="R128" s="182" t="s">
        <v>15</v>
      </c>
      <c r="S128" s="182"/>
      <c r="T128" s="182" t="s">
        <v>16</v>
      </c>
      <c r="U128" s="182"/>
    </row>
    <row r="129">
      <c r="A129" s="7">
        <v>127.0</v>
      </c>
      <c r="B129" s="7">
        <v>8183484.0</v>
      </c>
      <c r="C129" s="9" t="s">
        <v>15</v>
      </c>
      <c r="D129" s="24"/>
      <c r="E129" s="8">
        <v>45128.0</v>
      </c>
      <c r="F129" s="187"/>
      <c r="G129" s="180"/>
      <c r="H129" s="24"/>
      <c r="I129" s="181">
        <v>45128.0</v>
      </c>
      <c r="J129" s="180"/>
      <c r="K129" s="10"/>
      <c r="L129" s="180"/>
      <c r="M129" s="180"/>
      <c r="N129" s="28"/>
      <c r="O129" s="28"/>
      <c r="P129" s="32">
        <v>45148.0</v>
      </c>
      <c r="Q129" s="180"/>
      <c r="R129" s="182" t="s">
        <v>15</v>
      </c>
      <c r="S129" s="182"/>
      <c r="T129" s="182" t="s">
        <v>15</v>
      </c>
      <c r="U129" s="182"/>
    </row>
    <row r="130">
      <c r="A130" s="7">
        <v>128.0</v>
      </c>
      <c r="B130" s="7">
        <v>8183375.0</v>
      </c>
      <c r="C130" s="9" t="s">
        <v>15</v>
      </c>
      <c r="D130" s="24"/>
      <c r="E130" s="8">
        <v>45128.0</v>
      </c>
      <c r="F130" s="179">
        <v>45128.0</v>
      </c>
      <c r="G130" s="180"/>
      <c r="H130" s="24"/>
      <c r="I130" s="186"/>
      <c r="J130" s="180"/>
      <c r="K130" s="10"/>
      <c r="L130" s="180"/>
      <c r="M130" s="180"/>
      <c r="N130" s="28"/>
      <c r="O130" s="28"/>
      <c r="P130" s="32">
        <v>45140.0</v>
      </c>
      <c r="Q130" s="180"/>
      <c r="R130" s="182" t="s">
        <v>16</v>
      </c>
      <c r="S130" s="182"/>
      <c r="T130" s="182" t="s">
        <v>16</v>
      </c>
      <c r="U130" s="182"/>
    </row>
    <row r="131">
      <c r="A131" s="7">
        <v>128.0</v>
      </c>
      <c r="B131" s="7">
        <v>8183485.0</v>
      </c>
      <c r="C131" s="9" t="s">
        <v>16</v>
      </c>
      <c r="D131" s="10">
        <v>2.0</v>
      </c>
      <c r="E131" s="8">
        <v>45128.0</v>
      </c>
      <c r="F131" s="187"/>
      <c r="G131" s="180"/>
      <c r="H131" s="24"/>
      <c r="I131" s="181">
        <v>45129.0</v>
      </c>
      <c r="J131" s="180"/>
      <c r="K131" s="10"/>
      <c r="L131" s="180"/>
      <c r="M131" s="180"/>
      <c r="N131" s="28"/>
      <c r="O131" s="28"/>
      <c r="P131" s="32">
        <v>45148.0</v>
      </c>
      <c r="Q131" s="180"/>
      <c r="R131" s="182" t="s">
        <v>15</v>
      </c>
      <c r="S131" s="182"/>
      <c r="T131" s="182" t="s">
        <v>16</v>
      </c>
      <c r="U131" s="182"/>
    </row>
    <row r="132">
      <c r="A132" s="7">
        <v>130.0</v>
      </c>
      <c r="B132" s="12">
        <v>8209632.0</v>
      </c>
      <c r="C132" s="9" t="s">
        <v>16</v>
      </c>
      <c r="D132" s="10">
        <v>1.0</v>
      </c>
      <c r="E132" s="8">
        <v>45195.0</v>
      </c>
      <c r="F132" s="187"/>
      <c r="G132" s="180"/>
      <c r="H132" s="24"/>
      <c r="I132" s="181">
        <v>45226.0</v>
      </c>
      <c r="J132" s="180"/>
      <c r="K132" s="10"/>
      <c r="L132" s="180"/>
      <c r="M132" s="180"/>
      <c r="N132" s="28"/>
      <c r="O132" s="28"/>
      <c r="P132" s="32">
        <v>45210.0</v>
      </c>
      <c r="Q132" s="180"/>
      <c r="R132" s="182" t="s">
        <v>15</v>
      </c>
      <c r="S132" s="182"/>
      <c r="T132" s="182" t="s">
        <v>15</v>
      </c>
      <c r="U132" s="182"/>
    </row>
    <row r="133">
      <c r="A133" s="7">
        <v>131.0</v>
      </c>
      <c r="B133" s="12">
        <v>8207871.0</v>
      </c>
      <c r="C133" s="9" t="s">
        <v>16</v>
      </c>
      <c r="D133" s="10">
        <v>1.0</v>
      </c>
      <c r="E133" s="8">
        <v>45191.0</v>
      </c>
      <c r="F133" s="187"/>
      <c r="G133" s="180"/>
      <c r="H133" s="24"/>
      <c r="I133" s="181">
        <v>45194.0</v>
      </c>
      <c r="J133" s="180"/>
      <c r="K133" s="10"/>
      <c r="L133" s="180"/>
      <c r="M133" s="180"/>
      <c r="N133" s="28"/>
      <c r="O133" s="28"/>
      <c r="P133" s="32">
        <v>45202.0</v>
      </c>
      <c r="Q133" s="180"/>
      <c r="R133" s="182" t="s">
        <v>15</v>
      </c>
      <c r="S133" s="182"/>
      <c r="T133" s="182" t="s">
        <v>15</v>
      </c>
      <c r="U133" s="182"/>
    </row>
    <row r="134">
      <c r="A134" s="7">
        <v>132.0</v>
      </c>
      <c r="B134" s="12">
        <v>8204558.0</v>
      </c>
      <c r="C134" s="9" t="s">
        <v>15</v>
      </c>
      <c r="D134" s="24"/>
      <c r="E134" s="8">
        <v>45183.0</v>
      </c>
      <c r="F134" s="187"/>
      <c r="G134" s="180"/>
      <c r="H134" s="24"/>
      <c r="I134" s="181">
        <v>45183.0</v>
      </c>
      <c r="J134" s="180"/>
      <c r="K134" s="10"/>
      <c r="L134" s="180"/>
      <c r="M134" s="180"/>
      <c r="N134" s="28"/>
      <c r="O134" s="28"/>
      <c r="P134" s="32">
        <v>45190.0</v>
      </c>
      <c r="Q134" s="180"/>
      <c r="R134" s="182" t="s">
        <v>15</v>
      </c>
      <c r="S134" s="182"/>
      <c r="T134" s="182" t="s">
        <v>15</v>
      </c>
      <c r="U134" s="182"/>
    </row>
    <row r="135">
      <c r="A135" s="7">
        <v>133.0</v>
      </c>
      <c r="B135" s="12">
        <v>8203062.0</v>
      </c>
      <c r="C135" s="9" t="s">
        <v>15</v>
      </c>
      <c r="D135" s="10"/>
      <c r="E135" s="8">
        <v>45180.0</v>
      </c>
      <c r="F135" s="187"/>
      <c r="G135" s="180"/>
      <c r="H135" s="24"/>
      <c r="I135" s="181">
        <v>45187.0</v>
      </c>
      <c r="J135" s="180"/>
      <c r="K135" s="10"/>
      <c r="L135" s="180"/>
      <c r="M135" s="180"/>
      <c r="N135" s="28"/>
      <c r="O135" s="28"/>
      <c r="P135" s="32">
        <v>45196.0</v>
      </c>
      <c r="Q135" s="180"/>
      <c r="R135" s="182" t="s">
        <v>15</v>
      </c>
      <c r="S135" s="182"/>
      <c r="T135" s="182" t="s">
        <v>15</v>
      </c>
      <c r="U135" s="182"/>
    </row>
    <row r="136">
      <c r="A136" s="7">
        <v>134.0</v>
      </c>
      <c r="B136" s="7">
        <v>8183845.0</v>
      </c>
      <c r="C136" s="9" t="s">
        <v>15</v>
      </c>
      <c r="D136" s="24"/>
      <c r="E136" s="8">
        <v>45130.0</v>
      </c>
      <c r="F136" s="179">
        <v>45130.0</v>
      </c>
      <c r="G136" s="180"/>
      <c r="H136" s="24"/>
      <c r="I136" s="181">
        <v>45189.0</v>
      </c>
      <c r="J136" s="180"/>
      <c r="K136" s="10"/>
      <c r="L136" s="8">
        <v>45193.0</v>
      </c>
      <c r="M136" s="180"/>
      <c r="N136" s="28"/>
      <c r="O136" s="28"/>
      <c r="P136" s="32">
        <v>45216.0</v>
      </c>
      <c r="Q136" s="180"/>
      <c r="R136" s="182" t="s">
        <v>16</v>
      </c>
      <c r="S136" s="182"/>
      <c r="T136" s="182" t="s">
        <v>16</v>
      </c>
      <c r="U136" s="182"/>
    </row>
    <row r="137">
      <c r="A137" s="7">
        <v>135.0</v>
      </c>
      <c r="B137" s="7">
        <v>8184024.0</v>
      </c>
      <c r="C137" s="9" t="s">
        <v>15</v>
      </c>
      <c r="D137" s="24"/>
      <c r="E137" s="8">
        <v>45131.0</v>
      </c>
      <c r="F137" s="179">
        <v>45131.0</v>
      </c>
      <c r="G137" s="180"/>
      <c r="H137" s="24"/>
      <c r="I137" s="181">
        <v>45132.0</v>
      </c>
      <c r="J137" s="180"/>
      <c r="K137" s="10"/>
      <c r="L137" s="8">
        <v>45138.0</v>
      </c>
      <c r="M137" s="180"/>
      <c r="N137" s="28"/>
      <c r="O137" s="28"/>
      <c r="P137" s="32">
        <v>45144.0</v>
      </c>
      <c r="Q137" s="180"/>
      <c r="R137" s="182" t="s">
        <v>16</v>
      </c>
      <c r="S137" s="182"/>
      <c r="T137" s="182" t="s">
        <v>16</v>
      </c>
      <c r="U137" s="182"/>
    </row>
    <row r="138">
      <c r="A138" s="7">
        <v>136.0</v>
      </c>
      <c r="B138" s="7">
        <v>8184003.0</v>
      </c>
      <c r="C138" s="9" t="s">
        <v>15</v>
      </c>
      <c r="D138" s="24"/>
      <c r="E138" s="8">
        <v>45131.0</v>
      </c>
      <c r="F138" s="187"/>
      <c r="G138" s="180"/>
      <c r="H138" s="24"/>
      <c r="I138" s="181">
        <v>45131.0</v>
      </c>
      <c r="J138" s="180"/>
      <c r="K138" s="10"/>
      <c r="L138" s="8">
        <v>45138.0</v>
      </c>
      <c r="M138" s="180"/>
      <c r="N138" s="28"/>
      <c r="O138" s="28"/>
      <c r="P138" s="32">
        <v>45166.0</v>
      </c>
      <c r="Q138" s="180"/>
      <c r="R138" s="182" t="s">
        <v>15</v>
      </c>
      <c r="S138" s="182"/>
      <c r="T138" s="182" t="s">
        <v>16</v>
      </c>
      <c r="U138" s="182"/>
    </row>
    <row r="139">
      <c r="A139" s="7">
        <v>137.0</v>
      </c>
      <c r="B139" s="7">
        <v>8184309.0</v>
      </c>
      <c r="C139" s="9" t="s">
        <v>16</v>
      </c>
      <c r="D139" s="10">
        <v>2.0</v>
      </c>
      <c r="E139" s="8">
        <v>45131.0</v>
      </c>
      <c r="F139" s="179">
        <v>45132.0</v>
      </c>
      <c r="G139" s="180"/>
      <c r="H139" s="24"/>
      <c r="I139" s="181">
        <v>45140.0</v>
      </c>
      <c r="J139" s="180"/>
      <c r="K139" s="10"/>
      <c r="L139" s="180"/>
      <c r="M139" s="180"/>
      <c r="N139" s="28"/>
      <c r="O139" s="28"/>
      <c r="P139" s="32">
        <v>45144.0</v>
      </c>
      <c r="Q139" s="180"/>
      <c r="R139" s="182" t="s">
        <v>16</v>
      </c>
      <c r="S139" s="182"/>
      <c r="T139" s="182" t="s">
        <v>15</v>
      </c>
      <c r="U139" s="182"/>
    </row>
    <row r="140">
      <c r="A140" s="7">
        <v>138.0</v>
      </c>
      <c r="B140" s="7">
        <v>8185189.0</v>
      </c>
      <c r="C140" s="9" t="s">
        <v>15</v>
      </c>
      <c r="D140" s="24"/>
      <c r="E140" s="8">
        <v>45133.0</v>
      </c>
      <c r="F140" s="179">
        <v>45133.0</v>
      </c>
      <c r="G140" s="180"/>
      <c r="H140" s="24"/>
      <c r="I140" s="181">
        <v>45149.0</v>
      </c>
      <c r="J140" s="180"/>
      <c r="K140" s="10"/>
      <c r="L140" s="180"/>
      <c r="M140" s="180"/>
      <c r="N140" s="28"/>
      <c r="O140" s="28"/>
      <c r="P140" s="32">
        <v>45168.0</v>
      </c>
      <c r="Q140" s="180"/>
      <c r="R140" s="182" t="s">
        <v>16</v>
      </c>
      <c r="S140" s="182"/>
      <c r="T140" s="182" t="s">
        <v>15</v>
      </c>
      <c r="U140" s="182"/>
    </row>
    <row r="141">
      <c r="A141" s="7">
        <v>139.0</v>
      </c>
      <c r="B141" s="7">
        <v>8185363.0</v>
      </c>
      <c r="C141" s="9" t="s">
        <v>15</v>
      </c>
      <c r="D141" s="10">
        <v>0.0</v>
      </c>
      <c r="E141" s="8">
        <v>45133.0</v>
      </c>
      <c r="F141" s="179">
        <v>45134.0</v>
      </c>
      <c r="G141" s="180"/>
      <c r="H141" s="24"/>
      <c r="I141" s="181">
        <v>45147.0</v>
      </c>
      <c r="J141" s="180"/>
      <c r="K141" s="10"/>
      <c r="L141" s="8">
        <v>45151.0</v>
      </c>
      <c r="M141" s="180"/>
      <c r="N141" s="28"/>
      <c r="O141" s="28"/>
      <c r="P141" s="32">
        <v>45158.0</v>
      </c>
      <c r="Q141" s="180"/>
      <c r="R141" s="182" t="s">
        <v>16</v>
      </c>
      <c r="S141" s="182"/>
      <c r="T141" s="182" t="s">
        <v>16</v>
      </c>
      <c r="U141" s="182"/>
    </row>
    <row r="142">
      <c r="A142" s="7">
        <v>140.0</v>
      </c>
      <c r="B142" s="7">
        <v>8186218.0</v>
      </c>
      <c r="C142" s="9" t="s">
        <v>16</v>
      </c>
      <c r="D142" s="10">
        <v>4.0</v>
      </c>
      <c r="E142" s="8">
        <v>45135.0</v>
      </c>
      <c r="F142" s="187"/>
      <c r="G142" s="180"/>
      <c r="H142" s="24"/>
      <c r="I142" s="181">
        <v>45137.0</v>
      </c>
      <c r="J142" s="180"/>
      <c r="K142" s="10"/>
      <c r="L142" s="8">
        <v>45144.0</v>
      </c>
      <c r="M142" s="180"/>
      <c r="N142" s="28"/>
      <c r="O142" s="28"/>
      <c r="P142" s="32">
        <v>45150.0</v>
      </c>
      <c r="Q142" s="180"/>
      <c r="R142" s="182" t="s">
        <v>15</v>
      </c>
      <c r="S142" s="182"/>
      <c r="T142" s="182" t="s">
        <v>16</v>
      </c>
      <c r="U142" s="182"/>
    </row>
    <row r="143">
      <c r="A143" s="7">
        <v>141.0</v>
      </c>
      <c r="B143" s="7">
        <v>8099524.0</v>
      </c>
      <c r="C143" s="9" t="s">
        <v>16</v>
      </c>
      <c r="D143" s="10">
        <v>1.0</v>
      </c>
      <c r="E143" s="8">
        <v>44929.0</v>
      </c>
      <c r="F143" s="179">
        <v>44929.0</v>
      </c>
      <c r="G143" s="180"/>
      <c r="H143" s="24"/>
      <c r="I143" s="181">
        <v>44931.0</v>
      </c>
      <c r="J143" s="180"/>
      <c r="K143" s="10"/>
      <c r="L143" s="180"/>
      <c r="M143" s="180"/>
      <c r="N143" s="28"/>
      <c r="O143" s="28"/>
      <c r="P143" s="32">
        <v>44939.0</v>
      </c>
      <c r="Q143" s="180"/>
      <c r="R143" s="182" t="s">
        <v>16</v>
      </c>
      <c r="S143" s="182"/>
      <c r="T143" s="182" t="s">
        <v>15</v>
      </c>
      <c r="U143" s="182"/>
    </row>
    <row r="144">
      <c r="A144" s="7">
        <v>142.0</v>
      </c>
      <c r="B144" s="7">
        <v>8223647.0</v>
      </c>
      <c r="C144" s="9" t="s">
        <v>15</v>
      </c>
      <c r="D144" s="24"/>
      <c r="E144" s="8">
        <v>45232.0</v>
      </c>
      <c r="F144" s="179">
        <v>45232.0</v>
      </c>
      <c r="G144" s="180"/>
      <c r="H144" s="24"/>
      <c r="I144" s="181">
        <v>45238.0</v>
      </c>
      <c r="J144" s="180"/>
      <c r="K144" s="10"/>
      <c r="L144" s="8">
        <v>45244.0</v>
      </c>
      <c r="M144" s="180"/>
      <c r="N144" s="28"/>
      <c r="O144" s="28"/>
      <c r="P144" s="32">
        <v>45245.0</v>
      </c>
      <c r="Q144" s="180"/>
      <c r="R144" s="182" t="s">
        <v>16</v>
      </c>
      <c r="S144" s="182"/>
      <c r="T144" s="182" t="s">
        <v>16</v>
      </c>
      <c r="U144" s="182"/>
    </row>
    <row r="145">
      <c r="A145" s="7">
        <v>143.0</v>
      </c>
      <c r="B145" s="7">
        <v>8222634.0</v>
      </c>
      <c r="C145" s="9" t="s">
        <v>15</v>
      </c>
      <c r="D145" s="24"/>
      <c r="E145" s="8">
        <v>45229.0</v>
      </c>
      <c r="F145" s="179">
        <v>45229.0</v>
      </c>
      <c r="G145" s="180"/>
      <c r="H145" s="24"/>
      <c r="I145" s="181">
        <v>45236.0</v>
      </c>
      <c r="J145" s="180"/>
      <c r="K145" s="10"/>
      <c r="L145" s="8">
        <v>45246.0</v>
      </c>
      <c r="M145" s="180"/>
      <c r="N145" s="28"/>
      <c r="O145" s="28"/>
      <c r="P145" s="32">
        <v>45265.0</v>
      </c>
      <c r="Q145" s="180"/>
      <c r="R145" s="182" t="s">
        <v>16</v>
      </c>
      <c r="S145" s="182"/>
      <c r="T145" s="182" t="s">
        <v>16</v>
      </c>
      <c r="U145" s="182"/>
    </row>
    <row r="146">
      <c r="A146" s="7">
        <v>144.0</v>
      </c>
      <c r="B146" s="7">
        <v>8224167.0</v>
      </c>
      <c r="C146" s="9" t="s">
        <v>16</v>
      </c>
      <c r="D146" s="10">
        <v>2.0</v>
      </c>
      <c r="E146" s="8">
        <v>45233.0</v>
      </c>
      <c r="F146" s="187"/>
      <c r="G146" s="180"/>
      <c r="H146" s="24"/>
      <c r="I146" s="181">
        <v>45237.0</v>
      </c>
      <c r="J146" s="180"/>
      <c r="K146" s="10"/>
      <c r="L146" s="8">
        <v>45245.0</v>
      </c>
      <c r="M146" s="180"/>
      <c r="N146" s="28"/>
      <c r="O146" s="28"/>
      <c r="P146" s="32">
        <v>45251.0</v>
      </c>
      <c r="Q146" s="180"/>
      <c r="R146" s="182" t="s">
        <v>15</v>
      </c>
      <c r="S146" s="182"/>
      <c r="T146" s="182" t="s">
        <v>16</v>
      </c>
      <c r="U146" s="182"/>
    </row>
    <row r="147">
      <c r="A147" s="7">
        <v>145.0</v>
      </c>
      <c r="B147" s="7">
        <v>8225839.0</v>
      </c>
      <c r="C147" s="9" t="s">
        <v>15</v>
      </c>
      <c r="D147" s="24"/>
      <c r="E147" s="8">
        <v>45238.0</v>
      </c>
      <c r="F147" s="179">
        <v>45239.0</v>
      </c>
      <c r="G147" s="180"/>
      <c r="H147" s="24"/>
      <c r="I147" s="186"/>
      <c r="J147" s="180"/>
      <c r="K147" s="10"/>
      <c r="L147" s="8">
        <v>45260.0</v>
      </c>
      <c r="M147" s="180"/>
      <c r="N147" s="28"/>
      <c r="O147" s="28"/>
      <c r="P147" s="32">
        <v>45265.0</v>
      </c>
      <c r="Q147" s="180"/>
      <c r="R147" s="182" t="s">
        <v>16</v>
      </c>
      <c r="S147" s="182"/>
      <c r="T147" s="182" t="s">
        <v>16</v>
      </c>
      <c r="U147" s="182"/>
    </row>
    <row r="148">
      <c r="A148" s="7">
        <v>146.0</v>
      </c>
      <c r="B148" s="7">
        <v>8226258.0</v>
      </c>
      <c r="C148" s="9" t="s">
        <v>15</v>
      </c>
      <c r="D148" s="24"/>
      <c r="E148" s="8">
        <v>45239.0</v>
      </c>
      <c r="F148" s="179">
        <v>45180.0</v>
      </c>
      <c r="G148" s="180"/>
      <c r="H148" s="24"/>
      <c r="I148" s="186"/>
      <c r="J148" s="180"/>
      <c r="K148" s="10"/>
      <c r="L148" s="180"/>
      <c r="M148" s="180"/>
      <c r="N148" s="28"/>
      <c r="O148" s="28"/>
      <c r="P148" s="185"/>
      <c r="Q148" s="8">
        <v>45243.0</v>
      </c>
      <c r="R148" s="182" t="s">
        <v>16</v>
      </c>
      <c r="S148" s="182"/>
      <c r="T148" s="182" t="s">
        <v>16</v>
      </c>
      <c r="U148" s="182"/>
    </row>
    <row r="149">
      <c r="A149" s="7">
        <v>147.0</v>
      </c>
      <c r="B149" s="7">
        <v>8211392.0</v>
      </c>
      <c r="C149" s="9" t="s">
        <v>16</v>
      </c>
      <c r="D149" s="10">
        <v>1.0</v>
      </c>
      <c r="E149" s="8">
        <v>45201.0</v>
      </c>
      <c r="F149" s="179">
        <v>6688963.0</v>
      </c>
      <c r="G149" s="180"/>
      <c r="H149" s="24"/>
      <c r="I149" s="181">
        <v>45261.0</v>
      </c>
      <c r="J149" s="180"/>
      <c r="K149" s="10"/>
      <c r="L149" s="8">
        <v>45273.0</v>
      </c>
      <c r="M149" s="180"/>
      <c r="N149" s="28"/>
      <c r="O149" s="28"/>
      <c r="P149" s="32">
        <v>45278.0</v>
      </c>
      <c r="Q149" s="180"/>
      <c r="R149" s="182" t="s">
        <v>16</v>
      </c>
      <c r="S149" s="182"/>
      <c r="T149" s="182" t="s">
        <v>16</v>
      </c>
      <c r="U149" s="182"/>
    </row>
    <row r="150">
      <c r="A150" s="7">
        <v>148.0</v>
      </c>
      <c r="B150" s="7">
        <v>8234727.0</v>
      </c>
      <c r="C150" s="9" t="s">
        <v>15</v>
      </c>
      <c r="D150" s="24"/>
      <c r="E150" s="8">
        <v>45264.0</v>
      </c>
      <c r="F150" s="187"/>
      <c r="G150" s="180"/>
      <c r="H150" s="24"/>
      <c r="I150" s="181">
        <v>45264.0</v>
      </c>
      <c r="J150" s="180"/>
      <c r="K150" s="10"/>
      <c r="L150" s="8">
        <v>45273.0</v>
      </c>
      <c r="M150" s="180"/>
      <c r="N150" s="28"/>
      <c r="O150" s="28"/>
      <c r="P150" s="32">
        <v>45283.0</v>
      </c>
      <c r="Q150" s="180"/>
      <c r="R150" s="182" t="s">
        <v>15</v>
      </c>
      <c r="S150" s="182"/>
      <c r="T150" s="182" t="s">
        <v>16</v>
      </c>
      <c r="U150" s="182"/>
    </row>
    <row r="151">
      <c r="A151" s="7">
        <v>149.0</v>
      </c>
      <c r="B151" s="7">
        <v>8234421.0</v>
      </c>
      <c r="C151" s="9" t="s">
        <v>16</v>
      </c>
      <c r="D151" s="10">
        <v>2.0</v>
      </c>
      <c r="E151" s="8">
        <v>45263.0</v>
      </c>
      <c r="F151" s="179">
        <v>45264.0</v>
      </c>
      <c r="G151" s="180"/>
      <c r="H151" s="24"/>
      <c r="I151" s="186"/>
      <c r="J151" s="180"/>
      <c r="K151" s="10"/>
      <c r="L151" s="8">
        <v>45272.0</v>
      </c>
      <c r="M151" s="180"/>
      <c r="N151" s="28"/>
      <c r="O151" s="28"/>
      <c r="P151" s="32">
        <v>45291.0</v>
      </c>
      <c r="Q151" s="180"/>
      <c r="R151" s="182" t="s">
        <v>16</v>
      </c>
      <c r="S151" s="182"/>
      <c r="T151" s="182" t="s">
        <v>16</v>
      </c>
      <c r="U151" s="182"/>
    </row>
    <row r="152">
      <c r="A152" s="7">
        <v>150.0</v>
      </c>
      <c r="B152" s="7">
        <v>8211441.0</v>
      </c>
      <c r="C152" s="9" t="s">
        <v>15</v>
      </c>
      <c r="D152" s="24"/>
      <c r="E152" s="8">
        <v>45201.0</v>
      </c>
      <c r="F152" s="187"/>
      <c r="G152" s="180"/>
      <c r="H152" s="24"/>
      <c r="I152" s="181">
        <v>45201.0</v>
      </c>
      <c r="J152" s="180"/>
      <c r="K152" s="10"/>
      <c r="L152" s="180"/>
      <c r="M152" s="180"/>
      <c r="N152" s="28"/>
      <c r="O152" s="28"/>
      <c r="P152" s="32">
        <v>45207.0</v>
      </c>
      <c r="Q152" s="180"/>
      <c r="R152" s="182" t="s">
        <v>15</v>
      </c>
      <c r="S152" s="182"/>
      <c r="T152" s="182" t="s">
        <v>15</v>
      </c>
      <c r="U152" s="182"/>
    </row>
    <row r="153">
      <c r="A153" s="7">
        <v>151.0</v>
      </c>
      <c r="B153" s="7">
        <v>8212401.0</v>
      </c>
      <c r="C153" s="9" t="s">
        <v>15</v>
      </c>
      <c r="D153" s="24"/>
      <c r="E153" s="8">
        <v>45203.0</v>
      </c>
      <c r="F153" s="179">
        <v>45203.0</v>
      </c>
      <c r="G153" s="180"/>
      <c r="H153" s="24"/>
      <c r="I153" s="186"/>
      <c r="J153" s="180"/>
      <c r="K153" s="10"/>
      <c r="L153" s="8">
        <v>45233.0</v>
      </c>
      <c r="M153" s="180"/>
      <c r="N153" s="28"/>
      <c r="O153" s="28"/>
      <c r="P153" s="32">
        <v>45242.0</v>
      </c>
      <c r="Q153" s="180"/>
      <c r="R153" s="182" t="s">
        <v>16</v>
      </c>
      <c r="S153" s="182"/>
      <c r="T153" s="182" t="s">
        <v>16</v>
      </c>
      <c r="U153" s="182"/>
    </row>
    <row r="154">
      <c r="A154" s="7">
        <v>152.0</v>
      </c>
      <c r="B154" s="7">
        <v>8212715.0</v>
      </c>
      <c r="C154" s="9" t="s">
        <v>15</v>
      </c>
      <c r="D154" s="24"/>
      <c r="E154" s="8">
        <v>45203.0</v>
      </c>
      <c r="F154" s="179">
        <v>45203.0</v>
      </c>
      <c r="G154" s="180"/>
      <c r="H154" s="24"/>
      <c r="I154" s="186"/>
      <c r="J154" s="180"/>
      <c r="K154" s="10"/>
      <c r="L154" s="180"/>
      <c r="M154" s="180"/>
      <c r="N154" s="28"/>
      <c r="O154" s="28"/>
      <c r="P154" s="185"/>
      <c r="Q154" s="8">
        <v>45229.0</v>
      </c>
      <c r="R154" s="182" t="s">
        <v>16</v>
      </c>
      <c r="S154" s="182"/>
      <c r="T154" s="182" t="s">
        <v>16</v>
      </c>
      <c r="U154" s="182"/>
    </row>
    <row r="155">
      <c r="A155" s="7">
        <v>153.0</v>
      </c>
      <c r="B155" s="7">
        <v>8215659.0</v>
      </c>
      <c r="C155" s="9" t="s">
        <v>15</v>
      </c>
      <c r="D155" s="24"/>
      <c r="E155" s="8">
        <v>45211.0</v>
      </c>
      <c r="F155" s="179">
        <v>45211.0</v>
      </c>
      <c r="G155" s="180"/>
      <c r="H155" s="24"/>
      <c r="I155" s="181">
        <v>45216.0</v>
      </c>
      <c r="J155" s="180"/>
      <c r="K155" s="10"/>
      <c r="L155" s="180"/>
      <c r="M155" s="180"/>
      <c r="N155" s="28"/>
      <c r="O155" s="28"/>
      <c r="P155" s="32">
        <v>45226.0</v>
      </c>
      <c r="Q155" s="180"/>
      <c r="R155" s="182" t="s">
        <v>16</v>
      </c>
      <c r="S155" s="182"/>
      <c r="T155" s="182" t="s">
        <v>15</v>
      </c>
      <c r="U155" s="182"/>
    </row>
    <row r="156">
      <c r="A156" s="7">
        <v>154.0</v>
      </c>
      <c r="B156" s="7">
        <v>8215623.0</v>
      </c>
      <c r="C156" s="9" t="s">
        <v>15</v>
      </c>
      <c r="D156" s="24"/>
      <c r="E156" s="8">
        <v>45211.0</v>
      </c>
      <c r="F156" s="179">
        <v>45211.0</v>
      </c>
      <c r="G156" s="180"/>
      <c r="H156" s="24"/>
      <c r="I156" s="181">
        <v>45211.0</v>
      </c>
      <c r="J156" s="8">
        <v>45217.0</v>
      </c>
      <c r="K156" s="10"/>
      <c r="L156" s="180"/>
      <c r="M156" s="180"/>
      <c r="N156" s="28"/>
      <c r="O156" s="28"/>
      <c r="P156" s="32">
        <v>45228.0</v>
      </c>
      <c r="Q156" s="180"/>
      <c r="R156" s="182" t="s">
        <v>16</v>
      </c>
      <c r="S156" s="182"/>
      <c r="T156" s="182" t="s">
        <v>16</v>
      </c>
      <c r="U156" s="182"/>
    </row>
    <row r="157">
      <c r="A157" s="7">
        <v>155.0</v>
      </c>
      <c r="B157" s="7">
        <v>8216851.0</v>
      </c>
      <c r="C157" s="9" t="s">
        <v>15</v>
      </c>
      <c r="D157" s="24"/>
      <c r="E157" s="8">
        <v>45215.0</v>
      </c>
      <c r="F157" s="199">
        <v>45215.0</v>
      </c>
      <c r="G157" s="180"/>
      <c r="H157" s="24"/>
      <c r="I157" s="181">
        <v>45239.0</v>
      </c>
      <c r="J157" s="180"/>
      <c r="K157" s="10"/>
      <c r="L157" s="180"/>
      <c r="M157" s="180"/>
      <c r="N157" s="28"/>
      <c r="O157" s="28"/>
      <c r="P157" s="32">
        <v>45242.0</v>
      </c>
      <c r="Q157" s="180"/>
      <c r="R157" s="182" t="s">
        <v>16</v>
      </c>
      <c r="S157" s="182"/>
      <c r="T157" s="182" t="s">
        <v>15</v>
      </c>
      <c r="U157" s="182"/>
    </row>
    <row r="158">
      <c r="A158" s="7">
        <v>156.0</v>
      </c>
      <c r="B158" s="7">
        <v>8217165.0</v>
      </c>
      <c r="C158" s="9" t="s">
        <v>15</v>
      </c>
      <c r="D158" s="24"/>
      <c r="E158" s="8">
        <v>45216.0</v>
      </c>
      <c r="F158" s="27"/>
      <c r="G158" s="180"/>
      <c r="H158" s="24"/>
      <c r="I158" s="181">
        <v>45216.0</v>
      </c>
      <c r="J158" s="180"/>
      <c r="K158" s="10"/>
      <c r="L158" s="8">
        <v>45230.0</v>
      </c>
      <c r="M158" s="180"/>
      <c r="N158" s="28"/>
      <c r="O158" s="28"/>
      <c r="P158" s="32">
        <v>45237.0</v>
      </c>
      <c r="Q158" s="180"/>
      <c r="R158" s="182" t="s">
        <v>15</v>
      </c>
      <c r="S158" s="182"/>
      <c r="T158" s="182" t="s">
        <v>16</v>
      </c>
      <c r="U158" s="182"/>
    </row>
    <row r="159">
      <c r="A159" s="7">
        <v>157.0</v>
      </c>
      <c r="B159" s="7">
        <v>8217378.0</v>
      </c>
      <c r="C159" s="9" t="s">
        <v>15</v>
      </c>
      <c r="D159" s="24"/>
      <c r="E159" s="8">
        <v>45582.0</v>
      </c>
      <c r="F159" s="27"/>
      <c r="G159" s="180"/>
      <c r="H159" s="24"/>
      <c r="I159" s="181">
        <v>45582.0</v>
      </c>
      <c r="J159" s="180"/>
      <c r="K159" s="10"/>
      <c r="L159" s="8">
        <v>45220.0</v>
      </c>
      <c r="M159" s="180"/>
      <c r="N159" s="28"/>
      <c r="O159" s="28"/>
      <c r="P159" s="32">
        <v>45228.0</v>
      </c>
      <c r="Q159" s="180"/>
      <c r="R159" s="182" t="s">
        <v>15</v>
      </c>
      <c r="S159" s="182"/>
      <c r="T159" s="182" t="s">
        <v>16</v>
      </c>
      <c r="U159" s="182"/>
    </row>
    <row r="160">
      <c r="A160" s="7">
        <v>158.0</v>
      </c>
      <c r="B160" s="7">
        <v>8216418.0</v>
      </c>
      <c r="C160" s="9" t="s">
        <v>16</v>
      </c>
      <c r="D160" s="10">
        <v>2.0</v>
      </c>
      <c r="E160" s="8">
        <v>45213.0</v>
      </c>
      <c r="F160" s="27"/>
      <c r="G160" s="180"/>
      <c r="H160" s="24"/>
      <c r="I160" s="181">
        <v>45218.0</v>
      </c>
      <c r="J160" s="180"/>
      <c r="K160" s="10"/>
      <c r="L160" s="180"/>
      <c r="M160" s="180"/>
      <c r="N160" s="28"/>
      <c r="O160" s="28"/>
      <c r="P160" s="32">
        <v>45226.0</v>
      </c>
      <c r="Q160" s="180"/>
      <c r="R160" s="182" t="s">
        <v>15</v>
      </c>
      <c r="S160" s="182"/>
      <c r="T160" s="182" t="s">
        <v>15</v>
      </c>
      <c r="U160" s="182"/>
    </row>
    <row r="161">
      <c r="A161" s="7">
        <v>159.0</v>
      </c>
      <c r="B161" s="7">
        <v>8218531.0</v>
      </c>
      <c r="C161" s="9" t="s">
        <v>15</v>
      </c>
      <c r="D161" s="10"/>
      <c r="E161" s="8">
        <v>45218.0</v>
      </c>
      <c r="F161" s="199">
        <v>45219.0</v>
      </c>
      <c r="G161" s="180"/>
      <c r="H161" s="24"/>
      <c r="I161" s="181">
        <v>45243.0</v>
      </c>
      <c r="J161" s="180"/>
      <c r="K161" s="10"/>
      <c r="L161" s="8">
        <v>45244.0</v>
      </c>
      <c r="M161" s="180"/>
      <c r="N161" s="28"/>
      <c r="O161" s="28"/>
      <c r="P161" s="32">
        <v>45260.0</v>
      </c>
      <c r="Q161" s="180"/>
      <c r="R161" s="182" t="s">
        <v>16</v>
      </c>
      <c r="S161" s="182"/>
      <c r="T161" s="182" t="s">
        <v>16</v>
      </c>
      <c r="U161" s="182"/>
    </row>
    <row r="162">
      <c r="A162" s="7">
        <v>160.0</v>
      </c>
      <c r="B162" s="7">
        <v>8218975.0</v>
      </c>
      <c r="C162" s="9" t="s">
        <v>15</v>
      </c>
      <c r="D162" s="24"/>
      <c r="E162" s="8">
        <v>45219.0</v>
      </c>
      <c r="F162" s="199">
        <v>45220.0</v>
      </c>
      <c r="G162" s="180"/>
      <c r="H162" s="24"/>
      <c r="I162" s="186"/>
      <c r="J162" s="180"/>
      <c r="K162" s="10"/>
      <c r="L162" s="180"/>
      <c r="M162" s="180"/>
      <c r="N162" s="28"/>
      <c r="O162" s="28"/>
      <c r="P162" s="185"/>
      <c r="Q162" s="8">
        <v>45221.0</v>
      </c>
      <c r="R162" s="182" t="s">
        <v>16</v>
      </c>
      <c r="S162" s="182"/>
      <c r="T162" s="182" t="s">
        <v>15</v>
      </c>
      <c r="U162" s="182"/>
    </row>
    <row r="163">
      <c r="A163" s="7">
        <v>161.0</v>
      </c>
      <c r="B163" s="7">
        <v>8218996.0</v>
      </c>
      <c r="C163" s="9" t="s">
        <v>15</v>
      </c>
      <c r="D163" s="24"/>
      <c r="E163" s="8">
        <v>45220.0</v>
      </c>
      <c r="F163" s="27"/>
      <c r="G163" s="180"/>
      <c r="H163" s="24"/>
      <c r="I163" s="181">
        <v>45224.0</v>
      </c>
      <c r="J163" s="180"/>
      <c r="K163" s="10"/>
      <c r="L163" s="180"/>
      <c r="M163" s="180"/>
      <c r="N163" s="28"/>
      <c r="O163" s="28"/>
      <c r="P163" s="32">
        <v>45232.0</v>
      </c>
      <c r="Q163" s="180"/>
      <c r="R163" s="182" t="s">
        <v>15</v>
      </c>
      <c r="S163" s="182"/>
      <c r="T163" s="182" t="s">
        <v>15</v>
      </c>
      <c r="U163" s="182"/>
    </row>
    <row r="164">
      <c r="A164" s="7">
        <v>162.0</v>
      </c>
      <c r="B164" s="7">
        <v>8220067.0</v>
      </c>
      <c r="C164" s="9" t="s">
        <v>16</v>
      </c>
      <c r="D164" s="10">
        <v>2.0</v>
      </c>
      <c r="E164" s="8">
        <v>45223.0</v>
      </c>
      <c r="F164" s="27"/>
      <c r="G164" s="180"/>
      <c r="H164" s="24"/>
      <c r="I164" s="181">
        <v>45224.0</v>
      </c>
      <c r="J164" s="180"/>
      <c r="K164" s="10"/>
      <c r="L164" s="8">
        <v>45228.0</v>
      </c>
      <c r="M164" s="180"/>
      <c r="N164" s="28"/>
      <c r="O164" s="28"/>
      <c r="P164" s="32">
        <v>45235.0</v>
      </c>
      <c r="Q164" s="180"/>
      <c r="R164" s="182" t="s">
        <v>15</v>
      </c>
      <c r="S164" s="182"/>
      <c r="T164" s="182" t="s">
        <v>16</v>
      </c>
      <c r="U164" s="182"/>
    </row>
    <row r="165">
      <c r="A165" s="7">
        <v>163.0</v>
      </c>
      <c r="B165" s="7">
        <v>8221904.0</v>
      </c>
      <c r="C165" s="9" t="s">
        <v>16</v>
      </c>
      <c r="D165" s="10">
        <v>4.0</v>
      </c>
      <c r="E165" s="8">
        <v>45195.0</v>
      </c>
      <c r="F165" s="199">
        <v>45228.0</v>
      </c>
      <c r="G165" s="180"/>
      <c r="H165" s="24"/>
      <c r="I165" s="181">
        <v>45238.0</v>
      </c>
      <c r="J165" s="180"/>
      <c r="K165" s="10"/>
      <c r="L165" s="180"/>
      <c r="M165" s="180"/>
      <c r="N165" s="28"/>
      <c r="O165" s="28"/>
      <c r="P165" s="32">
        <v>45244.0</v>
      </c>
      <c r="Q165" s="180"/>
      <c r="R165" s="182" t="s">
        <v>16</v>
      </c>
      <c r="S165" s="182"/>
      <c r="T165" s="182" t="s">
        <v>15</v>
      </c>
      <c r="U165" s="182"/>
    </row>
    <row r="166">
      <c r="A166" s="7">
        <v>164.0</v>
      </c>
      <c r="B166" s="12">
        <v>8210129.0</v>
      </c>
      <c r="C166" s="9" t="s">
        <v>15</v>
      </c>
      <c r="D166" s="24"/>
      <c r="E166" s="8">
        <v>45196.0</v>
      </c>
      <c r="F166" s="199">
        <v>45196.0</v>
      </c>
      <c r="G166" s="180"/>
      <c r="H166" s="24"/>
      <c r="I166" s="181">
        <v>45210.0</v>
      </c>
      <c r="J166" s="180"/>
      <c r="K166" s="10"/>
      <c r="L166" s="8">
        <v>45211.0</v>
      </c>
      <c r="M166" s="180"/>
      <c r="N166" s="28"/>
      <c r="O166" s="28"/>
      <c r="P166" s="32">
        <v>45220.0</v>
      </c>
      <c r="Q166" s="180"/>
      <c r="R166" s="182" t="s">
        <v>16</v>
      </c>
      <c r="S166" s="182"/>
      <c r="T166" s="182" t="s">
        <v>16</v>
      </c>
      <c r="U166" s="182"/>
    </row>
    <row r="167">
      <c r="A167" s="7">
        <v>165.0</v>
      </c>
      <c r="B167" s="7">
        <v>8236723.0</v>
      </c>
      <c r="C167" s="9" t="s">
        <v>15</v>
      </c>
      <c r="D167" s="24"/>
      <c r="E167" s="8">
        <v>45268.0</v>
      </c>
      <c r="F167" s="27"/>
      <c r="G167" s="180"/>
      <c r="H167" s="24"/>
      <c r="I167" s="181">
        <v>45269.0</v>
      </c>
      <c r="J167" s="180"/>
      <c r="K167" s="10"/>
      <c r="L167" s="180"/>
      <c r="M167" s="180"/>
      <c r="N167" s="28"/>
      <c r="O167" s="28"/>
      <c r="P167" s="32">
        <v>45273.0</v>
      </c>
      <c r="Q167" s="180"/>
      <c r="R167" s="182" t="s">
        <v>15</v>
      </c>
      <c r="S167" s="182"/>
      <c r="T167" s="182" t="s">
        <v>15</v>
      </c>
      <c r="U167" s="182"/>
    </row>
    <row r="168">
      <c r="A168" s="7">
        <v>166.0</v>
      </c>
      <c r="B168" s="7">
        <v>8236368.0</v>
      </c>
      <c r="C168" s="9" t="s">
        <v>15</v>
      </c>
      <c r="D168" s="24"/>
      <c r="E168" s="8">
        <v>45268.0</v>
      </c>
      <c r="F168" s="27"/>
      <c r="G168" s="180"/>
      <c r="H168" s="24"/>
      <c r="I168" s="181">
        <v>45270.0</v>
      </c>
      <c r="J168" s="180"/>
      <c r="K168" s="10"/>
      <c r="L168" s="180"/>
      <c r="M168" s="180"/>
      <c r="N168" s="28"/>
      <c r="O168" s="28"/>
      <c r="P168" s="32">
        <v>45274.0</v>
      </c>
      <c r="Q168" s="180"/>
      <c r="R168" s="182" t="s">
        <v>15</v>
      </c>
      <c r="S168" s="182"/>
      <c r="T168" s="182" t="s">
        <v>15</v>
      </c>
      <c r="U168" s="182"/>
    </row>
    <row r="169">
      <c r="A169" s="7">
        <v>167.0</v>
      </c>
      <c r="B169" s="7">
        <v>8238446.0</v>
      </c>
      <c r="C169" s="9" t="s">
        <v>15</v>
      </c>
      <c r="D169" s="24"/>
      <c r="E169" s="8">
        <v>45273.0</v>
      </c>
      <c r="F169" s="27"/>
      <c r="G169" s="180"/>
      <c r="H169" s="24"/>
      <c r="I169" s="181">
        <v>45273.0</v>
      </c>
      <c r="J169" s="180"/>
      <c r="K169" s="10"/>
      <c r="L169" s="180"/>
      <c r="M169" s="180"/>
      <c r="N169" s="28"/>
      <c r="O169" s="28"/>
      <c r="P169" s="32">
        <v>45284.0</v>
      </c>
      <c r="Q169" s="180"/>
      <c r="R169" s="182" t="s">
        <v>15</v>
      </c>
      <c r="S169" s="182"/>
      <c r="T169" s="182" t="s">
        <v>15</v>
      </c>
      <c r="U169" s="182"/>
    </row>
    <row r="170">
      <c r="A170" s="7">
        <v>168.0</v>
      </c>
      <c r="B170" s="7">
        <v>8241216.0</v>
      </c>
      <c r="C170" s="9" t="s">
        <v>16</v>
      </c>
      <c r="D170" s="10">
        <v>4.0</v>
      </c>
      <c r="E170" s="8">
        <v>45281.0</v>
      </c>
      <c r="F170" s="27"/>
      <c r="G170" s="180"/>
      <c r="H170" s="24"/>
      <c r="I170" s="181">
        <v>45284.0</v>
      </c>
      <c r="J170" s="180"/>
      <c r="K170" s="10"/>
      <c r="L170" s="180"/>
      <c r="M170" s="180"/>
      <c r="N170" s="28"/>
      <c r="O170" s="28"/>
      <c r="P170" s="32">
        <v>45291.0</v>
      </c>
      <c r="Q170" s="180"/>
      <c r="R170" s="182" t="s">
        <v>15</v>
      </c>
      <c r="S170" s="182"/>
      <c r="T170" s="182" t="s">
        <v>15</v>
      </c>
      <c r="U170" s="182"/>
    </row>
    <row r="171">
      <c r="A171" s="7">
        <v>169.0</v>
      </c>
      <c r="B171" s="7">
        <v>8226087.0</v>
      </c>
      <c r="C171" s="9" t="s">
        <v>15</v>
      </c>
      <c r="D171" s="24"/>
      <c r="E171" s="8">
        <v>45239.0</v>
      </c>
      <c r="F171" s="199">
        <v>45239.0</v>
      </c>
      <c r="G171" s="180"/>
      <c r="H171" s="24"/>
      <c r="I171" s="186"/>
      <c r="J171" s="180"/>
      <c r="K171" s="10"/>
      <c r="L171" s="8">
        <v>45246.0</v>
      </c>
      <c r="M171" s="180"/>
      <c r="N171" s="28"/>
      <c r="O171" s="28"/>
      <c r="P171" s="32">
        <v>45290.0</v>
      </c>
      <c r="Q171" s="180"/>
      <c r="R171" s="182" t="s">
        <v>16</v>
      </c>
      <c r="S171" s="182"/>
      <c r="T171" s="182" t="s">
        <v>16</v>
      </c>
      <c r="U171" s="182"/>
    </row>
    <row r="172">
      <c r="A172" s="7">
        <v>170.0</v>
      </c>
      <c r="B172" s="7">
        <v>8226086.0</v>
      </c>
      <c r="C172" s="9" t="s">
        <v>16</v>
      </c>
      <c r="D172" s="10">
        <v>4.0</v>
      </c>
      <c r="E172" s="8">
        <v>45239.0</v>
      </c>
      <c r="F172" s="199">
        <v>45242.0</v>
      </c>
      <c r="G172" s="180"/>
      <c r="H172" s="24"/>
      <c r="I172" s="186"/>
      <c r="J172" s="180"/>
      <c r="K172" s="10"/>
      <c r="L172" s="8">
        <v>45252.0</v>
      </c>
      <c r="M172" s="180"/>
      <c r="N172" s="28"/>
      <c r="O172" s="28"/>
      <c r="P172" s="32">
        <v>45260.0</v>
      </c>
      <c r="Q172" s="180"/>
      <c r="R172" s="182" t="s">
        <v>16</v>
      </c>
      <c r="S172" s="182"/>
      <c r="T172" s="182" t="s">
        <v>16</v>
      </c>
      <c r="U172" s="182"/>
    </row>
    <row r="173">
      <c r="A173" s="7">
        <v>171.0</v>
      </c>
      <c r="B173" s="7">
        <v>8226648.0</v>
      </c>
      <c r="C173" s="9" t="s">
        <v>16</v>
      </c>
      <c r="D173" s="10">
        <v>1.0</v>
      </c>
      <c r="E173" s="8">
        <v>45240.0</v>
      </c>
      <c r="F173" s="27"/>
      <c r="G173" s="180"/>
      <c r="H173" s="24"/>
      <c r="I173" s="181">
        <v>45241.0</v>
      </c>
      <c r="J173" s="180"/>
      <c r="K173" s="10"/>
      <c r="L173" s="8">
        <v>45252.0</v>
      </c>
      <c r="M173" s="180"/>
      <c r="N173" s="28"/>
      <c r="O173" s="28"/>
      <c r="P173" s="32">
        <v>45253.0</v>
      </c>
      <c r="Q173" s="180"/>
      <c r="R173" s="182" t="s">
        <v>15</v>
      </c>
      <c r="S173" s="182"/>
      <c r="T173" s="182" t="s">
        <v>16</v>
      </c>
      <c r="U173" s="182"/>
    </row>
    <row r="174">
      <c r="A174" s="7">
        <v>172.0</v>
      </c>
      <c r="B174" s="7">
        <v>8226902.0</v>
      </c>
      <c r="C174" s="9" t="s">
        <v>15</v>
      </c>
      <c r="D174" s="24"/>
      <c r="E174" s="8">
        <v>45240.0</v>
      </c>
      <c r="F174" s="27"/>
      <c r="G174" s="180"/>
      <c r="H174" s="24"/>
      <c r="I174" s="181">
        <v>45241.0</v>
      </c>
      <c r="J174" s="180"/>
      <c r="K174" s="10"/>
      <c r="L174" s="8">
        <v>45276.0</v>
      </c>
      <c r="M174" s="180"/>
      <c r="N174" s="28"/>
      <c r="O174" s="28"/>
      <c r="P174" s="32">
        <v>45278.0</v>
      </c>
      <c r="Q174" s="180"/>
      <c r="R174" s="182" t="s">
        <v>15</v>
      </c>
      <c r="S174" s="182"/>
      <c r="T174" s="182" t="s">
        <v>16</v>
      </c>
      <c r="U174" s="182"/>
    </row>
    <row r="175">
      <c r="A175" s="7">
        <v>173.0</v>
      </c>
      <c r="B175" s="7">
        <v>8227081.0</v>
      </c>
      <c r="C175" s="9" t="s">
        <v>16</v>
      </c>
      <c r="D175" s="10">
        <v>2.0</v>
      </c>
      <c r="E175" s="8">
        <v>45241.0</v>
      </c>
      <c r="F175" s="27"/>
      <c r="G175" s="180"/>
      <c r="H175" s="24"/>
      <c r="I175" s="181">
        <v>45242.0</v>
      </c>
      <c r="J175" s="180"/>
      <c r="K175" s="10"/>
      <c r="L175" s="8">
        <v>45244.0</v>
      </c>
      <c r="M175" s="180"/>
      <c r="N175" s="28"/>
      <c r="O175" s="28"/>
      <c r="P175" s="32">
        <v>45252.0</v>
      </c>
      <c r="Q175" s="180"/>
      <c r="R175" s="182" t="s">
        <v>15</v>
      </c>
      <c r="S175" s="182"/>
      <c r="T175" s="182" t="s">
        <v>16</v>
      </c>
      <c r="U175" s="182"/>
    </row>
    <row r="176">
      <c r="A176" s="7">
        <v>174.0</v>
      </c>
      <c r="B176" s="7">
        <v>8228979.0</v>
      </c>
      <c r="C176" s="9" t="s">
        <v>15</v>
      </c>
      <c r="D176" s="24"/>
      <c r="E176" s="8">
        <v>45247.0</v>
      </c>
      <c r="F176" s="199">
        <v>45247.0</v>
      </c>
      <c r="G176" s="180"/>
      <c r="H176" s="24"/>
      <c r="I176" s="181">
        <v>45247.0</v>
      </c>
      <c r="J176" s="180"/>
      <c r="K176" s="10"/>
      <c r="L176" s="180"/>
      <c r="M176" s="180"/>
      <c r="N176" s="28"/>
      <c r="O176" s="28"/>
      <c r="P176" s="32">
        <v>45265.0</v>
      </c>
      <c r="Q176" s="180"/>
      <c r="R176" s="182" t="s">
        <v>16</v>
      </c>
      <c r="S176" s="182"/>
      <c r="T176" s="182" t="s">
        <v>15</v>
      </c>
      <c r="U176" s="182"/>
    </row>
    <row r="177">
      <c r="A177" s="7">
        <v>175.0</v>
      </c>
      <c r="B177" s="7">
        <v>8231378.0</v>
      </c>
      <c r="C177" s="9" t="s">
        <v>15</v>
      </c>
      <c r="D177" s="24"/>
      <c r="E177" s="8">
        <v>45253.0</v>
      </c>
      <c r="F177" s="199">
        <v>45253.0</v>
      </c>
      <c r="G177" s="180"/>
      <c r="H177" s="24"/>
      <c r="I177" s="181">
        <v>45274.0</v>
      </c>
      <c r="J177" s="180"/>
      <c r="K177" s="10"/>
      <c r="L177" s="8">
        <v>45277.0</v>
      </c>
      <c r="M177" s="180"/>
      <c r="N177" s="28"/>
      <c r="O177" s="28"/>
      <c r="P177" s="32">
        <v>45280.0</v>
      </c>
      <c r="Q177" s="180"/>
      <c r="R177" s="182" t="s">
        <v>16</v>
      </c>
      <c r="S177" s="182"/>
      <c r="T177" s="182" t="s">
        <v>16</v>
      </c>
      <c r="U177" s="182"/>
    </row>
    <row r="178">
      <c r="A178" s="7">
        <v>176.0</v>
      </c>
      <c r="B178" s="7">
        <v>8207459.0</v>
      </c>
      <c r="C178" s="9" t="s">
        <v>15</v>
      </c>
      <c r="D178" s="24"/>
      <c r="E178" s="8">
        <v>45186.0</v>
      </c>
      <c r="F178" s="199">
        <v>45190.0</v>
      </c>
      <c r="G178" s="180"/>
      <c r="H178" s="24"/>
      <c r="I178" s="181">
        <v>45196.0</v>
      </c>
      <c r="J178" s="180"/>
      <c r="K178" s="10"/>
      <c r="L178" s="8">
        <v>45211.0</v>
      </c>
      <c r="M178" s="180"/>
      <c r="N178" s="28"/>
      <c r="O178" s="28"/>
      <c r="P178" s="32">
        <v>45215.0</v>
      </c>
      <c r="Q178" s="180"/>
      <c r="R178" s="182" t="s">
        <v>16</v>
      </c>
      <c r="S178" s="182"/>
      <c r="T178" s="182" t="s">
        <v>16</v>
      </c>
      <c r="U178" s="182"/>
    </row>
    <row r="179">
      <c r="A179" s="7">
        <v>177.0</v>
      </c>
      <c r="B179" s="7">
        <v>8206889.0</v>
      </c>
      <c r="C179" s="9" t="s">
        <v>16</v>
      </c>
      <c r="D179" s="10">
        <v>1.0</v>
      </c>
      <c r="E179" s="8">
        <v>45184.0</v>
      </c>
      <c r="F179" s="199">
        <v>45189.0</v>
      </c>
      <c r="G179" s="180"/>
      <c r="H179" s="24"/>
      <c r="I179" s="181">
        <v>45262.0</v>
      </c>
      <c r="J179" s="180"/>
      <c r="K179" s="10"/>
      <c r="L179" s="8">
        <v>48568.0</v>
      </c>
      <c r="M179" s="180"/>
      <c r="N179" s="28"/>
      <c r="O179" s="28"/>
      <c r="P179" s="32">
        <v>45290.0</v>
      </c>
      <c r="Q179" s="180"/>
      <c r="R179" s="182" t="s">
        <v>16</v>
      </c>
      <c r="S179" s="182"/>
      <c r="T179" s="182" t="s">
        <v>16</v>
      </c>
      <c r="U179" s="182"/>
    </row>
    <row r="180">
      <c r="A180" s="7">
        <v>178.0</v>
      </c>
      <c r="B180" s="7">
        <v>8206618.0</v>
      </c>
      <c r="C180" s="9" t="s">
        <v>15</v>
      </c>
      <c r="D180" s="24"/>
      <c r="E180" s="8">
        <v>45188.0</v>
      </c>
      <c r="F180" s="199">
        <v>45188.0</v>
      </c>
      <c r="G180" s="180"/>
      <c r="H180" s="24"/>
      <c r="I180" s="181">
        <v>45220.0</v>
      </c>
      <c r="J180" s="180"/>
      <c r="K180" s="10"/>
      <c r="L180" s="8">
        <v>45236.0</v>
      </c>
      <c r="M180" s="180"/>
      <c r="N180" s="28"/>
      <c r="O180" s="28"/>
      <c r="P180" s="32">
        <v>45254.0</v>
      </c>
      <c r="Q180" s="180"/>
      <c r="R180" s="182" t="s">
        <v>16</v>
      </c>
      <c r="S180" s="182"/>
      <c r="T180" s="182" t="s">
        <v>16</v>
      </c>
      <c r="U180" s="182"/>
    </row>
    <row r="181">
      <c r="A181" s="7">
        <v>179.0</v>
      </c>
      <c r="B181" s="7">
        <v>8197100.0</v>
      </c>
      <c r="C181" s="16" t="s">
        <v>16</v>
      </c>
      <c r="D181" s="36">
        <v>2.0</v>
      </c>
      <c r="E181" s="8">
        <v>45163.0</v>
      </c>
      <c r="F181" s="200">
        <v>45164.0</v>
      </c>
      <c r="G181" s="191"/>
      <c r="H181" s="37"/>
      <c r="I181" s="192">
        <v>45187.0</v>
      </c>
      <c r="J181" s="191"/>
      <c r="K181" s="36"/>
      <c r="L181" s="191"/>
      <c r="M181" s="191"/>
      <c r="N181" s="140"/>
      <c r="O181" s="140"/>
      <c r="P181" s="70">
        <v>45218.0</v>
      </c>
      <c r="Q181" s="191"/>
      <c r="R181" s="182" t="s">
        <v>16</v>
      </c>
      <c r="S181" s="182"/>
      <c r="T181" s="182" t="s">
        <v>15</v>
      </c>
      <c r="U181" s="194"/>
    </row>
    <row r="182">
      <c r="A182" s="7">
        <v>180.0</v>
      </c>
      <c r="B182" s="7">
        <v>8205883.0</v>
      </c>
      <c r="C182" s="9" t="s">
        <v>15</v>
      </c>
      <c r="D182" s="24"/>
      <c r="E182" s="8">
        <v>45186.0</v>
      </c>
      <c r="F182" s="199">
        <v>45187.0</v>
      </c>
      <c r="G182" s="180"/>
      <c r="H182" s="24"/>
      <c r="I182" s="181">
        <v>45194.0</v>
      </c>
      <c r="J182" s="180"/>
      <c r="K182" s="10"/>
      <c r="L182" s="8">
        <v>45195.0</v>
      </c>
      <c r="M182" s="180"/>
      <c r="N182" s="28"/>
      <c r="O182" s="28"/>
      <c r="P182" s="32">
        <v>45206.0</v>
      </c>
      <c r="Q182" s="180"/>
      <c r="R182" s="182" t="s">
        <v>16</v>
      </c>
      <c r="S182" s="182"/>
      <c r="T182" s="182" t="s">
        <v>16</v>
      </c>
      <c r="U182" s="182"/>
    </row>
    <row r="183">
      <c r="A183" s="7">
        <v>181.0</v>
      </c>
      <c r="B183" s="7">
        <v>8205056.0</v>
      </c>
      <c r="C183" s="9" t="s">
        <v>15</v>
      </c>
      <c r="D183" s="24"/>
      <c r="E183" s="8">
        <v>45184.0</v>
      </c>
      <c r="F183" s="199">
        <v>45184.0</v>
      </c>
      <c r="G183" s="180"/>
      <c r="H183" s="24"/>
      <c r="I183" s="181">
        <v>45190.0</v>
      </c>
      <c r="J183" s="180"/>
      <c r="K183" s="10"/>
      <c r="L183" s="8">
        <v>45196.0</v>
      </c>
      <c r="M183" s="180"/>
      <c r="N183" s="28"/>
      <c r="O183" s="28"/>
      <c r="P183" s="32">
        <v>45210.0</v>
      </c>
      <c r="Q183" s="180"/>
      <c r="R183" s="182" t="s">
        <v>16</v>
      </c>
      <c r="S183" s="182"/>
      <c r="T183" s="182" t="s">
        <v>16</v>
      </c>
      <c r="U183" s="182"/>
    </row>
    <row r="184">
      <c r="A184" s="7">
        <v>182.0</v>
      </c>
      <c r="B184" s="7">
        <v>8200403.0</v>
      </c>
      <c r="C184" s="9" t="s">
        <v>15</v>
      </c>
      <c r="D184" s="24"/>
      <c r="E184" s="8">
        <v>45172.0</v>
      </c>
      <c r="F184" s="199">
        <v>45172.0</v>
      </c>
      <c r="G184" s="180"/>
      <c r="H184" s="24"/>
      <c r="I184" s="181">
        <v>45227.0</v>
      </c>
      <c r="J184" s="180"/>
      <c r="K184" s="10"/>
      <c r="L184" s="180"/>
      <c r="M184" s="180"/>
      <c r="N184" s="28"/>
      <c r="O184" s="28"/>
      <c r="P184" s="32">
        <v>45266.0</v>
      </c>
      <c r="Q184" s="180"/>
      <c r="R184" s="182" t="s">
        <v>16</v>
      </c>
      <c r="S184" s="182"/>
      <c r="T184" s="182" t="s">
        <v>15</v>
      </c>
      <c r="U184" s="182"/>
    </row>
    <row r="185">
      <c r="A185" s="7">
        <v>183.0</v>
      </c>
      <c r="B185" s="7">
        <v>8204051.0</v>
      </c>
      <c r="C185" s="16" t="s">
        <v>15</v>
      </c>
      <c r="D185" s="37"/>
      <c r="E185" s="8">
        <v>45181.0</v>
      </c>
      <c r="F185" s="200">
        <v>45181.0</v>
      </c>
      <c r="G185" s="191"/>
      <c r="H185" s="37"/>
      <c r="I185" s="192">
        <v>44936.0</v>
      </c>
      <c r="J185" s="191"/>
      <c r="K185" s="36"/>
      <c r="L185" s="15">
        <v>45215.0</v>
      </c>
      <c r="M185" s="191"/>
      <c r="N185" s="140"/>
      <c r="O185" s="140"/>
      <c r="P185" s="70">
        <v>48526.0</v>
      </c>
      <c r="Q185" s="191"/>
      <c r="R185" s="182" t="s">
        <v>16</v>
      </c>
      <c r="S185" s="182"/>
      <c r="T185" s="182" t="s">
        <v>16</v>
      </c>
      <c r="U185" s="194"/>
    </row>
    <row r="186">
      <c r="A186" s="7">
        <v>184.0</v>
      </c>
      <c r="B186" s="13">
        <v>8190370.0</v>
      </c>
      <c r="C186" s="9" t="s">
        <v>15</v>
      </c>
      <c r="D186" s="24"/>
      <c r="E186" s="8">
        <v>45146.0</v>
      </c>
      <c r="F186" s="199">
        <v>45146.0</v>
      </c>
      <c r="G186" s="8">
        <v>45254.0</v>
      </c>
      <c r="H186" s="10"/>
      <c r="I186" s="181">
        <v>45233.0</v>
      </c>
      <c r="J186" s="8">
        <v>45257.0</v>
      </c>
      <c r="K186" s="10"/>
      <c r="L186" s="180"/>
      <c r="M186" s="180"/>
      <c r="N186" s="28"/>
      <c r="O186" s="28"/>
      <c r="P186" s="32">
        <v>45159.0</v>
      </c>
      <c r="Q186" s="180"/>
      <c r="R186" s="182" t="s">
        <v>16</v>
      </c>
      <c r="S186" s="182"/>
      <c r="T186" s="182" t="s">
        <v>15</v>
      </c>
      <c r="U186" s="182"/>
    </row>
    <row r="187">
      <c r="A187" s="7">
        <v>185.0</v>
      </c>
      <c r="B187" s="7">
        <v>8181016.0</v>
      </c>
      <c r="C187" s="9" t="s">
        <v>15</v>
      </c>
      <c r="D187" s="24"/>
      <c r="E187" s="8">
        <v>45122.0</v>
      </c>
      <c r="F187" s="199">
        <v>45122.0</v>
      </c>
      <c r="G187" s="180"/>
      <c r="H187" s="24"/>
      <c r="I187" s="181">
        <v>45115.0</v>
      </c>
      <c r="J187" s="180"/>
      <c r="K187" s="10"/>
      <c r="L187" s="8">
        <v>45133.0</v>
      </c>
      <c r="M187" s="180"/>
      <c r="N187" s="28"/>
      <c r="O187" s="28"/>
      <c r="P187" s="32">
        <v>45137.0</v>
      </c>
      <c r="Q187" s="180"/>
      <c r="R187" s="182" t="s">
        <v>16</v>
      </c>
      <c r="S187" s="182"/>
      <c r="T187" s="182" t="s">
        <v>16</v>
      </c>
      <c r="U187" s="182"/>
    </row>
    <row r="188">
      <c r="A188" s="7">
        <v>186.0</v>
      </c>
      <c r="B188" s="7">
        <v>8177909.0</v>
      </c>
      <c r="C188" s="9" t="s">
        <v>15</v>
      </c>
      <c r="D188" s="24"/>
      <c r="E188" s="8">
        <v>45114.0</v>
      </c>
      <c r="F188" s="27"/>
      <c r="G188" s="180"/>
      <c r="H188" s="24"/>
      <c r="I188" s="181">
        <v>45114.0</v>
      </c>
      <c r="J188" s="180"/>
      <c r="K188" s="10"/>
      <c r="L188" s="8">
        <v>45129.0</v>
      </c>
      <c r="M188" s="180"/>
      <c r="N188" s="28"/>
      <c r="O188" s="28"/>
      <c r="P188" s="201">
        <v>45132.0</v>
      </c>
      <c r="Q188" s="180"/>
      <c r="R188" s="182" t="s">
        <v>15</v>
      </c>
      <c r="S188" s="182"/>
      <c r="T188" s="182" t="s">
        <v>16</v>
      </c>
      <c r="U188" s="182"/>
    </row>
    <row r="189">
      <c r="A189" s="7">
        <v>187.0</v>
      </c>
      <c r="B189" s="7">
        <v>8175610.0</v>
      </c>
      <c r="C189" s="9" t="s">
        <v>16</v>
      </c>
      <c r="D189" s="10">
        <v>1.0</v>
      </c>
      <c r="E189" s="8">
        <v>45108.0</v>
      </c>
      <c r="F189" s="27"/>
      <c r="G189" s="180"/>
      <c r="H189" s="24"/>
      <c r="I189" s="181">
        <v>45109.0</v>
      </c>
      <c r="J189" s="180"/>
      <c r="K189" s="10"/>
      <c r="L189" s="180"/>
      <c r="M189" s="180"/>
      <c r="N189" s="28"/>
      <c r="O189" s="28"/>
      <c r="P189" s="201">
        <v>45111.0</v>
      </c>
      <c r="Q189" s="180"/>
      <c r="R189" s="182" t="s">
        <v>15</v>
      </c>
      <c r="S189" s="182"/>
      <c r="T189" s="182" t="s">
        <v>15</v>
      </c>
      <c r="U189" s="182"/>
    </row>
    <row r="190">
      <c r="A190" s="7">
        <v>188.0</v>
      </c>
      <c r="B190" s="7">
        <v>8172949.0</v>
      </c>
      <c r="C190" s="9" t="s">
        <v>16</v>
      </c>
      <c r="D190" s="10">
        <v>1.0</v>
      </c>
      <c r="E190" s="8">
        <v>45100.0</v>
      </c>
      <c r="F190" s="199">
        <v>45101.0</v>
      </c>
      <c r="G190" s="180"/>
      <c r="H190" s="24"/>
      <c r="I190" s="181">
        <v>45113.0</v>
      </c>
      <c r="J190" s="180"/>
      <c r="K190" s="10"/>
      <c r="L190" s="8">
        <v>45126.0</v>
      </c>
      <c r="M190" s="180"/>
      <c r="N190" s="28"/>
      <c r="O190" s="28"/>
      <c r="P190" s="201">
        <v>45138.0</v>
      </c>
      <c r="Q190" s="180"/>
      <c r="R190" s="182" t="s">
        <v>16</v>
      </c>
      <c r="S190" s="182"/>
      <c r="T190" s="182" t="s">
        <v>16</v>
      </c>
      <c r="U190" s="182"/>
    </row>
    <row r="191">
      <c r="A191" s="7">
        <v>189.0</v>
      </c>
      <c r="B191" s="7">
        <v>8166953.0</v>
      </c>
      <c r="C191" s="9" t="s">
        <v>16</v>
      </c>
      <c r="D191" s="10">
        <v>1.0</v>
      </c>
      <c r="E191" s="8">
        <v>45076.0</v>
      </c>
      <c r="F191" s="199">
        <v>45076.0</v>
      </c>
      <c r="G191" s="180"/>
      <c r="H191" s="24"/>
      <c r="I191" s="186"/>
      <c r="J191" s="180"/>
      <c r="K191" s="10"/>
      <c r="L191" s="180"/>
      <c r="M191" s="180"/>
      <c r="N191" s="28"/>
      <c r="O191" s="28"/>
      <c r="P191" s="201">
        <v>45081.0</v>
      </c>
      <c r="Q191" s="180"/>
      <c r="R191" s="182" t="s">
        <v>16</v>
      </c>
      <c r="S191" s="182"/>
      <c r="T191" s="182" t="s">
        <v>15</v>
      </c>
      <c r="U191" s="182"/>
    </row>
    <row r="192">
      <c r="A192" s="7">
        <v>190.0</v>
      </c>
      <c r="B192" s="7">
        <v>8162503.0</v>
      </c>
      <c r="C192" s="9" t="s">
        <v>15</v>
      </c>
      <c r="D192" s="24"/>
      <c r="E192" s="8">
        <v>45075.0</v>
      </c>
      <c r="F192" s="27"/>
      <c r="G192" s="180"/>
      <c r="H192" s="24"/>
      <c r="I192" s="181">
        <v>45076.0</v>
      </c>
      <c r="J192" s="180"/>
      <c r="K192" s="10"/>
      <c r="L192" s="180"/>
      <c r="M192" s="180"/>
      <c r="N192" s="28"/>
      <c r="O192" s="28"/>
      <c r="P192" s="201">
        <v>45111.0</v>
      </c>
      <c r="Q192" s="180"/>
      <c r="R192" s="182" t="s">
        <v>15</v>
      </c>
      <c r="S192" s="182"/>
      <c r="T192" s="182" t="s">
        <v>15</v>
      </c>
      <c r="U192" s="182"/>
    </row>
    <row r="193">
      <c r="A193" s="7">
        <v>191.0</v>
      </c>
      <c r="B193" s="7">
        <v>8162572.0</v>
      </c>
      <c r="C193" s="9" t="s">
        <v>15</v>
      </c>
      <c r="D193" s="24"/>
      <c r="E193" s="8">
        <v>45063.0</v>
      </c>
      <c r="F193" s="199">
        <v>45075.0</v>
      </c>
      <c r="G193" s="180"/>
      <c r="H193" s="24"/>
      <c r="I193" s="181">
        <v>45145.0</v>
      </c>
      <c r="J193" s="180"/>
      <c r="K193" s="10"/>
      <c r="L193" s="180"/>
      <c r="M193" s="180"/>
      <c r="N193" s="28"/>
      <c r="O193" s="28"/>
      <c r="P193" s="201">
        <v>45164.0</v>
      </c>
      <c r="Q193" s="180"/>
      <c r="R193" s="182" t="s">
        <v>16</v>
      </c>
      <c r="S193" s="182"/>
      <c r="T193" s="182" t="s">
        <v>15</v>
      </c>
      <c r="U193" s="182"/>
    </row>
    <row r="194">
      <c r="A194" s="7">
        <v>192.0</v>
      </c>
      <c r="B194" s="10">
        <v>8160605.0</v>
      </c>
      <c r="C194" s="9" t="s">
        <v>16</v>
      </c>
      <c r="D194" s="10">
        <v>1.0</v>
      </c>
      <c r="E194" s="8">
        <v>45070.0</v>
      </c>
      <c r="F194" s="199">
        <v>45070.0</v>
      </c>
      <c r="G194" s="180"/>
      <c r="H194" s="24"/>
      <c r="I194" s="186"/>
      <c r="J194" s="180"/>
      <c r="K194" s="10"/>
      <c r="L194" s="180"/>
      <c r="M194" s="180"/>
      <c r="N194" s="28"/>
      <c r="O194" s="28"/>
      <c r="P194" s="201">
        <v>45077.0</v>
      </c>
      <c r="Q194" s="180"/>
      <c r="R194" s="182" t="s">
        <v>16</v>
      </c>
      <c r="S194" s="182"/>
      <c r="T194" s="182" t="s">
        <v>15</v>
      </c>
      <c r="U194" s="182"/>
    </row>
    <row r="195">
      <c r="A195" s="7">
        <v>193.0</v>
      </c>
      <c r="B195" s="7">
        <v>8158886.0</v>
      </c>
      <c r="C195" s="9" t="s">
        <v>16</v>
      </c>
      <c r="D195" s="10">
        <v>1.0</v>
      </c>
      <c r="E195" s="8">
        <v>45066.0</v>
      </c>
      <c r="F195" s="27"/>
      <c r="G195" s="180"/>
      <c r="H195" s="24"/>
      <c r="I195" s="181">
        <v>45066.0</v>
      </c>
      <c r="J195" s="180"/>
      <c r="K195" s="10"/>
      <c r="L195" s="8">
        <v>45070.0</v>
      </c>
      <c r="M195" s="180"/>
      <c r="N195" s="28"/>
      <c r="O195" s="28"/>
      <c r="P195" s="201">
        <v>45075.0</v>
      </c>
      <c r="Q195" s="180"/>
      <c r="R195" s="182" t="s">
        <v>15</v>
      </c>
      <c r="S195" s="182"/>
      <c r="T195" s="182" t="s">
        <v>16</v>
      </c>
      <c r="U195" s="182"/>
    </row>
    <row r="196">
      <c r="A196" s="7">
        <v>194.0</v>
      </c>
      <c r="B196" s="7">
        <v>8157921.0</v>
      </c>
      <c r="C196" s="9" t="s">
        <v>15</v>
      </c>
      <c r="D196" s="10"/>
      <c r="E196" s="8">
        <v>45064.0</v>
      </c>
      <c r="F196" s="199">
        <v>45064.0</v>
      </c>
      <c r="G196" s="8">
        <v>45139.0</v>
      </c>
      <c r="H196" s="10"/>
      <c r="I196" s="181">
        <v>45128.0</v>
      </c>
      <c r="J196" s="8">
        <v>45153.0</v>
      </c>
      <c r="K196" s="10"/>
      <c r="L196" s="8">
        <v>45132.0</v>
      </c>
      <c r="M196" s="8">
        <v>45175.0</v>
      </c>
      <c r="N196" s="30"/>
      <c r="O196" s="30"/>
      <c r="P196" s="201">
        <v>45189.0</v>
      </c>
      <c r="Q196" s="180"/>
      <c r="R196" s="182" t="s">
        <v>16</v>
      </c>
      <c r="S196" s="182"/>
      <c r="T196" s="182" t="s">
        <v>16</v>
      </c>
      <c r="U196" s="182"/>
    </row>
    <row r="197">
      <c r="A197" s="7">
        <v>195.0</v>
      </c>
      <c r="B197" s="7">
        <v>8154854.0</v>
      </c>
      <c r="C197" s="9" t="s">
        <v>16</v>
      </c>
      <c r="D197" s="10">
        <v>1.0</v>
      </c>
      <c r="E197" s="8">
        <v>45056.0</v>
      </c>
      <c r="F197" s="199">
        <v>45057.0</v>
      </c>
      <c r="G197" s="180"/>
      <c r="H197" s="24"/>
      <c r="I197" s="186"/>
      <c r="J197" s="180"/>
      <c r="K197" s="10"/>
      <c r="L197" s="180"/>
      <c r="M197" s="180"/>
      <c r="N197" s="28"/>
      <c r="O197" s="28"/>
      <c r="P197" s="185"/>
      <c r="Q197" s="8">
        <v>45079.0</v>
      </c>
      <c r="R197" s="182" t="s">
        <v>16</v>
      </c>
      <c r="S197" s="182"/>
      <c r="T197" s="182" t="s">
        <v>15</v>
      </c>
      <c r="U197" s="182"/>
    </row>
    <row r="198">
      <c r="A198" s="7">
        <v>196.0</v>
      </c>
      <c r="B198" s="10">
        <v>8154306.0</v>
      </c>
      <c r="C198" s="9" t="s">
        <v>16</v>
      </c>
      <c r="D198" s="10">
        <v>1.0</v>
      </c>
      <c r="E198" s="8">
        <v>45055.0</v>
      </c>
      <c r="F198" s="187"/>
      <c r="G198" s="180"/>
      <c r="H198" s="24"/>
      <c r="I198" s="181">
        <v>45056.0</v>
      </c>
      <c r="J198" s="180"/>
      <c r="K198" s="10"/>
      <c r="L198" s="180"/>
      <c r="M198" s="180"/>
      <c r="N198" s="28"/>
      <c r="O198" s="28"/>
      <c r="P198" s="32">
        <v>45058.0</v>
      </c>
      <c r="Q198" s="180"/>
      <c r="R198" s="182" t="s">
        <v>15</v>
      </c>
      <c r="S198" s="182" t="s">
        <v>16</v>
      </c>
      <c r="T198" s="182" t="s">
        <v>15</v>
      </c>
      <c r="U198" s="182"/>
    </row>
    <row r="199">
      <c r="A199" s="7">
        <v>197.0</v>
      </c>
      <c r="B199" s="7">
        <v>8154055.0</v>
      </c>
      <c r="C199" s="9" t="s">
        <v>15</v>
      </c>
      <c r="D199" s="24"/>
      <c r="E199" s="8">
        <v>45055.0</v>
      </c>
      <c r="F199" s="199">
        <v>45055.0</v>
      </c>
      <c r="G199" s="180"/>
      <c r="H199" s="24"/>
      <c r="I199" s="186"/>
      <c r="J199" s="180"/>
      <c r="K199" s="10"/>
      <c r="L199" s="180"/>
      <c r="M199" s="180"/>
      <c r="N199" s="28"/>
      <c r="O199" s="28"/>
      <c r="P199" s="185"/>
      <c r="Q199" s="8">
        <v>45065.0</v>
      </c>
      <c r="R199" s="182" t="s">
        <v>16</v>
      </c>
      <c r="S199" s="182"/>
      <c r="T199" s="182" t="s">
        <v>15</v>
      </c>
      <c r="U199" s="182"/>
    </row>
    <row r="200">
      <c r="A200" s="7">
        <v>198.0</v>
      </c>
      <c r="B200" s="7">
        <v>8151102.0</v>
      </c>
      <c r="C200" s="9" t="s">
        <v>15</v>
      </c>
      <c r="D200" s="24"/>
      <c r="E200" s="8">
        <v>45049.0</v>
      </c>
      <c r="F200" s="27"/>
      <c r="G200" s="180"/>
      <c r="H200" s="24"/>
      <c r="I200" s="181">
        <v>45052.0</v>
      </c>
      <c r="J200" s="180"/>
      <c r="K200" s="10"/>
      <c r="L200" s="180"/>
      <c r="M200" s="180"/>
      <c r="N200" s="28"/>
      <c r="O200" s="28"/>
      <c r="P200" s="32">
        <v>45055.0</v>
      </c>
      <c r="Q200" s="180"/>
      <c r="R200" s="182" t="s">
        <v>15</v>
      </c>
      <c r="S200" s="182"/>
      <c r="T200" s="182" t="s">
        <v>15</v>
      </c>
      <c r="U200" s="182"/>
    </row>
    <row r="201">
      <c r="A201" s="7">
        <v>199.0</v>
      </c>
      <c r="B201" s="7">
        <v>8151658.0</v>
      </c>
      <c r="C201" s="9" t="s">
        <v>16</v>
      </c>
      <c r="D201" s="10">
        <v>2.0</v>
      </c>
      <c r="E201" s="8">
        <v>45050.0</v>
      </c>
      <c r="F201" s="27"/>
      <c r="G201" s="180"/>
      <c r="H201" s="24"/>
      <c r="I201" s="181">
        <v>45051.0</v>
      </c>
      <c r="J201" s="180"/>
      <c r="K201" s="10"/>
      <c r="L201" s="8">
        <v>45061.0</v>
      </c>
      <c r="M201" s="180"/>
      <c r="N201" s="28"/>
      <c r="O201" s="28"/>
      <c r="P201" s="32">
        <v>45066.0</v>
      </c>
      <c r="Q201" s="180"/>
      <c r="R201" s="182" t="s">
        <v>15</v>
      </c>
      <c r="S201" s="182"/>
      <c r="T201" s="182" t="s">
        <v>16</v>
      </c>
      <c r="U201" s="182"/>
    </row>
    <row r="202">
      <c r="A202" s="7">
        <v>200.0</v>
      </c>
      <c r="B202" s="7">
        <v>8152648.0</v>
      </c>
      <c r="C202" s="9" t="s">
        <v>15</v>
      </c>
      <c r="D202" s="24"/>
      <c r="E202" s="8">
        <v>45051.0</v>
      </c>
      <c r="F202" s="199">
        <v>45053.0</v>
      </c>
      <c r="G202" s="180"/>
      <c r="H202" s="24"/>
      <c r="I202" s="181">
        <v>45052.0</v>
      </c>
      <c r="J202" s="8">
        <v>45058.0</v>
      </c>
      <c r="K202" s="10"/>
      <c r="L202" s="180"/>
      <c r="M202" s="180"/>
      <c r="N202" s="28"/>
      <c r="O202" s="28"/>
      <c r="P202" s="32">
        <v>45069.0</v>
      </c>
      <c r="Q202" s="180"/>
      <c r="R202" s="182" t="s">
        <v>16</v>
      </c>
      <c r="S202" s="182"/>
      <c r="T202" s="182" t="s">
        <v>15</v>
      </c>
      <c r="U202" s="182"/>
    </row>
    <row r="203">
      <c r="A203" s="7">
        <v>201.0</v>
      </c>
      <c r="B203" s="7">
        <v>8150026.0</v>
      </c>
      <c r="C203" s="9" t="s">
        <v>16</v>
      </c>
      <c r="D203" s="10">
        <v>2.0</v>
      </c>
      <c r="E203" s="8">
        <v>45034.0</v>
      </c>
      <c r="F203" s="199">
        <v>45047.0</v>
      </c>
      <c r="G203" s="180"/>
      <c r="H203" s="24"/>
      <c r="I203" s="181">
        <v>45064.0</v>
      </c>
      <c r="J203" s="8">
        <v>45087.0</v>
      </c>
      <c r="K203" s="10"/>
      <c r="L203" s="8">
        <v>45070.0</v>
      </c>
      <c r="M203" s="180"/>
      <c r="N203" s="28"/>
      <c r="O203" s="28"/>
      <c r="P203" s="32">
        <v>45096.0</v>
      </c>
      <c r="Q203" s="180"/>
      <c r="R203" s="182" t="s">
        <v>16</v>
      </c>
      <c r="S203" s="182"/>
      <c r="T203" s="182" t="s">
        <v>16</v>
      </c>
      <c r="U203" s="182"/>
    </row>
    <row r="204">
      <c r="A204" s="7">
        <v>202.0</v>
      </c>
      <c r="B204" s="7">
        <v>8145438.0</v>
      </c>
      <c r="C204" s="16" t="s">
        <v>15</v>
      </c>
      <c r="D204" s="37"/>
      <c r="E204" s="8">
        <v>44961.0</v>
      </c>
      <c r="F204" s="200">
        <v>45036.0</v>
      </c>
      <c r="G204" s="191"/>
      <c r="H204" s="37"/>
      <c r="I204" s="192">
        <v>45035.0</v>
      </c>
      <c r="J204" s="15">
        <v>45055.0</v>
      </c>
      <c r="K204" s="36"/>
      <c r="L204" s="191"/>
      <c r="M204" s="191"/>
      <c r="N204" s="140"/>
      <c r="O204" s="140"/>
      <c r="P204" s="70">
        <v>45082.0</v>
      </c>
      <c r="Q204" s="191"/>
      <c r="R204" s="182" t="s">
        <v>16</v>
      </c>
      <c r="S204" s="182"/>
      <c r="T204" s="182" t="s">
        <v>15</v>
      </c>
      <c r="U204" s="194"/>
    </row>
    <row r="205">
      <c r="A205" s="7">
        <v>203.0</v>
      </c>
      <c r="B205" s="7">
        <v>8145440.0</v>
      </c>
      <c r="C205" s="16" t="s">
        <v>15</v>
      </c>
      <c r="D205" s="37"/>
      <c r="E205" s="8">
        <v>45006.0</v>
      </c>
      <c r="F205" s="200">
        <v>45035.0</v>
      </c>
      <c r="G205" s="191"/>
      <c r="H205" s="37"/>
      <c r="I205" s="192">
        <v>45036.0</v>
      </c>
      <c r="J205" s="191"/>
      <c r="K205" s="36"/>
      <c r="L205" s="191"/>
      <c r="M205" s="191"/>
      <c r="N205" s="140"/>
      <c r="O205" s="140"/>
      <c r="P205" s="70">
        <v>45082.0</v>
      </c>
      <c r="Q205" s="191"/>
      <c r="R205" s="182" t="s">
        <v>16</v>
      </c>
      <c r="S205" s="182"/>
      <c r="T205" s="182" t="s">
        <v>15</v>
      </c>
      <c r="U205" s="194"/>
    </row>
    <row r="206">
      <c r="A206" s="7">
        <v>204.0</v>
      </c>
      <c r="B206" s="7">
        <v>8143733.0</v>
      </c>
      <c r="C206" s="9" t="s">
        <v>16</v>
      </c>
      <c r="D206" s="10">
        <v>5.0</v>
      </c>
      <c r="E206" s="8">
        <v>45263.0</v>
      </c>
      <c r="F206" s="27"/>
      <c r="G206" s="180"/>
      <c r="H206" s="24"/>
      <c r="I206" s="181">
        <v>45034.0</v>
      </c>
      <c r="J206" s="180"/>
      <c r="K206" s="10"/>
      <c r="L206" s="180"/>
      <c r="M206" s="180"/>
      <c r="N206" s="28"/>
      <c r="O206" s="28"/>
      <c r="P206" s="32">
        <v>45045.0</v>
      </c>
      <c r="Q206" s="180"/>
      <c r="R206" s="182" t="s">
        <v>15</v>
      </c>
      <c r="S206" s="182"/>
      <c r="T206" s="182" t="s">
        <v>15</v>
      </c>
      <c r="U206" s="182"/>
    </row>
    <row r="207">
      <c r="A207" s="7">
        <v>205.0</v>
      </c>
      <c r="B207" s="7">
        <v>8144782.0</v>
      </c>
      <c r="C207" s="9" t="s">
        <v>16</v>
      </c>
      <c r="D207" s="10">
        <v>1.0</v>
      </c>
      <c r="E207" s="8">
        <v>45006.0</v>
      </c>
      <c r="F207" s="199">
        <v>45035.0</v>
      </c>
      <c r="G207" s="180"/>
      <c r="H207" s="24"/>
      <c r="I207" s="186"/>
      <c r="J207" s="180"/>
      <c r="K207" s="10"/>
      <c r="L207" s="180"/>
      <c r="M207" s="180"/>
      <c r="N207" s="28"/>
      <c r="O207" s="28"/>
      <c r="P207" s="32">
        <v>45048.0</v>
      </c>
      <c r="Q207" s="180"/>
      <c r="R207" s="182" t="s">
        <v>16</v>
      </c>
      <c r="S207" s="182"/>
      <c r="T207" s="182" t="s">
        <v>15</v>
      </c>
      <c r="U207" s="182"/>
    </row>
    <row r="208">
      <c r="A208" s="7">
        <v>206.0</v>
      </c>
      <c r="B208" s="7">
        <v>8138024.0</v>
      </c>
      <c r="C208" s="16" t="s">
        <v>16</v>
      </c>
      <c r="D208" s="36">
        <v>1.0</v>
      </c>
      <c r="E208" s="8">
        <v>45018.0</v>
      </c>
      <c r="F208" s="202"/>
      <c r="G208" s="191"/>
      <c r="H208" s="37"/>
      <c r="I208" s="197">
        <v>45018.0</v>
      </c>
      <c r="J208" s="191"/>
      <c r="K208" s="36"/>
      <c r="L208" s="191"/>
      <c r="M208" s="191"/>
      <c r="N208" s="140"/>
      <c r="O208" s="15">
        <v>45026.0</v>
      </c>
      <c r="P208" s="15">
        <v>45028.0</v>
      </c>
      <c r="Q208" s="191"/>
      <c r="R208" s="182" t="s">
        <v>15</v>
      </c>
      <c r="S208" s="182"/>
      <c r="T208" s="182" t="s">
        <v>15</v>
      </c>
      <c r="U208" s="194"/>
    </row>
    <row r="209">
      <c r="A209" s="7">
        <v>207.0</v>
      </c>
      <c r="B209" s="10">
        <v>8132357.0</v>
      </c>
      <c r="C209" s="16" t="s">
        <v>15</v>
      </c>
      <c r="D209" s="37"/>
      <c r="E209" s="8">
        <v>45172.0</v>
      </c>
      <c r="F209" s="200">
        <v>45006.0</v>
      </c>
      <c r="G209" s="191"/>
      <c r="H209" s="37"/>
      <c r="I209" s="203"/>
      <c r="J209" s="191"/>
      <c r="K209" s="36"/>
      <c r="L209" s="15">
        <v>45016.0</v>
      </c>
      <c r="M209" s="191"/>
      <c r="N209" s="140"/>
      <c r="O209" s="140"/>
      <c r="P209" s="70">
        <v>45025.0</v>
      </c>
      <c r="Q209" s="191"/>
      <c r="R209" s="182" t="s">
        <v>16</v>
      </c>
      <c r="S209" s="182"/>
      <c r="T209" s="182" t="s">
        <v>16</v>
      </c>
      <c r="U209" s="194"/>
    </row>
    <row r="210">
      <c r="A210" s="7">
        <v>208.0</v>
      </c>
      <c r="B210" s="7">
        <v>8128064.0</v>
      </c>
      <c r="C210" s="9" t="s">
        <v>15</v>
      </c>
      <c r="D210" s="24"/>
      <c r="E210" s="8">
        <v>44996.0</v>
      </c>
      <c r="F210" s="199">
        <v>44997.0</v>
      </c>
      <c r="G210" s="180"/>
      <c r="H210" s="24"/>
      <c r="I210" s="181">
        <v>44989.0</v>
      </c>
      <c r="J210" s="180"/>
      <c r="K210" s="10"/>
      <c r="L210" s="8">
        <v>45016.0</v>
      </c>
      <c r="M210" s="180"/>
      <c r="N210" s="28"/>
      <c r="O210" s="28"/>
      <c r="P210" s="32">
        <v>45029.0</v>
      </c>
      <c r="Q210" s="180"/>
      <c r="R210" s="182" t="s">
        <v>16</v>
      </c>
      <c r="S210" s="182"/>
      <c r="T210" s="182" t="s">
        <v>16</v>
      </c>
      <c r="U210" s="182"/>
    </row>
    <row r="211">
      <c r="A211" s="7">
        <v>209.0</v>
      </c>
      <c r="B211" s="7">
        <v>8132618.0</v>
      </c>
      <c r="C211" s="9" t="s">
        <v>15</v>
      </c>
      <c r="D211" s="24"/>
      <c r="E211" s="8">
        <v>45006.0</v>
      </c>
      <c r="F211" s="199">
        <v>45006.0</v>
      </c>
      <c r="G211" s="180"/>
      <c r="H211" s="24"/>
      <c r="I211" s="186"/>
      <c r="J211" s="180"/>
      <c r="K211" s="10"/>
      <c r="L211" s="180"/>
      <c r="M211" s="180"/>
      <c r="N211" s="28"/>
      <c r="O211" s="28"/>
      <c r="P211" s="32">
        <v>45105.0</v>
      </c>
      <c r="Q211" s="180"/>
      <c r="R211" s="182" t="s">
        <v>16</v>
      </c>
      <c r="S211" s="182"/>
      <c r="T211" s="182" t="s">
        <v>15</v>
      </c>
      <c r="U211" s="182"/>
    </row>
    <row r="212">
      <c r="A212" s="7">
        <v>210.0</v>
      </c>
      <c r="B212" s="7">
        <v>8124909.0</v>
      </c>
      <c r="C212" s="9" t="s">
        <v>16</v>
      </c>
      <c r="D212" s="10">
        <v>1.0</v>
      </c>
      <c r="E212" s="8">
        <v>45019.0</v>
      </c>
      <c r="F212" s="27"/>
      <c r="G212" s="180"/>
      <c r="H212" s="24"/>
      <c r="I212" s="181">
        <v>44993.0</v>
      </c>
      <c r="J212" s="180"/>
      <c r="K212" s="10"/>
      <c r="L212" s="180"/>
      <c r="M212" s="180"/>
      <c r="N212" s="28"/>
      <c r="O212" s="28"/>
      <c r="P212" s="32">
        <v>44999.0</v>
      </c>
      <c r="Q212" s="180"/>
      <c r="R212" s="182" t="s">
        <v>15</v>
      </c>
      <c r="S212" s="182"/>
      <c r="T212" s="182" t="s">
        <v>15</v>
      </c>
      <c r="U212" s="182"/>
    </row>
    <row r="213">
      <c r="A213" s="7">
        <v>211.0</v>
      </c>
      <c r="B213" s="7">
        <v>8126960.0</v>
      </c>
      <c r="C213" s="9" t="s">
        <v>16</v>
      </c>
      <c r="D213" s="10">
        <v>1.0</v>
      </c>
      <c r="E213" s="8">
        <v>44929.0</v>
      </c>
      <c r="F213" s="27"/>
      <c r="G213" s="180"/>
      <c r="H213" s="24"/>
      <c r="I213" s="181">
        <v>44994.0</v>
      </c>
      <c r="J213" s="180"/>
      <c r="K213" s="10"/>
      <c r="L213" s="180"/>
      <c r="M213" s="180"/>
      <c r="N213" s="28"/>
      <c r="O213" s="28"/>
      <c r="P213" s="32">
        <v>44999.0</v>
      </c>
      <c r="Q213" s="180"/>
      <c r="R213" s="182" t="s">
        <v>15</v>
      </c>
      <c r="S213" s="182"/>
      <c r="T213" s="182" t="s">
        <v>15</v>
      </c>
      <c r="U213" s="182"/>
    </row>
    <row r="214">
      <c r="A214" s="7">
        <v>212.0</v>
      </c>
      <c r="B214" s="7">
        <v>8125968.0</v>
      </c>
      <c r="C214" s="9" t="s">
        <v>16</v>
      </c>
      <c r="D214" s="10">
        <v>1.0</v>
      </c>
      <c r="E214" s="8">
        <v>44981.0</v>
      </c>
      <c r="F214" s="199">
        <v>44992.0</v>
      </c>
      <c r="G214" s="180"/>
      <c r="H214" s="24"/>
      <c r="I214" s="186"/>
      <c r="J214" s="180"/>
      <c r="K214" s="10"/>
      <c r="L214" s="180"/>
      <c r="M214" s="180"/>
      <c r="N214" s="28"/>
      <c r="O214" s="28"/>
      <c r="P214" s="32">
        <v>45003.0</v>
      </c>
      <c r="Q214" s="180"/>
      <c r="R214" s="182" t="s">
        <v>16</v>
      </c>
      <c r="S214" s="182"/>
      <c r="T214" s="182" t="s">
        <v>15</v>
      </c>
      <c r="U214" s="182"/>
    </row>
    <row r="215">
      <c r="A215" s="7">
        <v>213.0</v>
      </c>
      <c r="B215" s="7">
        <v>8125292.0</v>
      </c>
      <c r="C215" s="9" t="s">
        <v>16</v>
      </c>
      <c r="D215" s="10">
        <v>2.0</v>
      </c>
      <c r="E215" s="8">
        <v>44949.0</v>
      </c>
      <c r="F215" s="27"/>
      <c r="G215" s="180"/>
      <c r="H215" s="24"/>
      <c r="I215" s="181">
        <v>44991.0</v>
      </c>
      <c r="J215" s="180"/>
      <c r="K215" s="10"/>
      <c r="L215" s="8">
        <v>45001.0</v>
      </c>
      <c r="M215" s="180"/>
      <c r="N215" s="28"/>
      <c r="O215" s="28"/>
      <c r="P215" s="32">
        <v>45003.0</v>
      </c>
      <c r="Q215" s="180"/>
      <c r="R215" s="182" t="s">
        <v>15</v>
      </c>
      <c r="S215" s="182"/>
      <c r="T215" s="182" t="s">
        <v>16</v>
      </c>
      <c r="U215" s="182"/>
    </row>
    <row r="216">
      <c r="A216" s="7">
        <v>214.0</v>
      </c>
      <c r="B216" s="7">
        <v>8124975.0</v>
      </c>
      <c r="C216" s="9" t="s">
        <v>15</v>
      </c>
      <c r="D216" s="24"/>
      <c r="E216" s="8">
        <v>45079.0</v>
      </c>
      <c r="F216" s="199">
        <v>44989.0</v>
      </c>
      <c r="G216" s="180"/>
      <c r="H216" s="24"/>
      <c r="I216" s="186"/>
      <c r="J216" s="180"/>
      <c r="K216" s="10"/>
      <c r="L216" s="180"/>
      <c r="M216" s="180"/>
      <c r="N216" s="28"/>
      <c r="O216" s="28"/>
      <c r="P216" s="32">
        <v>44997.0</v>
      </c>
      <c r="Q216" s="180"/>
      <c r="R216" s="182" t="s">
        <v>16</v>
      </c>
      <c r="S216" s="182"/>
      <c r="T216" s="182" t="s">
        <v>15</v>
      </c>
      <c r="U216" s="182"/>
    </row>
    <row r="217">
      <c r="A217" s="7">
        <v>215.0</v>
      </c>
      <c r="B217" s="7">
        <v>8123782.0</v>
      </c>
      <c r="C217" s="9" t="s">
        <v>15</v>
      </c>
      <c r="D217" s="24"/>
      <c r="E217" s="8">
        <v>44957.0</v>
      </c>
      <c r="F217" s="27"/>
      <c r="G217" s="180"/>
      <c r="H217" s="24"/>
      <c r="I217" s="181">
        <v>44986.0</v>
      </c>
      <c r="J217" s="180"/>
      <c r="K217" s="10"/>
      <c r="L217" s="8">
        <v>44995.0</v>
      </c>
      <c r="M217" s="180"/>
      <c r="N217" s="28"/>
      <c r="O217" s="28"/>
      <c r="P217" s="32">
        <v>45001.0</v>
      </c>
      <c r="Q217" s="180"/>
      <c r="R217" s="182" t="s">
        <v>15</v>
      </c>
      <c r="S217" s="182"/>
      <c r="T217" s="182" t="s">
        <v>16</v>
      </c>
      <c r="U217" s="182"/>
    </row>
    <row r="218">
      <c r="A218" s="7">
        <v>216.0</v>
      </c>
      <c r="B218" s="7">
        <v>8121176.0</v>
      </c>
      <c r="C218" s="16" t="s">
        <v>15</v>
      </c>
      <c r="D218" s="37"/>
      <c r="E218" s="8">
        <v>45079.0</v>
      </c>
      <c r="F218" s="200">
        <v>44981.0</v>
      </c>
      <c r="G218" s="191"/>
      <c r="H218" s="37"/>
      <c r="I218" s="203"/>
      <c r="J218" s="191"/>
      <c r="K218" s="36"/>
      <c r="L218" s="191"/>
      <c r="M218" s="191"/>
      <c r="N218" s="140"/>
      <c r="O218" s="140"/>
      <c r="P218" s="193"/>
      <c r="Q218" s="15">
        <v>44989.0</v>
      </c>
      <c r="R218" s="182" t="s">
        <v>16</v>
      </c>
      <c r="S218" s="182"/>
      <c r="T218" s="182" t="s">
        <v>15</v>
      </c>
      <c r="U218" s="194"/>
    </row>
    <row r="219">
      <c r="A219" s="7">
        <v>217.0</v>
      </c>
      <c r="B219" s="7">
        <v>8107996.0</v>
      </c>
      <c r="C219" s="9" t="s">
        <v>15</v>
      </c>
      <c r="D219" s="24"/>
      <c r="E219" s="8">
        <v>44959.0</v>
      </c>
      <c r="F219" s="199">
        <v>44981.0</v>
      </c>
      <c r="G219" s="180"/>
      <c r="H219" s="24"/>
      <c r="I219" s="181">
        <v>44978.0</v>
      </c>
      <c r="J219" s="180"/>
      <c r="K219" s="10"/>
      <c r="L219" s="180"/>
      <c r="M219" s="180"/>
      <c r="N219" s="28"/>
      <c r="O219" s="28"/>
      <c r="P219" s="32">
        <v>45034.0</v>
      </c>
      <c r="Q219" s="180"/>
      <c r="R219" s="182" t="s">
        <v>16</v>
      </c>
      <c r="S219" s="182"/>
      <c r="T219" s="182" t="s">
        <v>15</v>
      </c>
      <c r="U219" s="182"/>
    </row>
    <row r="220">
      <c r="A220" s="7">
        <v>218.0</v>
      </c>
      <c r="B220" s="7">
        <v>8114050.0</v>
      </c>
      <c r="C220" s="9" t="s">
        <v>16</v>
      </c>
      <c r="D220" s="10">
        <v>6.0</v>
      </c>
      <c r="E220" s="8">
        <v>44987.0</v>
      </c>
      <c r="F220" s="27"/>
      <c r="G220" s="180"/>
      <c r="H220" s="24"/>
      <c r="I220" s="181">
        <v>44968.0</v>
      </c>
      <c r="J220" s="180"/>
      <c r="K220" s="10"/>
      <c r="L220" s="180"/>
      <c r="M220" s="180"/>
      <c r="N220" s="28"/>
      <c r="O220" s="28"/>
      <c r="P220" s="32">
        <v>44977.0</v>
      </c>
      <c r="Q220" s="180"/>
      <c r="R220" s="182" t="s">
        <v>15</v>
      </c>
      <c r="S220" s="182"/>
      <c r="T220" s="182" t="s">
        <v>15</v>
      </c>
      <c r="U220" s="182"/>
    </row>
    <row r="221">
      <c r="A221" s="7">
        <v>219.0</v>
      </c>
      <c r="B221" s="7">
        <v>8111378.0</v>
      </c>
      <c r="C221" s="16" t="s">
        <v>16</v>
      </c>
      <c r="D221" s="36">
        <v>3.0</v>
      </c>
      <c r="E221" s="8">
        <v>44957.0</v>
      </c>
      <c r="F221" s="202"/>
      <c r="G221" s="191"/>
      <c r="H221" s="37"/>
      <c r="I221" s="70">
        <v>44965.0</v>
      </c>
      <c r="J221" s="191"/>
      <c r="K221" s="36"/>
      <c r="L221" s="191"/>
      <c r="M221" s="191"/>
      <c r="N221" s="140"/>
      <c r="O221" s="74">
        <v>44959.0</v>
      </c>
      <c r="P221" s="70">
        <v>44969.0</v>
      </c>
      <c r="Q221" s="191"/>
      <c r="R221" s="182" t="s">
        <v>15</v>
      </c>
      <c r="S221" s="182"/>
      <c r="T221" s="182" t="s">
        <v>15</v>
      </c>
      <c r="U221" s="194"/>
    </row>
    <row r="222">
      <c r="A222" s="7">
        <v>220.0</v>
      </c>
      <c r="B222" s="7">
        <v>8113585.0</v>
      </c>
      <c r="C222" s="16" t="s">
        <v>15</v>
      </c>
      <c r="D222" s="37"/>
      <c r="E222" s="8">
        <v>45079.0</v>
      </c>
      <c r="F222" s="200">
        <v>44963.0</v>
      </c>
      <c r="G222" s="191"/>
      <c r="H222" s="37"/>
      <c r="I222" s="192">
        <v>44969.0</v>
      </c>
      <c r="J222" s="191"/>
      <c r="K222" s="36"/>
      <c r="L222" s="192">
        <v>44975.0</v>
      </c>
      <c r="M222" s="191"/>
      <c r="N222" s="140"/>
      <c r="O222" s="140"/>
      <c r="P222" s="70">
        <v>44989.0</v>
      </c>
      <c r="Q222" s="191"/>
      <c r="R222" s="182" t="s">
        <v>16</v>
      </c>
      <c r="S222" s="182"/>
      <c r="T222" s="182" t="s">
        <v>16</v>
      </c>
      <c r="U222" s="194"/>
    </row>
    <row r="223">
      <c r="A223" s="7">
        <v>221.0</v>
      </c>
      <c r="B223" s="7">
        <v>8112509.0</v>
      </c>
      <c r="C223" s="9" t="s">
        <v>16</v>
      </c>
      <c r="D223" s="10">
        <v>1.0</v>
      </c>
      <c r="E223" s="8">
        <v>44959.0</v>
      </c>
      <c r="F223" s="27"/>
      <c r="G223" s="180"/>
      <c r="H223" s="24"/>
      <c r="I223" s="181">
        <v>44960.0</v>
      </c>
      <c r="J223" s="180"/>
      <c r="K223" s="10"/>
      <c r="L223" s="180"/>
      <c r="M223" s="180"/>
      <c r="N223" s="28"/>
      <c r="O223" s="28"/>
      <c r="P223" s="32">
        <v>44969.0</v>
      </c>
      <c r="Q223" s="180"/>
      <c r="R223" s="182" t="s">
        <v>15</v>
      </c>
      <c r="S223" s="182"/>
      <c r="T223" s="182" t="s">
        <v>15</v>
      </c>
      <c r="U223" s="182"/>
    </row>
    <row r="224">
      <c r="A224" s="7">
        <v>222.0</v>
      </c>
      <c r="B224" s="7">
        <v>8112573.0</v>
      </c>
      <c r="C224" s="9" t="s">
        <v>16</v>
      </c>
      <c r="D224" s="10">
        <v>1.0</v>
      </c>
      <c r="E224" s="8">
        <v>44987.0</v>
      </c>
      <c r="F224" s="199">
        <v>44987.0</v>
      </c>
      <c r="G224" s="180"/>
      <c r="H224" s="24"/>
      <c r="I224" s="186"/>
      <c r="J224" s="180"/>
      <c r="K224" s="10"/>
      <c r="L224" s="180"/>
      <c r="M224" s="180"/>
      <c r="N224" s="28"/>
      <c r="O224" s="28"/>
      <c r="P224" s="185"/>
      <c r="Q224" s="8">
        <v>45079.0</v>
      </c>
      <c r="R224" s="182" t="s">
        <v>16</v>
      </c>
      <c r="S224" s="182"/>
      <c r="T224" s="182" t="s">
        <v>15</v>
      </c>
      <c r="U224" s="182"/>
    </row>
    <row r="225">
      <c r="A225" s="7">
        <v>223.0</v>
      </c>
      <c r="B225" s="7">
        <v>8111379.0</v>
      </c>
      <c r="C225" s="9" t="s">
        <v>15</v>
      </c>
      <c r="D225" s="24"/>
      <c r="E225" s="8">
        <v>44957.0</v>
      </c>
      <c r="F225" s="27"/>
      <c r="G225" s="180"/>
      <c r="H225" s="24"/>
      <c r="I225" s="181">
        <v>44958.0</v>
      </c>
      <c r="J225" s="180"/>
      <c r="K225" s="10"/>
      <c r="L225" s="180"/>
      <c r="M225" s="180"/>
      <c r="N225" s="28"/>
      <c r="O225" s="28"/>
      <c r="P225" s="32">
        <v>44966.0</v>
      </c>
      <c r="Q225" s="180"/>
      <c r="R225" s="182" t="s">
        <v>15</v>
      </c>
      <c r="S225" s="182"/>
      <c r="T225" s="182" t="s">
        <v>15</v>
      </c>
      <c r="U225" s="182"/>
    </row>
    <row r="226">
      <c r="A226" s="7">
        <v>224.0</v>
      </c>
      <c r="B226" s="7">
        <v>8111337.0</v>
      </c>
      <c r="C226" s="9" t="s">
        <v>15</v>
      </c>
      <c r="D226" s="24"/>
      <c r="E226" s="8">
        <v>44957.0</v>
      </c>
      <c r="F226" s="27"/>
      <c r="G226" s="180"/>
      <c r="H226" s="24"/>
      <c r="I226" s="181">
        <v>44958.0</v>
      </c>
      <c r="J226" s="180"/>
      <c r="K226" s="10"/>
      <c r="L226" s="180"/>
      <c r="M226" s="180"/>
      <c r="N226" s="28"/>
      <c r="O226" s="28"/>
      <c r="P226" s="32">
        <v>44966.0</v>
      </c>
      <c r="Q226" s="180"/>
      <c r="R226" s="182" t="s">
        <v>15</v>
      </c>
      <c r="S226" s="182"/>
      <c r="T226" s="182" t="s">
        <v>15</v>
      </c>
      <c r="U226" s="182"/>
    </row>
    <row r="227">
      <c r="A227" s="7">
        <v>225.0</v>
      </c>
      <c r="B227" s="7">
        <v>8109464.0</v>
      </c>
      <c r="C227" s="9" t="s">
        <v>15</v>
      </c>
      <c r="D227" s="24"/>
      <c r="E227" s="8">
        <v>44952.0</v>
      </c>
      <c r="F227" s="27"/>
      <c r="G227" s="180"/>
      <c r="H227" s="24"/>
      <c r="I227" s="181">
        <v>44953.0</v>
      </c>
      <c r="J227" s="180"/>
      <c r="K227" s="10"/>
      <c r="L227" s="180"/>
      <c r="M227" s="180"/>
      <c r="N227" s="28"/>
      <c r="O227" s="28"/>
      <c r="P227" s="32">
        <v>44968.0</v>
      </c>
      <c r="Q227" s="180"/>
      <c r="R227" s="182" t="s">
        <v>15</v>
      </c>
      <c r="S227" s="182"/>
      <c r="T227" s="182" t="s">
        <v>15</v>
      </c>
      <c r="U227" s="182"/>
    </row>
    <row r="228">
      <c r="A228" s="7">
        <v>226.0</v>
      </c>
      <c r="B228" s="7">
        <v>8110318.0</v>
      </c>
      <c r="C228" s="9" t="s">
        <v>16</v>
      </c>
      <c r="D228" s="10">
        <v>2.0</v>
      </c>
      <c r="E228" s="8">
        <v>44955.0</v>
      </c>
      <c r="F228" s="199">
        <v>44956.0</v>
      </c>
      <c r="G228" s="180"/>
      <c r="H228" s="24"/>
      <c r="I228" s="181">
        <v>44958.0</v>
      </c>
      <c r="J228" s="180"/>
      <c r="K228" s="10"/>
      <c r="L228" s="180"/>
      <c r="M228" s="180"/>
      <c r="N228" s="28"/>
      <c r="O228" s="28"/>
      <c r="P228" s="32">
        <v>44967.0</v>
      </c>
      <c r="Q228" s="180"/>
      <c r="R228" s="182" t="s">
        <v>16</v>
      </c>
      <c r="S228" s="182"/>
      <c r="T228" s="182" t="s">
        <v>15</v>
      </c>
      <c r="U228" s="182"/>
    </row>
    <row r="229">
      <c r="A229" s="7">
        <v>227.0</v>
      </c>
      <c r="B229" s="7">
        <v>8107904.0</v>
      </c>
      <c r="C229" s="9" t="s">
        <v>16</v>
      </c>
      <c r="D229" s="10">
        <v>2.0</v>
      </c>
      <c r="E229" s="8">
        <v>44949.0</v>
      </c>
      <c r="F229" s="27"/>
      <c r="G229" s="180"/>
      <c r="H229" s="24"/>
      <c r="I229" s="181">
        <v>44950.0</v>
      </c>
      <c r="J229" s="180"/>
      <c r="K229" s="10"/>
      <c r="L229" s="180"/>
      <c r="M229" s="180"/>
      <c r="N229" s="28"/>
      <c r="O229" s="28"/>
      <c r="P229" s="32">
        <v>44955.0</v>
      </c>
      <c r="Q229" s="180"/>
      <c r="R229" s="182" t="s">
        <v>15</v>
      </c>
      <c r="S229" s="182"/>
      <c r="T229" s="182" t="s">
        <v>15</v>
      </c>
      <c r="U229" s="182"/>
    </row>
    <row r="230">
      <c r="A230" s="7">
        <v>228.0</v>
      </c>
      <c r="B230" s="7">
        <v>8109625.0</v>
      </c>
      <c r="C230" s="9" t="s">
        <v>15</v>
      </c>
      <c r="D230" s="24"/>
      <c r="E230" s="8">
        <v>44953.0</v>
      </c>
      <c r="F230" s="199">
        <v>44953.0</v>
      </c>
      <c r="G230" s="180"/>
      <c r="H230" s="24"/>
      <c r="I230" s="181">
        <v>44966.0</v>
      </c>
      <c r="J230" s="180"/>
      <c r="K230" s="10"/>
      <c r="L230" s="180"/>
      <c r="M230" s="180"/>
      <c r="N230" s="28"/>
      <c r="O230" s="28"/>
      <c r="P230" s="32">
        <v>44991.0</v>
      </c>
      <c r="Q230" s="180"/>
      <c r="R230" s="182" t="s">
        <v>16</v>
      </c>
      <c r="S230" s="182"/>
      <c r="T230" s="182" t="s">
        <v>15</v>
      </c>
      <c r="U230" s="182"/>
    </row>
    <row r="231">
      <c r="A231" s="7">
        <v>229.0</v>
      </c>
      <c r="B231" s="7">
        <v>8103238.0</v>
      </c>
      <c r="C231" s="9" t="s">
        <v>15</v>
      </c>
      <c r="D231" s="24"/>
      <c r="E231" s="8">
        <v>45261.0</v>
      </c>
      <c r="F231" s="27"/>
      <c r="G231" s="180"/>
      <c r="H231" s="24"/>
      <c r="I231" s="181">
        <v>44938.0</v>
      </c>
      <c r="J231" s="180"/>
      <c r="K231" s="10"/>
      <c r="L231" s="180"/>
      <c r="M231" s="180"/>
      <c r="N231" s="28"/>
      <c r="O231" s="28"/>
      <c r="P231" s="32">
        <v>44950.0</v>
      </c>
      <c r="Q231" s="180"/>
      <c r="R231" s="182" t="s">
        <v>15</v>
      </c>
      <c r="S231" s="182"/>
      <c r="T231" s="182" t="s">
        <v>15</v>
      </c>
      <c r="U231" s="182"/>
    </row>
    <row r="232">
      <c r="A232" s="7">
        <v>230.0</v>
      </c>
      <c r="B232" s="7">
        <v>8101272.0</v>
      </c>
      <c r="C232" s="9" t="s">
        <v>15</v>
      </c>
      <c r="D232" s="24"/>
      <c r="E232" s="8">
        <v>44933.0</v>
      </c>
      <c r="F232" s="199">
        <v>44933.0</v>
      </c>
      <c r="G232" s="180"/>
      <c r="H232" s="24"/>
      <c r="I232" s="186"/>
      <c r="J232" s="180"/>
      <c r="K232" s="10"/>
      <c r="L232" s="180"/>
      <c r="M232" s="180"/>
      <c r="N232" s="28"/>
      <c r="O232" s="28"/>
      <c r="P232" s="32">
        <v>44941.0</v>
      </c>
      <c r="Q232" s="180"/>
      <c r="R232" s="182" t="s">
        <v>16</v>
      </c>
      <c r="S232" s="182"/>
      <c r="T232" s="182" t="s">
        <v>15</v>
      </c>
      <c r="U232" s="182"/>
    </row>
    <row r="233">
      <c r="A233" s="7">
        <v>231.0</v>
      </c>
      <c r="B233" s="7">
        <v>8200668.0</v>
      </c>
      <c r="C233" s="9" t="s">
        <v>16</v>
      </c>
      <c r="D233" s="10">
        <v>1.0</v>
      </c>
      <c r="E233" s="8">
        <v>45025.0</v>
      </c>
      <c r="F233" s="199">
        <v>45173.0</v>
      </c>
      <c r="G233" s="180"/>
      <c r="H233" s="24"/>
      <c r="I233" s="181">
        <v>45179.0</v>
      </c>
      <c r="J233" s="180"/>
      <c r="K233" s="10"/>
      <c r="L233" s="8">
        <v>45215.0</v>
      </c>
      <c r="M233" s="180"/>
      <c r="N233" s="28"/>
      <c r="O233" s="28"/>
      <c r="P233" s="32">
        <v>45220.0</v>
      </c>
      <c r="Q233" s="180"/>
      <c r="R233" s="182" t="s">
        <v>16</v>
      </c>
      <c r="S233" s="182"/>
      <c r="T233" s="182" t="s">
        <v>16</v>
      </c>
      <c r="U233" s="182"/>
    </row>
    <row r="234">
      <c r="A234" s="204">
        <v>2022.0</v>
      </c>
      <c r="B234" s="5"/>
      <c r="C234" s="5"/>
      <c r="D234" s="5"/>
      <c r="E234" s="5"/>
      <c r="F234" s="5"/>
      <c r="G234" s="5"/>
      <c r="H234" s="5"/>
      <c r="I234" s="5"/>
      <c r="J234" s="5"/>
      <c r="K234" s="5"/>
      <c r="L234" s="6"/>
      <c r="M234" s="204"/>
      <c r="N234" s="5"/>
      <c r="O234" s="5"/>
      <c r="P234" s="5"/>
      <c r="Q234" s="5"/>
      <c r="R234" s="5"/>
      <c r="S234" s="5"/>
      <c r="T234" s="5"/>
      <c r="U234" s="6"/>
    </row>
    <row r="235">
      <c r="A235" s="7">
        <v>232.0</v>
      </c>
      <c r="B235" s="7">
        <v>8030647.0</v>
      </c>
      <c r="C235" s="9" t="s">
        <v>16</v>
      </c>
      <c r="D235" s="10">
        <v>2.0</v>
      </c>
      <c r="E235" s="183">
        <v>44751.0</v>
      </c>
      <c r="F235" s="199">
        <v>45122.0</v>
      </c>
      <c r="G235" s="180"/>
      <c r="H235" s="24"/>
      <c r="I235" s="181">
        <v>45122.0</v>
      </c>
      <c r="J235" s="180"/>
      <c r="K235" s="10"/>
      <c r="L235" s="205">
        <v>45126.0</v>
      </c>
      <c r="M235" s="180"/>
      <c r="N235" s="28"/>
      <c r="O235" s="28"/>
      <c r="P235" s="180"/>
      <c r="Q235" s="8">
        <v>45126.0</v>
      </c>
      <c r="R235" s="182" t="s">
        <v>16</v>
      </c>
      <c r="S235" s="182"/>
      <c r="T235" s="182" t="s">
        <v>16</v>
      </c>
      <c r="U235" s="182"/>
    </row>
    <row r="236">
      <c r="A236" s="7">
        <v>233.0</v>
      </c>
      <c r="B236" s="7">
        <v>8085917.0</v>
      </c>
      <c r="C236" s="16" t="s">
        <v>15</v>
      </c>
      <c r="D236" s="37"/>
      <c r="E236" s="206">
        <v>44893.0</v>
      </c>
      <c r="F236" s="200">
        <v>44893.0</v>
      </c>
      <c r="G236" s="191"/>
      <c r="H236" s="37"/>
      <c r="I236" s="192">
        <v>44925.0</v>
      </c>
      <c r="J236" s="191"/>
      <c r="K236" s="36"/>
      <c r="L236" s="15">
        <v>44945.0</v>
      </c>
      <c r="M236" s="191"/>
      <c r="N236" s="140"/>
      <c r="O236" s="140"/>
      <c r="P236" s="15">
        <v>44946.0</v>
      </c>
      <c r="Q236" s="191"/>
      <c r="R236" s="182" t="s">
        <v>16</v>
      </c>
      <c r="S236" s="182"/>
      <c r="T236" s="182" t="s">
        <v>15</v>
      </c>
      <c r="U236" s="194"/>
    </row>
    <row r="237">
      <c r="A237" s="7">
        <v>234.0</v>
      </c>
      <c r="B237" s="10">
        <v>7940106.0</v>
      </c>
      <c r="C237" s="9" t="s">
        <v>16</v>
      </c>
      <c r="D237" s="10">
        <v>5.0</v>
      </c>
      <c r="E237" s="183">
        <v>44559.0</v>
      </c>
      <c r="F237" s="27"/>
      <c r="G237" s="180"/>
      <c r="H237" s="24"/>
      <c r="I237" s="181">
        <v>44564.0</v>
      </c>
      <c r="J237" s="180"/>
      <c r="K237" s="10"/>
      <c r="L237" s="180"/>
      <c r="M237" s="180"/>
      <c r="N237" s="28"/>
      <c r="O237" s="28"/>
      <c r="P237" s="8">
        <v>44609.0</v>
      </c>
      <c r="Q237" s="180"/>
      <c r="R237" s="182" t="s">
        <v>15</v>
      </c>
      <c r="S237" s="182"/>
      <c r="T237" s="182" t="s">
        <v>15</v>
      </c>
      <c r="U237" s="182"/>
    </row>
    <row r="238">
      <c r="A238" s="7">
        <v>235.0</v>
      </c>
      <c r="B238" s="10">
        <v>7929920.0</v>
      </c>
      <c r="C238" s="9" t="s">
        <v>86</v>
      </c>
      <c r="D238" s="10">
        <v>10.0</v>
      </c>
      <c r="E238" s="183">
        <v>44389.0</v>
      </c>
      <c r="F238" s="199">
        <v>44566.0</v>
      </c>
      <c r="G238" s="180"/>
      <c r="H238" s="24"/>
      <c r="I238" s="181">
        <v>44574.0</v>
      </c>
      <c r="J238" s="180"/>
      <c r="K238" s="10"/>
      <c r="L238" s="15">
        <v>44588.0</v>
      </c>
      <c r="M238" s="180"/>
      <c r="N238" s="28"/>
      <c r="O238" s="28"/>
      <c r="P238" s="8">
        <v>44628.0</v>
      </c>
      <c r="Q238" s="180"/>
      <c r="R238" s="182" t="s">
        <v>16</v>
      </c>
      <c r="S238" s="182"/>
      <c r="T238" s="182" t="s">
        <v>16</v>
      </c>
      <c r="U238" s="182"/>
    </row>
    <row r="239">
      <c r="A239" s="7">
        <v>236.0</v>
      </c>
      <c r="B239" s="24">
        <v>7944039.0</v>
      </c>
      <c r="C239" s="16" t="s">
        <v>15</v>
      </c>
      <c r="D239" s="37"/>
      <c r="E239" s="183">
        <v>44567.0</v>
      </c>
      <c r="F239" s="200">
        <v>44567.0</v>
      </c>
      <c r="G239" s="191"/>
      <c r="H239" s="37"/>
      <c r="I239" s="192">
        <v>44563.0</v>
      </c>
      <c r="J239" s="191"/>
      <c r="K239" s="36"/>
      <c r="L239" s="192">
        <v>44566.0</v>
      </c>
      <c r="M239" s="191"/>
      <c r="N239" s="140"/>
      <c r="O239" s="140"/>
      <c r="P239" s="15">
        <v>44619.0</v>
      </c>
      <c r="Q239" s="180"/>
      <c r="R239" s="182" t="s">
        <v>16</v>
      </c>
      <c r="S239" s="182"/>
      <c r="T239" s="182" t="s">
        <v>16</v>
      </c>
      <c r="U239" s="182"/>
    </row>
    <row r="240">
      <c r="A240" s="7">
        <v>237.0</v>
      </c>
      <c r="B240" s="7">
        <v>7944659.0</v>
      </c>
      <c r="C240" s="9" t="s">
        <v>16</v>
      </c>
      <c r="D240" s="10">
        <v>1.0</v>
      </c>
      <c r="E240" s="183">
        <v>44568.0</v>
      </c>
      <c r="F240" s="183">
        <v>44568.0</v>
      </c>
      <c r="G240" s="180"/>
      <c r="H240" s="24"/>
      <c r="I240" s="8">
        <v>44569.0</v>
      </c>
      <c r="J240" s="180"/>
      <c r="K240" s="10"/>
      <c r="L240" s="8"/>
      <c r="M240" s="180"/>
      <c r="N240" s="28"/>
      <c r="O240" s="28"/>
      <c r="P240" s="8">
        <v>44579.0</v>
      </c>
      <c r="Q240" s="180"/>
      <c r="R240" s="182" t="s">
        <v>16</v>
      </c>
      <c r="S240" s="182"/>
      <c r="T240" s="182" t="s">
        <v>15</v>
      </c>
      <c r="U240" s="182"/>
    </row>
    <row r="241">
      <c r="A241" s="7">
        <v>238.0</v>
      </c>
      <c r="B241" s="10">
        <v>7945066.0</v>
      </c>
      <c r="C241" s="9" t="s">
        <v>15</v>
      </c>
      <c r="D241" s="10"/>
      <c r="E241" s="183">
        <v>44568.0</v>
      </c>
      <c r="F241" s="27"/>
      <c r="G241" s="180"/>
      <c r="H241" s="24"/>
      <c r="I241" s="181">
        <v>44568.0</v>
      </c>
      <c r="J241" s="180"/>
      <c r="K241" s="10"/>
      <c r="L241" s="180"/>
      <c r="M241" s="180"/>
      <c r="N241" s="28"/>
      <c r="O241" s="28"/>
      <c r="P241" s="8">
        <v>44622.0</v>
      </c>
      <c r="Q241" s="180"/>
      <c r="R241" s="182" t="s">
        <v>15</v>
      </c>
      <c r="S241" s="182"/>
      <c r="T241" s="182" t="s">
        <v>15</v>
      </c>
      <c r="U241" s="182"/>
    </row>
    <row r="242">
      <c r="A242" s="7">
        <v>239.0</v>
      </c>
      <c r="B242" s="10">
        <v>7945459.0</v>
      </c>
      <c r="C242" s="9" t="s">
        <v>16</v>
      </c>
      <c r="D242" s="10">
        <v>2.0</v>
      </c>
      <c r="E242" s="183">
        <v>44569.0</v>
      </c>
      <c r="F242" s="27"/>
      <c r="G242" s="180"/>
      <c r="H242" s="24"/>
      <c r="I242" s="181">
        <v>44571.0</v>
      </c>
      <c r="J242" s="180"/>
      <c r="K242" s="10"/>
      <c r="L242" s="180"/>
      <c r="M242" s="180"/>
      <c r="N242" s="28"/>
      <c r="O242" s="28"/>
      <c r="P242" s="181">
        <v>44579.0</v>
      </c>
      <c r="Q242" s="180"/>
      <c r="R242" s="182" t="s">
        <v>15</v>
      </c>
      <c r="S242" s="182" t="s">
        <v>16</v>
      </c>
      <c r="T242" s="182" t="s">
        <v>15</v>
      </c>
      <c r="U242" s="182"/>
    </row>
    <row r="243">
      <c r="A243" s="7">
        <v>240.0</v>
      </c>
      <c r="B243" s="10">
        <v>7985515.0</v>
      </c>
      <c r="C243" s="16" t="s">
        <v>15</v>
      </c>
      <c r="D243" s="36"/>
      <c r="E243" s="206">
        <v>44652.0</v>
      </c>
      <c r="F243" s="206">
        <v>44652.0</v>
      </c>
      <c r="G243" s="191"/>
      <c r="H243" s="37"/>
      <c r="I243" s="15">
        <v>44659.0</v>
      </c>
      <c r="J243" s="15"/>
      <c r="K243" s="36"/>
      <c r="L243" s="15"/>
      <c r="M243" s="191"/>
      <c r="N243" s="140"/>
      <c r="O243" s="206">
        <v>44665.0</v>
      </c>
      <c r="P243" s="15">
        <v>44667.0</v>
      </c>
      <c r="Q243" s="191"/>
      <c r="R243" s="182" t="s">
        <v>16</v>
      </c>
      <c r="S243" s="182"/>
      <c r="T243" s="182" t="s">
        <v>15</v>
      </c>
      <c r="U243" s="194"/>
    </row>
    <row r="244">
      <c r="A244" s="7">
        <v>241.0</v>
      </c>
      <c r="B244" s="25">
        <v>7988389.0</v>
      </c>
      <c r="C244" s="9" t="s">
        <v>15</v>
      </c>
      <c r="D244" s="10"/>
      <c r="E244" s="183">
        <v>44658.0</v>
      </c>
      <c r="F244" s="27"/>
      <c r="G244" s="180"/>
      <c r="H244" s="24"/>
      <c r="I244" s="181">
        <v>44658.0</v>
      </c>
      <c r="J244" s="180"/>
      <c r="K244" s="10"/>
      <c r="L244" s="180"/>
      <c r="M244" s="180"/>
      <c r="N244" s="28"/>
      <c r="O244" s="28"/>
      <c r="P244" s="8">
        <v>44660.0</v>
      </c>
      <c r="Q244" s="180"/>
      <c r="R244" s="182" t="s">
        <v>15</v>
      </c>
      <c r="S244" s="182" t="s">
        <v>16</v>
      </c>
      <c r="T244" s="182" t="s">
        <v>15</v>
      </c>
      <c r="U244" s="182"/>
    </row>
    <row r="245">
      <c r="A245" s="7">
        <v>242.0</v>
      </c>
      <c r="B245" s="24">
        <v>7989880.0</v>
      </c>
      <c r="C245" s="9" t="s">
        <v>15</v>
      </c>
      <c r="D245" s="10"/>
      <c r="E245" s="183">
        <v>44661.0</v>
      </c>
      <c r="F245" s="27"/>
      <c r="G245" s="180"/>
      <c r="H245" s="24"/>
      <c r="I245" s="181">
        <v>44661.0</v>
      </c>
      <c r="J245" s="180"/>
      <c r="K245" s="10"/>
      <c r="L245" s="180"/>
      <c r="M245" s="180"/>
      <c r="N245" s="28"/>
      <c r="O245" s="28"/>
      <c r="P245" s="15">
        <v>44669.0</v>
      </c>
      <c r="Q245" s="180"/>
      <c r="R245" s="182" t="s">
        <v>15</v>
      </c>
      <c r="S245" s="182" t="s">
        <v>16</v>
      </c>
      <c r="T245" s="182" t="s">
        <v>15</v>
      </c>
      <c r="U245" s="182"/>
    </row>
    <row r="246">
      <c r="A246" s="14">
        <v>243.0</v>
      </c>
      <c r="B246" s="37">
        <v>7998980.0</v>
      </c>
      <c r="C246" s="16" t="s">
        <v>16</v>
      </c>
      <c r="D246" s="36">
        <v>1.0</v>
      </c>
      <c r="E246" s="206">
        <v>44680.0</v>
      </c>
      <c r="F246" s="200">
        <v>44682.0</v>
      </c>
      <c r="G246" s="191"/>
      <c r="H246" s="37"/>
      <c r="I246" s="192">
        <v>44689.0</v>
      </c>
      <c r="J246" s="15"/>
      <c r="K246" s="36"/>
      <c r="L246" s="15">
        <v>44705.0</v>
      </c>
      <c r="M246" s="191"/>
      <c r="N246" s="140"/>
      <c r="O246" s="140"/>
      <c r="P246" s="15">
        <v>44710.0</v>
      </c>
      <c r="Q246" s="191"/>
      <c r="R246" s="194" t="s">
        <v>16</v>
      </c>
      <c r="S246" s="194"/>
      <c r="T246" s="194" t="s">
        <v>15</v>
      </c>
      <c r="U246" s="194"/>
    </row>
    <row r="247">
      <c r="A247" s="14">
        <v>244.0</v>
      </c>
      <c r="B247" s="36">
        <v>7999313.0</v>
      </c>
      <c r="C247" s="16" t="s">
        <v>15</v>
      </c>
      <c r="D247" s="37"/>
      <c r="E247" s="192">
        <v>44682.0</v>
      </c>
      <c r="F247" s="202"/>
      <c r="G247" s="191"/>
      <c r="H247" s="37"/>
      <c r="I247" s="192">
        <v>44686.0</v>
      </c>
      <c r="J247" s="191"/>
      <c r="K247" s="36"/>
      <c r="L247" s="192">
        <v>44690.0</v>
      </c>
      <c r="M247" s="191"/>
      <c r="N247" s="140"/>
      <c r="O247" s="140"/>
      <c r="P247" s="192">
        <v>44701.0</v>
      </c>
      <c r="Q247" s="191"/>
      <c r="R247" s="194" t="s">
        <v>15</v>
      </c>
      <c r="S247" s="194"/>
      <c r="T247" s="194" t="s">
        <v>15</v>
      </c>
      <c r="U247" s="194"/>
    </row>
    <row r="248">
      <c r="A248" s="14">
        <v>245.0</v>
      </c>
      <c r="B248" s="36">
        <v>8000853.0</v>
      </c>
      <c r="C248" s="16" t="s">
        <v>16</v>
      </c>
      <c r="D248" s="36">
        <v>1.0</v>
      </c>
      <c r="E248" s="200">
        <v>44685.0</v>
      </c>
      <c r="F248" s="200">
        <v>44685.0</v>
      </c>
      <c r="G248" s="191"/>
      <c r="H248" s="37"/>
      <c r="I248" s="192">
        <v>44743.0</v>
      </c>
      <c r="J248" s="15"/>
      <c r="K248" s="36"/>
      <c r="L248" s="192"/>
      <c r="M248" s="191"/>
      <c r="N248" s="140"/>
      <c r="O248" s="140"/>
      <c r="P248" s="15">
        <v>44789.0</v>
      </c>
      <c r="Q248" s="191"/>
      <c r="R248" s="194" t="s">
        <v>16</v>
      </c>
      <c r="S248" s="194"/>
      <c r="T248" s="194" t="s">
        <v>15</v>
      </c>
      <c r="U248" s="194"/>
    </row>
    <row r="249">
      <c r="A249" s="7">
        <v>246.0</v>
      </c>
      <c r="B249" s="24">
        <v>8001402.0</v>
      </c>
      <c r="C249" s="9" t="s">
        <v>16</v>
      </c>
      <c r="D249" s="10">
        <v>1.0</v>
      </c>
      <c r="E249" s="199">
        <v>44685.0</v>
      </c>
      <c r="F249" s="199">
        <v>44686.0</v>
      </c>
      <c r="G249" s="180"/>
      <c r="H249" s="24"/>
      <c r="I249" s="181"/>
      <c r="J249" s="15"/>
      <c r="K249" s="10"/>
      <c r="L249" s="15">
        <v>44704.0</v>
      </c>
      <c r="M249" s="180"/>
      <c r="N249" s="28"/>
      <c r="O249" s="72">
        <v>44721.0</v>
      </c>
      <c r="P249" s="8">
        <v>44723.0</v>
      </c>
      <c r="Q249" s="180"/>
      <c r="R249" s="182" t="s">
        <v>16</v>
      </c>
      <c r="S249" s="182"/>
      <c r="T249" s="182" t="s">
        <v>16</v>
      </c>
      <c r="U249" s="182"/>
    </row>
    <row r="250">
      <c r="A250" s="7">
        <v>247.0</v>
      </c>
      <c r="B250" s="24">
        <v>8003107.0</v>
      </c>
      <c r="C250" s="9" t="s">
        <v>16</v>
      </c>
      <c r="D250" s="10">
        <v>1.0</v>
      </c>
      <c r="E250" s="199">
        <v>44690.0</v>
      </c>
      <c r="F250" s="199">
        <v>44690.0</v>
      </c>
      <c r="G250" s="180"/>
      <c r="H250" s="24"/>
      <c r="I250" s="181">
        <v>44696.0</v>
      </c>
      <c r="J250" s="180"/>
      <c r="K250" s="10"/>
      <c r="L250" s="180"/>
      <c r="M250" s="180"/>
      <c r="N250" s="28"/>
      <c r="O250" s="28"/>
      <c r="P250" s="8">
        <v>44700.0</v>
      </c>
      <c r="Q250" s="180"/>
      <c r="R250" s="182" t="s">
        <v>16</v>
      </c>
      <c r="S250" s="182"/>
      <c r="T250" s="182" t="s">
        <v>15</v>
      </c>
      <c r="U250" s="182"/>
    </row>
    <row r="251">
      <c r="A251" s="7">
        <v>248.0</v>
      </c>
      <c r="B251" s="24">
        <v>8016326.0</v>
      </c>
      <c r="C251" s="16" t="s">
        <v>16</v>
      </c>
      <c r="D251" s="36">
        <v>1.0</v>
      </c>
      <c r="E251" s="206">
        <v>44718.0</v>
      </c>
      <c r="F251" s="200">
        <v>44721.0</v>
      </c>
      <c r="G251" s="15"/>
      <c r="H251" s="36"/>
      <c r="I251" s="192">
        <v>44718.0</v>
      </c>
      <c r="J251" s="15">
        <v>44761.0</v>
      </c>
      <c r="K251" s="36"/>
      <c r="L251" s="191"/>
      <c r="M251" s="191"/>
      <c r="N251" s="140"/>
      <c r="O251" s="140"/>
      <c r="P251" s="15">
        <v>44791.0</v>
      </c>
      <c r="Q251" s="191"/>
      <c r="R251" s="182" t="s">
        <v>16</v>
      </c>
      <c r="S251" s="182"/>
      <c r="T251" s="182" t="s">
        <v>15</v>
      </c>
      <c r="U251" s="194"/>
    </row>
    <row r="252">
      <c r="A252" s="7">
        <v>249.0</v>
      </c>
      <c r="B252" s="24">
        <v>8018237.0</v>
      </c>
      <c r="C252" s="16" t="s">
        <v>16</v>
      </c>
      <c r="D252" s="36">
        <v>1.0</v>
      </c>
      <c r="E252" s="206">
        <v>44722.0</v>
      </c>
      <c r="F252" s="206">
        <v>44722.0</v>
      </c>
      <c r="G252" s="191"/>
      <c r="H252" s="37"/>
      <c r="I252" s="15">
        <v>44728.0</v>
      </c>
      <c r="J252" s="191"/>
      <c r="K252" s="36"/>
      <c r="L252" s="15">
        <v>44730.0</v>
      </c>
      <c r="M252" s="191"/>
      <c r="N252" s="140"/>
      <c r="O252" s="206">
        <v>44737.0</v>
      </c>
      <c r="P252" s="15">
        <v>44708.0</v>
      </c>
      <c r="Q252" s="191"/>
      <c r="R252" s="182" t="s">
        <v>15</v>
      </c>
      <c r="S252" s="182"/>
      <c r="T252" s="182" t="s">
        <v>16</v>
      </c>
      <c r="U252" s="194"/>
    </row>
    <row r="253">
      <c r="A253" s="7">
        <v>250.0</v>
      </c>
      <c r="B253" s="24">
        <v>8016600.0</v>
      </c>
      <c r="C253" s="9" t="s">
        <v>15</v>
      </c>
      <c r="D253" s="24"/>
      <c r="E253" s="183">
        <v>44718.0</v>
      </c>
      <c r="F253" s="27"/>
      <c r="G253" s="180"/>
      <c r="H253" s="24"/>
      <c r="I253" s="181">
        <v>44718.0</v>
      </c>
      <c r="J253" s="180"/>
      <c r="K253" s="10"/>
      <c r="L253" s="180"/>
      <c r="M253" s="180"/>
      <c r="N253" s="28"/>
      <c r="O253" s="28"/>
      <c r="P253" s="8">
        <v>44731.0</v>
      </c>
      <c r="Q253" s="180"/>
      <c r="R253" s="182" t="s">
        <v>15</v>
      </c>
      <c r="S253" s="182" t="s">
        <v>16</v>
      </c>
      <c r="T253" s="182" t="s">
        <v>15</v>
      </c>
      <c r="U253" s="182"/>
    </row>
    <row r="254">
      <c r="A254" s="7">
        <v>251.0</v>
      </c>
      <c r="B254" s="24">
        <v>8013351.0</v>
      </c>
      <c r="C254" s="9" t="s">
        <v>16</v>
      </c>
      <c r="D254" s="10">
        <v>3.0</v>
      </c>
      <c r="E254" s="183">
        <v>44712.0</v>
      </c>
      <c r="F254" s="27"/>
      <c r="G254" s="180"/>
      <c r="H254" s="24"/>
      <c r="I254" s="181">
        <v>44714.0</v>
      </c>
      <c r="J254" s="180"/>
      <c r="K254" s="10"/>
      <c r="L254" s="180"/>
      <c r="M254" s="180"/>
      <c r="N254" s="28"/>
      <c r="O254" s="28"/>
      <c r="P254" s="8">
        <v>44723.0</v>
      </c>
      <c r="Q254" s="180"/>
      <c r="R254" s="182" t="s">
        <v>15</v>
      </c>
      <c r="S254" s="182" t="s">
        <v>16</v>
      </c>
      <c r="T254" s="182" t="s">
        <v>15</v>
      </c>
      <c r="U254" s="182"/>
    </row>
    <row r="255">
      <c r="A255" s="14">
        <v>252.0</v>
      </c>
      <c r="B255" s="37">
        <v>8005825.0</v>
      </c>
      <c r="C255" s="16" t="s">
        <v>16</v>
      </c>
      <c r="D255" s="36">
        <v>1.0</v>
      </c>
      <c r="E255" s="206">
        <v>44694.0</v>
      </c>
      <c r="F255" s="200">
        <v>44697.0</v>
      </c>
      <c r="G255" s="191"/>
      <c r="H255" s="37"/>
      <c r="I255" s="192">
        <v>44694.0</v>
      </c>
      <c r="J255" s="15">
        <v>44729.0</v>
      </c>
      <c r="K255" s="197">
        <v>44752.0</v>
      </c>
      <c r="L255" s="15">
        <v>44711.0</v>
      </c>
      <c r="M255" s="15">
        <v>44724.0</v>
      </c>
      <c r="N255" s="74">
        <v>44735.0</v>
      </c>
      <c r="O255" s="74">
        <v>44714.0</v>
      </c>
      <c r="P255" s="15">
        <v>44754.0</v>
      </c>
      <c r="Q255" s="191"/>
      <c r="R255" s="194" t="s">
        <v>16</v>
      </c>
      <c r="S255" s="194" t="s">
        <v>16</v>
      </c>
      <c r="T255" s="194" t="s">
        <v>16</v>
      </c>
      <c r="U255" s="194"/>
    </row>
    <row r="256">
      <c r="A256" s="14">
        <v>253.0</v>
      </c>
      <c r="B256" s="36">
        <v>7959872.0</v>
      </c>
      <c r="C256" s="16" t="s">
        <v>16</v>
      </c>
      <c r="D256" s="36">
        <v>1.0</v>
      </c>
      <c r="E256" s="206">
        <v>44596.0</v>
      </c>
      <c r="F256" s="200">
        <v>44597.0</v>
      </c>
      <c r="G256" s="191"/>
      <c r="H256" s="37"/>
      <c r="I256" s="192">
        <v>44606.0</v>
      </c>
      <c r="J256" s="191"/>
      <c r="K256" s="36"/>
      <c r="L256" s="191"/>
      <c r="M256" s="191"/>
      <c r="N256" s="140"/>
      <c r="O256" s="140"/>
      <c r="P256" s="15">
        <v>44614.0</v>
      </c>
      <c r="Q256" s="191"/>
      <c r="R256" s="194" t="s">
        <v>16</v>
      </c>
      <c r="S256" s="194" t="s">
        <v>16</v>
      </c>
      <c r="T256" s="194" t="s">
        <v>15</v>
      </c>
      <c r="U256" s="194"/>
    </row>
    <row r="257">
      <c r="A257" s="7">
        <v>254.0</v>
      </c>
      <c r="B257" s="10">
        <v>7960957.0</v>
      </c>
      <c r="C257" s="9" t="s">
        <v>16</v>
      </c>
      <c r="D257" s="10">
        <v>1.0</v>
      </c>
      <c r="E257" s="183">
        <v>44599.0</v>
      </c>
      <c r="F257" s="27"/>
      <c r="G257" s="180"/>
      <c r="H257" s="24"/>
      <c r="I257" s="181">
        <v>44599.0</v>
      </c>
      <c r="J257" s="180"/>
      <c r="K257" s="10"/>
      <c r="L257" s="180"/>
      <c r="M257" s="180"/>
      <c r="N257" s="28"/>
      <c r="O257" s="28"/>
      <c r="P257" s="8">
        <v>44640.0</v>
      </c>
      <c r="Q257" s="180"/>
      <c r="R257" s="182" t="s">
        <v>15</v>
      </c>
      <c r="S257" s="182" t="s">
        <v>16</v>
      </c>
      <c r="T257" s="182" t="s">
        <v>15</v>
      </c>
      <c r="U257" s="182"/>
    </row>
    <row r="258">
      <c r="A258" s="7">
        <v>255.0</v>
      </c>
      <c r="B258" s="10">
        <v>7960877.0</v>
      </c>
      <c r="C258" s="16" t="s">
        <v>16</v>
      </c>
      <c r="D258" s="36">
        <v>4.0</v>
      </c>
      <c r="E258" s="206">
        <v>44598.0</v>
      </c>
      <c r="F258" s="202"/>
      <c r="G258" s="191"/>
      <c r="H258" s="37"/>
      <c r="I258" s="192">
        <v>44601.0</v>
      </c>
      <c r="J258" s="15">
        <v>44613.0</v>
      </c>
      <c r="K258" s="36"/>
      <c r="L258" s="15">
        <v>44612.0</v>
      </c>
      <c r="M258" s="15">
        <v>44618.0</v>
      </c>
      <c r="N258" s="207"/>
      <c r="O258" s="207"/>
      <c r="P258" s="15">
        <v>44627.0</v>
      </c>
      <c r="Q258" s="191"/>
      <c r="R258" s="182" t="s">
        <v>15</v>
      </c>
      <c r="S258" s="182"/>
      <c r="T258" s="182" t="s">
        <v>16</v>
      </c>
      <c r="U258" s="194"/>
    </row>
    <row r="259">
      <c r="A259" s="7">
        <v>256.0</v>
      </c>
      <c r="B259" s="26">
        <v>7965548.0</v>
      </c>
      <c r="C259" s="9" t="s">
        <v>15</v>
      </c>
      <c r="D259" s="24"/>
      <c r="E259" s="183">
        <v>44606.0</v>
      </c>
      <c r="F259" s="199">
        <v>44606.0</v>
      </c>
      <c r="G259" s="180"/>
      <c r="H259" s="24"/>
      <c r="I259" s="181">
        <v>44609.0</v>
      </c>
      <c r="J259" s="180"/>
      <c r="K259" s="10"/>
      <c r="L259" s="8">
        <v>44631.0</v>
      </c>
      <c r="M259" s="180"/>
      <c r="N259" s="28"/>
      <c r="O259" s="28"/>
      <c r="P259" s="8">
        <v>44652.0</v>
      </c>
      <c r="Q259" s="180"/>
      <c r="R259" s="182" t="s">
        <v>16</v>
      </c>
      <c r="S259" s="182" t="s">
        <v>16</v>
      </c>
      <c r="T259" s="182" t="s">
        <v>16</v>
      </c>
      <c r="U259" s="182"/>
    </row>
    <row r="260">
      <c r="A260" s="7">
        <v>257.0</v>
      </c>
      <c r="B260" s="27">
        <v>7972078.0</v>
      </c>
      <c r="C260" s="9" t="s">
        <v>15</v>
      </c>
      <c r="D260" s="24"/>
      <c r="E260" s="183">
        <v>44654.0</v>
      </c>
      <c r="F260" s="199">
        <v>44654.0</v>
      </c>
      <c r="G260" s="180"/>
      <c r="H260" s="24"/>
      <c r="I260" s="186"/>
      <c r="J260" s="180"/>
      <c r="K260" s="10"/>
      <c r="L260" s="8">
        <v>44699.0</v>
      </c>
      <c r="M260" s="180"/>
      <c r="N260" s="28"/>
      <c r="O260" s="28"/>
      <c r="P260" s="8">
        <v>44707.0</v>
      </c>
      <c r="Q260" s="180"/>
      <c r="R260" s="182" t="s">
        <v>16</v>
      </c>
      <c r="S260" s="182"/>
      <c r="T260" s="182" t="s">
        <v>16</v>
      </c>
      <c r="U260" s="182"/>
    </row>
    <row r="261">
      <c r="A261" s="7">
        <v>258.0</v>
      </c>
      <c r="B261" s="27">
        <v>7948996.0</v>
      </c>
      <c r="C261" s="9" t="s">
        <v>15</v>
      </c>
      <c r="D261" s="24"/>
      <c r="E261" s="183">
        <v>44576.0</v>
      </c>
      <c r="F261" s="199">
        <v>44576.0</v>
      </c>
      <c r="G261" s="180"/>
      <c r="H261" s="24"/>
      <c r="I261" s="181">
        <v>44663.0</v>
      </c>
      <c r="J261" s="180"/>
      <c r="K261" s="10"/>
      <c r="L261" s="180"/>
      <c r="M261" s="180"/>
      <c r="N261" s="28"/>
      <c r="O261" s="28"/>
      <c r="P261" s="8">
        <v>44669.0</v>
      </c>
      <c r="Q261" s="180"/>
      <c r="R261" s="182" t="s">
        <v>16</v>
      </c>
      <c r="S261" s="182"/>
      <c r="T261" s="182" t="s">
        <v>15</v>
      </c>
      <c r="U261" s="182"/>
    </row>
    <row r="262">
      <c r="A262" s="7">
        <v>259.0</v>
      </c>
      <c r="B262" s="28">
        <v>7975150.0</v>
      </c>
      <c r="C262" s="9" t="s">
        <v>15</v>
      </c>
      <c r="D262" s="24"/>
      <c r="E262" s="183">
        <v>44630.0</v>
      </c>
      <c r="F262" s="199">
        <v>44630.0</v>
      </c>
      <c r="G262" s="180"/>
      <c r="H262" s="24"/>
      <c r="I262" s="186"/>
      <c r="J262" s="180"/>
      <c r="K262" s="10"/>
      <c r="L262" s="180"/>
      <c r="M262" s="180"/>
      <c r="N262" s="28"/>
      <c r="O262" s="28"/>
      <c r="P262" s="180"/>
      <c r="Q262" s="8">
        <v>44636.0</v>
      </c>
      <c r="R262" s="182" t="s">
        <v>16</v>
      </c>
      <c r="S262" s="182"/>
      <c r="T262" s="182" t="s">
        <v>15</v>
      </c>
      <c r="U262" s="182"/>
    </row>
    <row r="263">
      <c r="A263" s="7">
        <v>260.0</v>
      </c>
      <c r="B263" s="28">
        <v>7972375.0</v>
      </c>
      <c r="C263" s="16" t="s">
        <v>15</v>
      </c>
      <c r="D263" s="37"/>
      <c r="E263" s="206">
        <v>44624.0</v>
      </c>
      <c r="F263" s="200">
        <v>44625.0</v>
      </c>
      <c r="G263" s="191"/>
      <c r="H263" s="37"/>
      <c r="I263" s="203"/>
      <c r="J263" s="191"/>
      <c r="K263" s="36"/>
      <c r="L263" s="191"/>
      <c r="M263" s="191"/>
      <c r="N263" s="140"/>
      <c r="O263" s="140"/>
      <c r="P263" s="191"/>
      <c r="Q263" s="15">
        <v>44632.0</v>
      </c>
      <c r="R263" s="182" t="s">
        <v>16</v>
      </c>
      <c r="S263" s="182" t="s">
        <v>15</v>
      </c>
      <c r="T263" s="182" t="s">
        <v>15</v>
      </c>
      <c r="U263" s="194"/>
    </row>
    <row r="264">
      <c r="A264" s="7">
        <v>261.0</v>
      </c>
      <c r="B264" s="28">
        <v>7975743.0</v>
      </c>
      <c r="C264" s="9" t="s">
        <v>16</v>
      </c>
      <c r="D264" s="10">
        <v>1.0</v>
      </c>
      <c r="E264" s="183">
        <v>44631.0</v>
      </c>
      <c r="F264" s="199">
        <v>44632.0</v>
      </c>
      <c r="G264" s="8">
        <v>44661.0</v>
      </c>
      <c r="H264" s="134"/>
      <c r="I264" s="181">
        <v>44657.0</v>
      </c>
      <c r="J264" s="8">
        <v>44663.0</v>
      </c>
      <c r="K264" s="10"/>
      <c r="L264" s="8">
        <v>44676.0</v>
      </c>
      <c r="M264" s="180"/>
      <c r="N264" s="28"/>
      <c r="O264" s="28"/>
      <c r="P264" s="8">
        <v>44686.0</v>
      </c>
      <c r="Q264" s="180"/>
      <c r="R264" s="182" t="s">
        <v>16</v>
      </c>
      <c r="S264" s="182"/>
      <c r="T264" s="182" t="s">
        <v>16</v>
      </c>
      <c r="U264" s="182"/>
    </row>
    <row r="265">
      <c r="A265" s="7">
        <v>262.0</v>
      </c>
      <c r="B265" s="28">
        <v>7976092.0</v>
      </c>
      <c r="C265" s="9" t="s">
        <v>15</v>
      </c>
      <c r="D265" s="24"/>
      <c r="E265" s="183">
        <v>44633.0</v>
      </c>
      <c r="F265" s="199">
        <v>44633.0</v>
      </c>
      <c r="G265" s="180"/>
      <c r="H265" s="24"/>
      <c r="I265" s="181">
        <v>44697.0</v>
      </c>
      <c r="J265" s="180"/>
      <c r="K265" s="10"/>
      <c r="L265" s="8">
        <v>44699.0</v>
      </c>
      <c r="M265" s="180"/>
      <c r="N265" s="28"/>
      <c r="O265" s="28"/>
      <c r="P265" s="8">
        <v>44722.0</v>
      </c>
      <c r="Q265" s="180"/>
      <c r="R265" s="182" t="s">
        <v>16</v>
      </c>
      <c r="S265" s="182" t="s">
        <v>16</v>
      </c>
      <c r="T265" s="182" t="s">
        <v>16</v>
      </c>
      <c r="U265" s="182"/>
    </row>
    <row r="266">
      <c r="A266" s="7">
        <v>263.0</v>
      </c>
      <c r="B266" s="28">
        <v>7981133.0</v>
      </c>
      <c r="C266" s="9" t="s">
        <v>15</v>
      </c>
      <c r="D266" s="24"/>
      <c r="E266" s="183">
        <v>44643.0</v>
      </c>
      <c r="F266" s="199">
        <v>44643.0</v>
      </c>
      <c r="G266" s="180"/>
      <c r="H266" s="24"/>
      <c r="I266" s="186"/>
      <c r="J266" s="180"/>
      <c r="K266" s="10"/>
      <c r="L266" s="8">
        <v>44654.0</v>
      </c>
      <c r="M266" s="180"/>
      <c r="N266" s="28"/>
      <c r="O266" s="28"/>
      <c r="P266" s="8">
        <v>44680.0</v>
      </c>
      <c r="Q266" s="180"/>
      <c r="R266" s="182" t="s">
        <v>16</v>
      </c>
      <c r="S266" s="182" t="s">
        <v>15</v>
      </c>
      <c r="T266" s="182" t="s">
        <v>16</v>
      </c>
      <c r="U266" s="182"/>
    </row>
    <row r="267">
      <c r="A267" s="7">
        <v>264.0</v>
      </c>
      <c r="B267" s="24">
        <v>7984802.0</v>
      </c>
      <c r="C267" s="9" t="s">
        <v>16</v>
      </c>
      <c r="D267" s="10">
        <v>3.0</v>
      </c>
      <c r="E267" s="183">
        <v>44650.0</v>
      </c>
      <c r="F267" s="27"/>
      <c r="G267" s="180"/>
      <c r="H267" s="24"/>
      <c r="I267" s="181">
        <v>44652.0</v>
      </c>
      <c r="J267" s="180"/>
      <c r="K267" s="10"/>
      <c r="L267" s="180"/>
      <c r="M267" s="180"/>
      <c r="N267" s="28"/>
      <c r="O267" s="28"/>
      <c r="P267" s="8">
        <v>44657.0</v>
      </c>
      <c r="Q267" s="180"/>
      <c r="R267" s="182" t="s">
        <v>15</v>
      </c>
      <c r="S267" s="182" t="s">
        <v>16</v>
      </c>
      <c r="T267" s="182" t="s">
        <v>15</v>
      </c>
      <c r="U267" s="182"/>
    </row>
    <row r="268">
      <c r="A268" s="7">
        <v>265.0</v>
      </c>
      <c r="B268" s="10">
        <v>7990036.0</v>
      </c>
      <c r="C268" s="16" t="s">
        <v>16</v>
      </c>
      <c r="D268" s="36">
        <v>1.0</v>
      </c>
      <c r="E268" s="206">
        <v>44662.0</v>
      </c>
      <c r="F268" s="200">
        <v>44662.0</v>
      </c>
      <c r="G268" s="191"/>
      <c r="H268" s="37"/>
      <c r="I268" s="192">
        <v>44728.0</v>
      </c>
      <c r="J268" s="15"/>
      <c r="K268" s="36"/>
      <c r="L268" s="191"/>
      <c r="M268" s="191"/>
      <c r="N268" s="140"/>
      <c r="O268" s="74">
        <v>44742.0</v>
      </c>
      <c r="P268" s="15">
        <v>44749.0</v>
      </c>
      <c r="Q268" s="191"/>
      <c r="R268" s="182" t="s">
        <v>16</v>
      </c>
      <c r="S268" s="194"/>
      <c r="T268" s="182" t="s">
        <v>15</v>
      </c>
      <c r="U268" s="194"/>
    </row>
    <row r="269">
      <c r="A269" s="7">
        <v>266.0</v>
      </c>
      <c r="B269" s="24">
        <v>7990768.0</v>
      </c>
      <c r="C269" s="9" t="s">
        <v>15</v>
      </c>
      <c r="D269" s="10"/>
      <c r="E269" s="183">
        <v>44663.0</v>
      </c>
      <c r="F269" s="199">
        <v>44663.0</v>
      </c>
      <c r="G269" s="180"/>
      <c r="H269" s="24"/>
      <c r="I269" s="186"/>
      <c r="J269" s="180"/>
      <c r="K269" s="10"/>
      <c r="L269" s="180"/>
      <c r="M269" s="180"/>
      <c r="N269" s="28"/>
      <c r="O269" s="28"/>
      <c r="P269" s="8">
        <v>44671.0</v>
      </c>
      <c r="Q269" s="180"/>
      <c r="R269" s="182" t="s">
        <v>16</v>
      </c>
      <c r="S269" s="194"/>
      <c r="T269" s="182" t="s">
        <v>15</v>
      </c>
      <c r="U269" s="182"/>
    </row>
    <row r="270">
      <c r="A270" s="7">
        <v>267.0</v>
      </c>
      <c r="B270" s="24">
        <v>7992289.0</v>
      </c>
      <c r="C270" s="16" t="s">
        <v>16</v>
      </c>
      <c r="D270" s="36">
        <v>2.0</v>
      </c>
      <c r="E270" s="206">
        <v>44665.0</v>
      </c>
      <c r="F270" s="200">
        <v>44666.0</v>
      </c>
      <c r="G270" s="191"/>
      <c r="H270" s="37"/>
      <c r="I270" s="192">
        <v>44677.0</v>
      </c>
      <c r="J270" s="15"/>
      <c r="K270" s="36"/>
      <c r="L270" s="191"/>
      <c r="M270" s="191"/>
      <c r="N270" s="140"/>
      <c r="O270" s="140"/>
      <c r="P270" s="15">
        <v>44688.0</v>
      </c>
      <c r="Q270" s="191"/>
      <c r="R270" s="182" t="s">
        <v>16</v>
      </c>
      <c r="S270" s="194"/>
      <c r="T270" s="182" t="s">
        <v>15</v>
      </c>
      <c r="U270" s="194"/>
    </row>
    <row r="271">
      <c r="A271" s="7">
        <v>268.0</v>
      </c>
      <c r="B271" s="24">
        <v>7992621.0</v>
      </c>
      <c r="C271" s="9" t="s">
        <v>16</v>
      </c>
      <c r="D271" s="10">
        <v>2.0</v>
      </c>
      <c r="E271" s="183">
        <v>44667.0</v>
      </c>
      <c r="F271" s="27"/>
      <c r="G271" s="180"/>
      <c r="H271" s="24"/>
      <c r="I271" s="181">
        <v>44669.0</v>
      </c>
      <c r="J271" s="180"/>
      <c r="K271" s="10"/>
      <c r="L271" s="180"/>
      <c r="M271" s="180"/>
      <c r="N271" s="28"/>
      <c r="O271" s="28"/>
      <c r="P271" s="8">
        <v>44671.0</v>
      </c>
      <c r="Q271" s="180"/>
      <c r="R271" s="182" t="s">
        <v>15</v>
      </c>
      <c r="S271" s="194" t="s">
        <v>16</v>
      </c>
      <c r="T271" s="182" t="s">
        <v>15</v>
      </c>
      <c r="U271" s="182"/>
    </row>
    <row r="272">
      <c r="A272" s="7">
        <v>269.0</v>
      </c>
      <c r="B272" s="24">
        <v>7993705.0</v>
      </c>
      <c r="C272" s="9" t="s">
        <v>15</v>
      </c>
      <c r="D272" s="24"/>
      <c r="E272" s="183">
        <v>44669.0</v>
      </c>
      <c r="F272" s="27"/>
      <c r="G272" s="180"/>
      <c r="H272" s="24"/>
      <c r="I272" s="181">
        <v>44669.0</v>
      </c>
      <c r="J272" s="180"/>
      <c r="K272" s="10"/>
      <c r="L272" s="180"/>
      <c r="M272" s="180"/>
      <c r="N272" s="28"/>
      <c r="O272" s="28"/>
      <c r="P272" s="8">
        <v>44676.0</v>
      </c>
      <c r="Q272" s="180"/>
      <c r="R272" s="182" t="s">
        <v>15</v>
      </c>
      <c r="S272" s="194" t="s">
        <v>16</v>
      </c>
      <c r="T272" s="182" t="s">
        <v>15</v>
      </c>
      <c r="U272" s="182"/>
    </row>
    <row r="273">
      <c r="A273" s="7">
        <v>270.0</v>
      </c>
      <c r="B273" s="24">
        <v>8004434.0</v>
      </c>
      <c r="C273" s="9" t="s">
        <v>15</v>
      </c>
      <c r="D273" s="24"/>
      <c r="E273" s="183">
        <v>44692.0</v>
      </c>
      <c r="F273" s="199">
        <v>44692.0</v>
      </c>
      <c r="G273" s="180"/>
      <c r="H273" s="24"/>
      <c r="I273" s="181">
        <v>44696.0</v>
      </c>
      <c r="J273" s="180"/>
      <c r="K273" s="10"/>
      <c r="L273" s="180"/>
      <c r="M273" s="180"/>
      <c r="N273" s="28"/>
      <c r="O273" s="28"/>
      <c r="P273" s="8">
        <v>44704.0</v>
      </c>
      <c r="Q273" s="180"/>
      <c r="R273" s="194" t="s">
        <v>16</v>
      </c>
      <c r="S273" s="194" t="s">
        <v>16</v>
      </c>
      <c r="T273" s="182" t="s">
        <v>15</v>
      </c>
      <c r="U273" s="182"/>
    </row>
    <row r="274">
      <c r="A274" s="7">
        <v>271.0</v>
      </c>
      <c r="B274" s="24">
        <v>8004785.0</v>
      </c>
      <c r="C274" s="9" t="s">
        <v>15</v>
      </c>
      <c r="D274" s="10"/>
      <c r="E274" s="183">
        <v>44692.0</v>
      </c>
      <c r="F274" s="199">
        <v>44692.0</v>
      </c>
      <c r="G274" s="180"/>
      <c r="H274" s="24"/>
      <c r="I274" s="181"/>
      <c r="J274" s="8"/>
      <c r="K274" s="10"/>
      <c r="L274" s="180"/>
      <c r="M274" s="180"/>
      <c r="N274" s="28"/>
      <c r="O274" s="28"/>
      <c r="P274" s="8"/>
      <c r="Q274" s="8">
        <v>44697.0</v>
      </c>
      <c r="R274" s="194" t="s">
        <v>16</v>
      </c>
      <c r="S274" s="182" t="s">
        <v>15</v>
      </c>
      <c r="T274" s="182" t="s">
        <v>15</v>
      </c>
      <c r="U274" s="182"/>
    </row>
    <row r="275">
      <c r="A275" s="7">
        <v>272.0</v>
      </c>
      <c r="B275" s="24">
        <v>8005825.0</v>
      </c>
      <c r="C275" s="9" t="s">
        <v>15</v>
      </c>
      <c r="D275" s="24"/>
      <c r="E275" s="183">
        <v>44694.0</v>
      </c>
      <c r="F275" s="199">
        <v>44697.0</v>
      </c>
      <c r="G275" s="180"/>
      <c r="H275" s="24"/>
      <c r="I275" s="181">
        <v>44694.0</v>
      </c>
      <c r="J275" s="8">
        <v>44729.0</v>
      </c>
      <c r="K275" s="29">
        <v>44752.0</v>
      </c>
      <c r="L275" s="8">
        <v>44711.0</v>
      </c>
      <c r="M275" s="8">
        <v>44724.0</v>
      </c>
      <c r="N275" s="72">
        <v>44735.0</v>
      </c>
      <c r="O275" s="30"/>
      <c r="P275" s="8">
        <v>44754.0</v>
      </c>
      <c r="Q275" s="180"/>
      <c r="R275" s="194" t="s">
        <v>16</v>
      </c>
      <c r="S275" s="182" t="s">
        <v>16</v>
      </c>
      <c r="T275" s="182" t="s">
        <v>16</v>
      </c>
      <c r="U275" s="182"/>
    </row>
    <row r="276">
      <c r="A276" s="7">
        <v>273.0</v>
      </c>
      <c r="B276" s="24">
        <v>8005826.0</v>
      </c>
      <c r="C276" s="9" t="s">
        <v>15</v>
      </c>
      <c r="D276" s="24"/>
      <c r="E276" s="183">
        <v>44694.0</v>
      </c>
      <c r="F276" s="199">
        <v>44694.0</v>
      </c>
      <c r="G276" s="180"/>
      <c r="H276" s="24"/>
      <c r="I276" s="181">
        <v>44731.0</v>
      </c>
      <c r="J276" s="8">
        <v>44732.0</v>
      </c>
      <c r="K276" s="24"/>
      <c r="L276" s="8">
        <v>44735.0</v>
      </c>
      <c r="M276" s="180"/>
      <c r="N276" s="28"/>
      <c r="O276" s="28"/>
      <c r="P276" s="8">
        <v>44754.0</v>
      </c>
      <c r="Q276" s="180"/>
      <c r="R276" s="194" t="s">
        <v>16</v>
      </c>
      <c r="S276" s="182" t="s">
        <v>16</v>
      </c>
      <c r="T276" s="182" t="s">
        <v>16</v>
      </c>
      <c r="U276" s="182"/>
    </row>
    <row r="277">
      <c r="A277" s="7">
        <v>274.0</v>
      </c>
      <c r="B277" s="10">
        <v>8006993.0</v>
      </c>
      <c r="C277" s="9" t="s">
        <v>16</v>
      </c>
      <c r="D277" s="10">
        <v>2.0</v>
      </c>
      <c r="E277" s="206">
        <v>44697.0</v>
      </c>
      <c r="F277" s="27"/>
      <c r="G277" s="180"/>
      <c r="H277" s="24"/>
      <c r="I277" s="181">
        <v>44698.0</v>
      </c>
      <c r="J277" s="180"/>
      <c r="K277" s="24"/>
      <c r="L277" s="180"/>
      <c r="M277" s="180"/>
      <c r="N277" s="28"/>
      <c r="O277" s="28"/>
      <c r="P277" s="8">
        <v>44708.0</v>
      </c>
      <c r="Q277" s="180"/>
      <c r="R277" s="182" t="s">
        <v>15</v>
      </c>
      <c r="S277" s="182" t="s">
        <v>16</v>
      </c>
      <c r="T277" s="182" t="s">
        <v>15</v>
      </c>
      <c r="U277" s="182"/>
    </row>
    <row r="278">
      <c r="A278" s="7">
        <v>275.0</v>
      </c>
      <c r="B278" s="24">
        <v>8007597.0</v>
      </c>
      <c r="C278" s="9" t="s">
        <v>15</v>
      </c>
      <c r="D278" s="24"/>
      <c r="E278" s="206">
        <v>44699.0</v>
      </c>
      <c r="F278" s="199">
        <v>44714.0</v>
      </c>
      <c r="G278" s="180"/>
      <c r="H278" s="24"/>
      <c r="I278" s="181">
        <v>44699.0</v>
      </c>
      <c r="J278" s="8">
        <v>44729.0</v>
      </c>
      <c r="K278" s="29">
        <v>44730.0</v>
      </c>
      <c r="L278" s="8">
        <v>44741.0</v>
      </c>
      <c r="M278" s="180"/>
      <c r="N278" s="28"/>
      <c r="O278" s="28"/>
      <c r="P278" s="8">
        <v>44744.0</v>
      </c>
      <c r="Q278" s="180"/>
      <c r="R278" s="194" t="s">
        <v>16</v>
      </c>
      <c r="S278" s="182" t="s">
        <v>16</v>
      </c>
      <c r="T278" s="182" t="s">
        <v>16</v>
      </c>
      <c r="U278" s="182"/>
    </row>
    <row r="279">
      <c r="A279" s="7">
        <v>276.0</v>
      </c>
      <c r="B279" s="24">
        <v>8007598.0</v>
      </c>
      <c r="C279" s="208" t="s">
        <v>15</v>
      </c>
      <c r="D279" s="12"/>
      <c r="E279" s="209">
        <v>44699.0</v>
      </c>
      <c r="F279" s="210"/>
      <c r="G279" s="211"/>
      <c r="H279" s="212"/>
      <c r="I279" s="213">
        <v>44699.0</v>
      </c>
      <c r="J279" s="214"/>
      <c r="K279" s="212"/>
      <c r="L279" s="214">
        <v>44723.0</v>
      </c>
      <c r="M279" s="211"/>
      <c r="N279" s="215"/>
      <c r="O279" s="215"/>
      <c r="P279" s="214">
        <v>44744.0</v>
      </c>
      <c r="Q279" s="211"/>
      <c r="R279" s="182" t="s">
        <v>15</v>
      </c>
      <c r="S279" s="182" t="s">
        <v>16</v>
      </c>
      <c r="T279" s="182" t="s">
        <v>15</v>
      </c>
      <c r="U279" s="194"/>
    </row>
    <row r="280">
      <c r="A280" s="7">
        <v>277.0</v>
      </c>
      <c r="B280" s="24">
        <v>8008098.0</v>
      </c>
      <c r="C280" s="16" t="s">
        <v>15</v>
      </c>
      <c r="D280" s="37"/>
      <c r="E280" s="206">
        <v>44700.0</v>
      </c>
      <c r="F280" s="202"/>
      <c r="G280" s="191"/>
      <c r="H280" s="37"/>
      <c r="I280" s="192">
        <v>44700.0</v>
      </c>
      <c r="J280" s="15"/>
      <c r="K280" s="37"/>
      <c r="L280" s="15">
        <v>44718.0</v>
      </c>
      <c r="M280" s="191"/>
      <c r="N280" s="140"/>
      <c r="O280" s="140"/>
      <c r="P280" s="15">
        <v>44736.0</v>
      </c>
      <c r="Q280" s="191"/>
      <c r="R280" s="182" t="s">
        <v>15</v>
      </c>
      <c r="S280" s="182" t="s">
        <v>16</v>
      </c>
      <c r="T280" s="182" t="s">
        <v>16</v>
      </c>
      <c r="U280" s="194"/>
    </row>
    <row r="281">
      <c r="A281" s="7">
        <v>278.0</v>
      </c>
      <c r="B281" s="27">
        <v>7995476.0</v>
      </c>
      <c r="C281" s="16" t="s">
        <v>15</v>
      </c>
      <c r="D281" s="37"/>
      <c r="E281" s="206">
        <v>44674.0</v>
      </c>
      <c r="F281" s="202"/>
      <c r="G281" s="191"/>
      <c r="H281" s="37"/>
      <c r="I281" s="192">
        <v>44674.0</v>
      </c>
      <c r="J281" s="15"/>
      <c r="K281" s="197"/>
      <c r="L281" s="15">
        <v>44685.0</v>
      </c>
      <c r="M281" s="191"/>
      <c r="N281" s="140"/>
      <c r="O281" s="140"/>
      <c r="P281" s="15">
        <v>44699.0</v>
      </c>
      <c r="Q281" s="191"/>
      <c r="R281" s="182" t="s">
        <v>15</v>
      </c>
      <c r="S281" s="194"/>
      <c r="T281" s="182" t="s">
        <v>15</v>
      </c>
      <c r="U281" s="194"/>
    </row>
    <row r="282">
      <c r="A282" s="7">
        <v>279.0</v>
      </c>
      <c r="B282" s="24">
        <v>8009000.0</v>
      </c>
      <c r="C282" s="16" t="s">
        <v>15</v>
      </c>
      <c r="D282" s="37"/>
      <c r="E282" s="206">
        <v>44701.0</v>
      </c>
      <c r="F282" s="202"/>
      <c r="G282" s="191"/>
      <c r="H282" s="37"/>
      <c r="I282" s="192">
        <v>44701.0</v>
      </c>
      <c r="J282" s="15"/>
      <c r="K282" s="37"/>
      <c r="L282" s="191"/>
      <c r="M282" s="191"/>
      <c r="N282" s="140"/>
      <c r="O282" s="74">
        <v>44711.0</v>
      </c>
      <c r="P282" s="15">
        <v>44721.0</v>
      </c>
      <c r="Q282" s="191"/>
      <c r="R282" s="182" t="s">
        <v>15</v>
      </c>
      <c r="S282" s="194"/>
      <c r="T282" s="182" t="s">
        <v>15</v>
      </c>
      <c r="U282" s="194"/>
    </row>
    <row r="283">
      <c r="A283" s="7">
        <v>280.0</v>
      </c>
      <c r="B283" s="24">
        <v>8009301.0</v>
      </c>
      <c r="C283" s="9" t="s">
        <v>16</v>
      </c>
      <c r="D283" s="10">
        <v>1.0</v>
      </c>
      <c r="E283" s="216">
        <v>44703.0</v>
      </c>
      <c r="F283" s="27"/>
      <c r="G283" s="180"/>
      <c r="H283" s="24"/>
      <c r="I283" s="181">
        <v>44704.0</v>
      </c>
      <c r="J283" s="180"/>
      <c r="K283" s="24"/>
      <c r="L283" s="180"/>
      <c r="M283" s="180"/>
      <c r="N283" s="28"/>
      <c r="O283" s="28"/>
      <c r="P283" s="8">
        <v>44712.0</v>
      </c>
      <c r="Q283" s="180"/>
      <c r="R283" s="182" t="s">
        <v>15</v>
      </c>
      <c r="S283" s="194" t="s">
        <v>16</v>
      </c>
      <c r="T283" s="182" t="s">
        <v>15</v>
      </c>
      <c r="U283" s="182"/>
    </row>
    <row r="284">
      <c r="A284" s="7">
        <v>281.0</v>
      </c>
      <c r="B284" s="24">
        <v>8010024.0</v>
      </c>
      <c r="C284" s="9" t="s">
        <v>16</v>
      </c>
      <c r="D284" s="10">
        <v>3.0</v>
      </c>
      <c r="E284" s="216">
        <v>44704.0</v>
      </c>
      <c r="F284" s="27"/>
      <c r="G284" s="180"/>
      <c r="H284" s="24"/>
      <c r="I284" s="181">
        <v>44707.0</v>
      </c>
      <c r="J284" s="180"/>
      <c r="K284" s="24"/>
      <c r="L284" s="180"/>
      <c r="M284" s="180"/>
      <c r="N284" s="28"/>
      <c r="O284" s="28"/>
      <c r="P284" s="8">
        <v>44712.0</v>
      </c>
      <c r="Q284" s="180"/>
      <c r="R284" s="182" t="s">
        <v>15</v>
      </c>
      <c r="S284" s="194" t="s">
        <v>16</v>
      </c>
      <c r="T284" s="182" t="s">
        <v>15</v>
      </c>
      <c r="U284" s="182"/>
    </row>
    <row r="285">
      <c r="A285" s="7">
        <v>282.0</v>
      </c>
      <c r="B285" s="24">
        <v>8011992.0</v>
      </c>
      <c r="C285" s="16" t="s">
        <v>15</v>
      </c>
      <c r="D285" s="37"/>
      <c r="E285" s="206">
        <v>44708.0</v>
      </c>
      <c r="F285" s="200">
        <v>44708.0</v>
      </c>
      <c r="G285" s="191"/>
      <c r="H285" s="37"/>
      <c r="I285" s="192">
        <v>44742.0</v>
      </c>
      <c r="J285" s="15"/>
      <c r="K285" s="37"/>
      <c r="L285" s="15">
        <v>44752.0</v>
      </c>
      <c r="M285" s="191"/>
      <c r="N285" s="140"/>
      <c r="O285" s="140"/>
      <c r="P285" s="15">
        <v>44756.0</v>
      </c>
      <c r="Q285" s="191"/>
      <c r="R285" s="194" t="s">
        <v>16</v>
      </c>
      <c r="S285" s="194" t="s">
        <v>16</v>
      </c>
      <c r="T285" s="182" t="s">
        <v>15</v>
      </c>
      <c r="U285" s="194"/>
    </row>
    <row r="286">
      <c r="A286" s="7">
        <v>283.0</v>
      </c>
      <c r="B286" s="24">
        <v>8012178.0</v>
      </c>
      <c r="C286" s="9" t="s">
        <v>15</v>
      </c>
      <c r="D286" s="24"/>
      <c r="E286" s="206">
        <v>44708.0</v>
      </c>
      <c r="F286" s="199">
        <v>44708.0</v>
      </c>
      <c r="G286" s="180"/>
      <c r="H286" s="24"/>
      <c r="I286" s="186"/>
      <c r="J286" s="180"/>
      <c r="K286" s="24"/>
      <c r="L286" s="8">
        <v>44736.0</v>
      </c>
      <c r="M286" s="180"/>
      <c r="N286" s="28"/>
      <c r="O286" s="28"/>
      <c r="P286" s="8">
        <v>44746.0</v>
      </c>
      <c r="Q286" s="180"/>
      <c r="R286" s="194" t="s">
        <v>16</v>
      </c>
      <c r="S286" s="182" t="s">
        <v>15</v>
      </c>
      <c r="T286" s="182" t="s">
        <v>16</v>
      </c>
      <c r="U286" s="182"/>
    </row>
    <row r="287">
      <c r="A287" s="7">
        <v>284.0</v>
      </c>
      <c r="B287" s="24">
        <v>8012524.0</v>
      </c>
      <c r="C287" s="16" t="s">
        <v>15</v>
      </c>
      <c r="D287" s="37"/>
      <c r="E287" s="206">
        <v>44710.0</v>
      </c>
      <c r="F287" s="200">
        <v>44710.0</v>
      </c>
      <c r="G287" s="15"/>
      <c r="H287" s="36"/>
      <c r="I287" s="192">
        <v>44714.0</v>
      </c>
      <c r="J287" s="191"/>
      <c r="K287" s="37"/>
      <c r="L287" s="191"/>
      <c r="M287" s="191"/>
      <c r="N287" s="140"/>
      <c r="O287" s="74">
        <v>44721.0</v>
      </c>
      <c r="P287" s="15">
        <v>44728.0</v>
      </c>
      <c r="Q287" s="191"/>
      <c r="R287" s="194" t="s">
        <v>16</v>
      </c>
      <c r="S287" s="182"/>
      <c r="T287" s="182" t="s">
        <v>15</v>
      </c>
      <c r="U287" s="194"/>
    </row>
    <row r="288">
      <c r="A288" s="7">
        <v>285.0</v>
      </c>
      <c r="B288" s="24">
        <v>8012130.0</v>
      </c>
      <c r="C288" s="9" t="s">
        <v>16</v>
      </c>
      <c r="D288" s="10">
        <v>3.0</v>
      </c>
      <c r="E288" s="206">
        <v>44708.0</v>
      </c>
      <c r="F288" s="27"/>
      <c r="G288" s="180"/>
      <c r="H288" s="24"/>
      <c r="I288" s="181">
        <v>44711.0</v>
      </c>
      <c r="J288" s="180"/>
      <c r="K288" s="24"/>
      <c r="L288" s="8">
        <v>44726.0</v>
      </c>
      <c r="M288" s="180"/>
      <c r="N288" s="28"/>
      <c r="O288" s="28"/>
      <c r="P288" s="8">
        <v>44730.0</v>
      </c>
      <c r="Q288" s="180"/>
      <c r="R288" s="182" t="s">
        <v>15</v>
      </c>
      <c r="S288" s="182" t="s">
        <v>16</v>
      </c>
      <c r="T288" s="182" t="s">
        <v>16</v>
      </c>
      <c r="U288" s="182"/>
    </row>
    <row r="289">
      <c r="A289" s="7">
        <v>286.0</v>
      </c>
      <c r="B289" s="27">
        <v>8012141.0</v>
      </c>
      <c r="C289" s="9" t="s">
        <v>16</v>
      </c>
      <c r="D289" s="10">
        <v>3.0</v>
      </c>
      <c r="E289" s="206">
        <v>44708.0</v>
      </c>
      <c r="F289" s="27"/>
      <c r="G289" s="180"/>
      <c r="H289" s="24"/>
      <c r="I289" s="181">
        <v>44710.0</v>
      </c>
      <c r="J289" s="180"/>
      <c r="K289" s="24"/>
      <c r="L289" s="8">
        <v>44723.0</v>
      </c>
      <c r="M289" s="180"/>
      <c r="N289" s="28"/>
      <c r="O289" s="28"/>
      <c r="P289" s="8">
        <v>44730.0</v>
      </c>
      <c r="Q289" s="180"/>
      <c r="R289" s="182" t="s">
        <v>15</v>
      </c>
      <c r="S289" s="182" t="s">
        <v>16</v>
      </c>
      <c r="T289" s="182" t="s">
        <v>16</v>
      </c>
      <c r="U289" s="182"/>
    </row>
    <row r="290">
      <c r="A290" s="7">
        <v>287.0</v>
      </c>
      <c r="B290" s="24">
        <v>8020887.0</v>
      </c>
      <c r="C290" s="9" t="s">
        <v>16</v>
      </c>
      <c r="D290" s="10">
        <v>1.0</v>
      </c>
      <c r="E290" s="206">
        <v>44727.0</v>
      </c>
      <c r="F290" s="199">
        <v>44727.0</v>
      </c>
      <c r="G290" s="180"/>
      <c r="H290" s="24"/>
      <c r="I290" s="186"/>
      <c r="J290" s="180"/>
      <c r="K290" s="24"/>
      <c r="L290" s="8">
        <v>44738.0</v>
      </c>
      <c r="M290" s="180"/>
      <c r="N290" s="28"/>
      <c r="O290" s="28"/>
      <c r="P290" s="8">
        <v>44755.0</v>
      </c>
      <c r="Q290" s="180"/>
      <c r="R290" s="194" t="s">
        <v>16</v>
      </c>
      <c r="S290" s="182" t="s">
        <v>15</v>
      </c>
      <c r="T290" s="182" t="s">
        <v>16</v>
      </c>
      <c r="U290" s="182"/>
    </row>
    <row r="291">
      <c r="A291" s="14">
        <v>288.0</v>
      </c>
      <c r="B291" s="37">
        <v>8021020.0</v>
      </c>
      <c r="C291" s="16" t="s">
        <v>15</v>
      </c>
      <c r="D291" s="37"/>
      <c r="E291" s="206">
        <v>44727.0</v>
      </c>
      <c r="F291" s="200">
        <v>44728.0</v>
      </c>
      <c r="G291" s="191"/>
      <c r="H291" s="37"/>
      <c r="I291" s="192">
        <v>44727.0</v>
      </c>
      <c r="J291" s="15">
        <v>44740.0</v>
      </c>
      <c r="K291" s="37"/>
      <c r="L291" s="191"/>
      <c r="M291" s="191"/>
      <c r="N291" s="140"/>
      <c r="O291" s="15">
        <v>44742.0</v>
      </c>
      <c r="P291" s="15">
        <v>44744.0</v>
      </c>
      <c r="Q291" s="191"/>
      <c r="R291" s="194" t="s">
        <v>16</v>
      </c>
      <c r="S291" s="194" t="s">
        <v>16</v>
      </c>
      <c r="T291" s="194" t="s">
        <v>15</v>
      </c>
      <c r="U291" s="194"/>
    </row>
    <row r="292">
      <c r="A292" s="14">
        <v>289.0</v>
      </c>
      <c r="B292" s="37">
        <v>8021858.0</v>
      </c>
      <c r="C292" s="16" t="s">
        <v>15</v>
      </c>
      <c r="D292" s="36"/>
      <c r="E292" s="206">
        <v>44730.0</v>
      </c>
      <c r="F292" s="202"/>
      <c r="G292" s="191"/>
      <c r="H292" s="37"/>
      <c r="I292" s="192">
        <v>44730.0</v>
      </c>
      <c r="J292" s="15"/>
      <c r="K292" s="37"/>
      <c r="L292" s="15">
        <v>44746.0</v>
      </c>
      <c r="M292" s="191"/>
      <c r="N292" s="140"/>
      <c r="O292" s="140"/>
      <c r="P292" s="15">
        <v>44752.0</v>
      </c>
      <c r="Q292" s="191"/>
      <c r="R292" s="194" t="s">
        <v>15</v>
      </c>
      <c r="S292" s="194" t="s">
        <v>16</v>
      </c>
      <c r="T292" s="194" t="s">
        <v>16</v>
      </c>
      <c r="U292" s="194"/>
    </row>
    <row r="293">
      <c r="A293" s="7">
        <v>290.0</v>
      </c>
      <c r="B293" s="24">
        <v>8023410.0</v>
      </c>
      <c r="C293" s="217" t="s">
        <v>16</v>
      </c>
      <c r="D293" s="38">
        <v>1.0</v>
      </c>
      <c r="E293" s="216">
        <v>44734.0</v>
      </c>
      <c r="F293" s="218">
        <v>44735.0</v>
      </c>
      <c r="G293" s="219"/>
      <c r="H293" s="220"/>
      <c r="I293" s="221">
        <v>44746.0</v>
      </c>
      <c r="J293" s="205"/>
      <c r="K293" s="220"/>
      <c r="L293" s="219"/>
      <c r="M293" s="219"/>
      <c r="N293" s="222"/>
      <c r="O293" s="223">
        <v>44748.0</v>
      </c>
      <c r="P293" s="205">
        <v>44750.0</v>
      </c>
      <c r="Q293" s="191"/>
      <c r="R293" s="194" t="s">
        <v>16</v>
      </c>
      <c r="S293" s="194" t="s">
        <v>16</v>
      </c>
      <c r="T293" s="182" t="s">
        <v>15</v>
      </c>
      <c r="U293" s="194"/>
    </row>
    <row r="294">
      <c r="A294" s="14">
        <v>291.0</v>
      </c>
      <c r="B294" s="37">
        <v>8023958.0</v>
      </c>
      <c r="C294" s="16" t="s">
        <v>16</v>
      </c>
      <c r="D294" s="36">
        <v>1.0</v>
      </c>
      <c r="E294" s="206">
        <v>44735.0</v>
      </c>
      <c r="F294" s="202"/>
      <c r="G294" s="191"/>
      <c r="H294" s="37"/>
      <c r="I294" s="192">
        <v>44735.0</v>
      </c>
      <c r="J294" s="15"/>
      <c r="K294" s="37"/>
      <c r="L294" s="192">
        <v>44746.0</v>
      </c>
      <c r="M294" s="191"/>
      <c r="N294" s="140"/>
      <c r="O294" s="140"/>
      <c r="P294" s="15">
        <v>44754.0</v>
      </c>
      <c r="Q294" s="191"/>
      <c r="R294" s="194" t="s">
        <v>15</v>
      </c>
      <c r="S294" s="194"/>
      <c r="T294" s="194" t="s">
        <v>16</v>
      </c>
      <c r="U294" s="194"/>
    </row>
    <row r="295">
      <c r="A295" s="7">
        <v>292.0</v>
      </c>
      <c r="B295" s="24">
        <v>8024464.0</v>
      </c>
      <c r="C295" s="9" t="s">
        <v>16</v>
      </c>
      <c r="D295" s="10">
        <v>2.0</v>
      </c>
      <c r="E295" s="206">
        <v>44736.0</v>
      </c>
      <c r="F295" s="199">
        <v>44736.0</v>
      </c>
      <c r="G295" s="180"/>
      <c r="H295" s="24"/>
      <c r="I295" s="186"/>
      <c r="J295" s="180"/>
      <c r="K295" s="24"/>
      <c r="L295" s="180"/>
      <c r="M295" s="180"/>
      <c r="N295" s="28"/>
      <c r="O295" s="28"/>
      <c r="P295" s="8">
        <v>44747.0</v>
      </c>
      <c r="Q295" s="180"/>
      <c r="R295" s="194" t="s">
        <v>16</v>
      </c>
      <c r="S295" s="182" t="s">
        <v>15</v>
      </c>
      <c r="T295" s="182" t="s">
        <v>15</v>
      </c>
      <c r="U295" s="182"/>
    </row>
    <row r="296">
      <c r="A296" s="7">
        <v>293.0</v>
      </c>
      <c r="B296" s="24">
        <v>8026985.0</v>
      </c>
      <c r="C296" s="9" t="s">
        <v>15</v>
      </c>
      <c r="D296" s="24"/>
      <c r="E296" s="206">
        <v>44741.0</v>
      </c>
      <c r="F296" s="199">
        <v>44742.0</v>
      </c>
      <c r="G296" s="180"/>
      <c r="H296" s="24"/>
      <c r="I296" s="186"/>
      <c r="J296" s="180"/>
      <c r="K296" s="24"/>
      <c r="L296" s="180"/>
      <c r="M296" s="180"/>
      <c r="N296" s="28"/>
      <c r="O296" s="28"/>
      <c r="P296" s="180"/>
      <c r="Q296" s="8">
        <v>44746.0</v>
      </c>
      <c r="R296" s="194" t="s">
        <v>16</v>
      </c>
      <c r="S296" s="182" t="s">
        <v>15</v>
      </c>
      <c r="T296" s="182" t="s">
        <v>15</v>
      </c>
      <c r="U296" s="182"/>
    </row>
    <row r="297">
      <c r="A297" s="7">
        <v>294.0</v>
      </c>
      <c r="B297" s="24">
        <v>8026461.0</v>
      </c>
      <c r="C297" s="9" t="s">
        <v>16</v>
      </c>
      <c r="D297" s="10">
        <v>1.0</v>
      </c>
      <c r="E297" s="206">
        <v>44740.0</v>
      </c>
      <c r="F297" s="199">
        <v>44740.0</v>
      </c>
      <c r="G297" s="180"/>
      <c r="H297" s="24"/>
      <c r="I297" s="186"/>
      <c r="J297" s="180"/>
      <c r="K297" s="24"/>
      <c r="L297" s="8">
        <v>44759.0</v>
      </c>
      <c r="M297" s="180"/>
      <c r="N297" s="28"/>
      <c r="O297" s="28"/>
      <c r="P297" s="8">
        <v>44777.0</v>
      </c>
      <c r="Q297" s="180"/>
      <c r="R297" s="194" t="s">
        <v>16</v>
      </c>
      <c r="S297" s="182" t="s">
        <v>15</v>
      </c>
      <c r="T297" s="182" t="s">
        <v>16</v>
      </c>
      <c r="U297" s="182"/>
    </row>
    <row r="298">
      <c r="A298" s="7">
        <v>295.0</v>
      </c>
      <c r="B298" s="24">
        <v>8024441.0</v>
      </c>
      <c r="C298" s="9" t="s">
        <v>16</v>
      </c>
      <c r="D298" s="10">
        <v>2.0</v>
      </c>
      <c r="E298" s="206">
        <v>44735.0</v>
      </c>
      <c r="F298" s="27"/>
      <c r="G298" s="180"/>
      <c r="H298" s="24"/>
      <c r="I298" s="181">
        <v>44739.0</v>
      </c>
      <c r="J298" s="180"/>
      <c r="K298" s="24"/>
      <c r="L298" s="180"/>
      <c r="M298" s="180"/>
      <c r="N298" s="28"/>
      <c r="O298" s="28"/>
      <c r="P298" s="8">
        <v>44742.0</v>
      </c>
      <c r="Q298" s="180"/>
      <c r="R298" s="182" t="s">
        <v>15</v>
      </c>
      <c r="S298" s="182" t="s">
        <v>15</v>
      </c>
      <c r="T298" s="182" t="s">
        <v>15</v>
      </c>
      <c r="U298" s="182"/>
    </row>
    <row r="299">
      <c r="A299" s="7">
        <v>296.0</v>
      </c>
      <c r="B299" s="10">
        <v>7946460.0</v>
      </c>
      <c r="C299" s="9" t="s">
        <v>15</v>
      </c>
      <c r="D299" s="10"/>
      <c r="E299" s="8">
        <v>44572.0</v>
      </c>
      <c r="F299" s="199">
        <v>44572.0</v>
      </c>
      <c r="G299" s="180"/>
      <c r="H299" s="24"/>
      <c r="I299" s="181">
        <v>44585.0</v>
      </c>
      <c r="J299" s="180"/>
      <c r="K299" s="24"/>
      <c r="L299" s="8">
        <v>44588.0</v>
      </c>
      <c r="M299" s="180"/>
      <c r="N299" s="28"/>
      <c r="O299" s="28"/>
      <c r="P299" s="8">
        <v>44602.0</v>
      </c>
      <c r="Q299" s="180"/>
      <c r="R299" s="182" t="s">
        <v>15</v>
      </c>
      <c r="S299" s="182" t="s">
        <v>15</v>
      </c>
      <c r="T299" s="182" t="s">
        <v>16</v>
      </c>
      <c r="U299" s="182"/>
    </row>
    <row r="300">
      <c r="A300" s="7">
        <v>297.0</v>
      </c>
      <c r="B300" s="10">
        <v>7946499.0</v>
      </c>
      <c r="C300" s="16" t="s">
        <v>16</v>
      </c>
      <c r="D300" s="36">
        <v>1.0</v>
      </c>
      <c r="E300" s="15">
        <v>44572.0</v>
      </c>
      <c r="F300" s="202"/>
      <c r="G300" s="191"/>
      <c r="H300" s="37"/>
      <c r="I300" s="192">
        <v>44572.0</v>
      </c>
      <c r="J300" s="191"/>
      <c r="K300" s="37"/>
      <c r="L300" s="15">
        <v>44580.0</v>
      </c>
      <c r="M300" s="191"/>
      <c r="N300" s="140"/>
      <c r="O300" s="140"/>
      <c r="P300" s="15">
        <v>44587.0</v>
      </c>
      <c r="Q300" s="191"/>
      <c r="R300" s="182" t="s">
        <v>15</v>
      </c>
      <c r="S300" s="194"/>
      <c r="T300" s="182" t="s">
        <v>16</v>
      </c>
      <c r="U300" s="194"/>
    </row>
    <row r="301">
      <c r="A301" s="7">
        <v>298.0</v>
      </c>
      <c r="B301" s="10">
        <v>7960795.0</v>
      </c>
      <c r="C301" s="16" t="s">
        <v>16</v>
      </c>
      <c r="D301" s="36">
        <v>1.0</v>
      </c>
      <c r="E301" s="15">
        <v>44598.0</v>
      </c>
      <c r="F301" s="200">
        <v>44598.0</v>
      </c>
      <c r="G301" s="191"/>
      <c r="H301" s="37"/>
      <c r="I301" s="192"/>
      <c r="J301" s="191"/>
      <c r="K301" s="37"/>
      <c r="L301" s="15"/>
      <c r="M301" s="191"/>
      <c r="N301" s="140"/>
      <c r="O301" s="140"/>
      <c r="P301" s="191"/>
      <c r="Q301" s="15">
        <v>44604.0</v>
      </c>
      <c r="R301" s="194" t="s">
        <v>16</v>
      </c>
      <c r="S301" s="194"/>
      <c r="T301" s="182" t="s">
        <v>16</v>
      </c>
      <c r="U301" s="194"/>
    </row>
    <row r="302">
      <c r="A302" s="7">
        <v>299.0</v>
      </c>
      <c r="B302" s="30">
        <v>7963934.0</v>
      </c>
      <c r="C302" s="16" t="s">
        <v>16</v>
      </c>
      <c r="D302" s="36">
        <v>1.0</v>
      </c>
      <c r="E302" s="15">
        <v>44604.0</v>
      </c>
      <c r="F302" s="202"/>
      <c r="G302" s="191"/>
      <c r="H302" s="37"/>
      <c r="I302" s="203"/>
      <c r="J302" s="191"/>
      <c r="K302" s="37"/>
      <c r="L302" s="191"/>
      <c r="M302" s="191"/>
      <c r="N302" s="140"/>
      <c r="O302" s="140"/>
      <c r="P302" s="191"/>
      <c r="Q302" s="15">
        <v>44605.0</v>
      </c>
      <c r="R302" s="182" t="s">
        <v>15</v>
      </c>
      <c r="S302" s="194"/>
      <c r="T302" s="182" t="s">
        <v>15</v>
      </c>
      <c r="U302" s="194"/>
    </row>
    <row r="303">
      <c r="A303" s="7">
        <v>300.0</v>
      </c>
      <c r="B303" s="7">
        <v>7964438.0</v>
      </c>
      <c r="C303" s="9" t="s">
        <v>16</v>
      </c>
      <c r="D303" s="10">
        <v>1.0</v>
      </c>
      <c r="E303" s="8">
        <v>44606.0</v>
      </c>
      <c r="F303" s="199">
        <v>44606.0</v>
      </c>
      <c r="G303" s="180"/>
      <c r="H303" s="24"/>
      <c r="I303" s="186"/>
      <c r="J303" s="180"/>
      <c r="K303" s="24"/>
      <c r="L303" s="180"/>
      <c r="M303" s="180"/>
      <c r="N303" s="28"/>
      <c r="O303" s="28"/>
      <c r="P303" s="180"/>
      <c r="Q303" s="8">
        <v>44609.0</v>
      </c>
      <c r="R303" s="194" t="s">
        <v>16</v>
      </c>
      <c r="S303" s="182" t="s">
        <v>15</v>
      </c>
      <c r="T303" s="182" t="s">
        <v>15</v>
      </c>
      <c r="U303" s="182"/>
    </row>
    <row r="304">
      <c r="A304" s="7">
        <v>301.0</v>
      </c>
      <c r="B304" s="10">
        <v>7945152.0</v>
      </c>
      <c r="C304" s="16" t="s">
        <v>16</v>
      </c>
      <c r="D304" s="36">
        <v>3.0</v>
      </c>
      <c r="E304" s="15">
        <v>44568.0</v>
      </c>
      <c r="F304" s="15">
        <v>44570.0</v>
      </c>
      <c r="G304" s="15">
        <v>44615.0</v>
      </c>
      <c r="H304" s="36"/>
      <c r="I304" s="192">
        <v>44610.0</v>
      </c>
      <c r="J304" s="191"/>
      <c r="K304" s="37"/>
      <c r="L304" s="191"/>
      <c r="M304" s="191"/>
      <c r="N304" s="140"/>
      <c r="O304" s="140"/>
      <c r="P304" s="15">
        <v>44673.0</v>
      </c>
      <c r="Q304" s="191"/>
      <c r="R304" s="194" t="s">
        <v>16</v>
      </c>
      <c r="S304" s="194"/>
      <c r="T304" s="182" t="s">
        <v>15</v>
      </c>
      <c r="U304" s="194"/>
    </row>
    <row r="305">
      <c r="A305" s="7">
        <v>302.0</v>
      </c>
      <c r="B305" s="10">
        <v>7962446.0</v>
      </c>
      <c r="C305" s="9" t="s">
        <v>16</v>
      </c>
      <c r="D305" s="10">
        <v>2.0</v>
      </c>
      <c r="E305" s="8">
        <v>44601.0</v>
      </c>
      <c r="F305" s="199">
        <v>44602.0</v>
      </c>
      <c r="G305" s="180"/>
      <c r="H305" s="24"/>
      <c r="I305" s="181">
        <v>44612.0</v>
      </c>
      <c r="J305" s="180"/>
      <c r="K305" s="24"/>
      <c r="L305" s="8">
        <v>44613.0</v>
      </c>
      <c r="M305" s="180"/>
      <c r="N305" s="28"/>
      <c r="O305" s="28"/>
      <c r="P305" s="8">
        <v>44615.0</v>
      </c>
      <c r="Q305" s="180"/>
      <c r="R305" s="194" t="s">
        <v>16</v>
      </c>
      <c r="S305" s="194"/>
      <c r="T305" s="182" t="s">
        <v>16</v>
      </c>
      <c r="U305" s="182"/>
    </row>
    <row r="306">
      <c r="A306" s="7">
        <v>303.0</v>
      </c>
      <c r="B306" s="10">
        <v>7967686.0</v>
      </c>
      <c r="C306" s="9" t="s">
        <v>16</v>
      </c>
      <c r="D306" s="10">
        <v>2.0</v>
      </c>
      <c r="E306" s="15">
        <v>44613.0</v>
      </c>
      <c r="F306" s="199">
        <v>44614.0</v>
      </c>
      <c r="G306" s="180"/>
      <c r="H306" s="24"/>
      <c r="I306" s="181">
        <v>44636.0</v>
      </c>
      <c r="J306" s="180"/>
      <c r="K306" s="24"/>
      <c r="L306" s="8">
        <v>44638.0</v>
      </c>
      <c r="M306" s="180"/>
      <c r="N306" s="28"/>
      <c r="O306" s="28"/>
      <c r="P306" s="8">
        <v>44647.0</v>
      </c>
      <c r="Q306" s="180"/>
      <c r="R306" s="194" t="s">
        <v>16</v>
      </c>
      <c r="S306" s="194" t="s">
        <v>16</v>
      </c>
      <c r="T306" s="182" t="s">
        <v>16</v>
      </c>
      <c r="U306" s="182"/>
    </row>
    <row r="307">
      <c r="A307" s="7">
        <v>304.0</v>
      </c>
      <c r="B307" s="10">
        <v>7964721.0</v>
      </c>
      <c r="C307" s="9" t="s">
        <v>16</v>
      </c>
      <c r="D307" s="10">
        <v>4.0</v>
      </c>
      <c r="E307" s="15">
        <v>44606.0</v>
      </c>
      <c r="F307" s="199">
        <v>44610.0</v>
      </c>
      <c r="G307" s="8"/>
      <c r="H307" s="24"/>
      <c r="I307" s="186"/>
      <c r="J307" s="180"/>
      <c r="K307" s="24"/>
      <c r="L307" s="8">
        <v>44622.0</v>
      </c>
      <c r="M307" s="180"/>
      <c r="N307" s="28"/>
      <c r="O307" s="28"/>
      <c r="P307" s="8">
        <v>44636.0</v>
      </c>
      <c r="Q307" s="180"/>
      <c r="R307" s="194" t="s">
        <v>16</v>
      </c>
      <c r="S307" s="182" t="s">
        <v>15</v>
      </c>
      <c r="T307" s="182" t="s">
        <v>16</v>
      </c>
      <c r="U307" s="182"/>
    </row>
    <row r="308">
      <c r="A308" s="7">
        <v>305.0</v>
      </c>
      <c r="B308" s="10">
        <v>7969459.0</v>
      </c>
      <c r="C308" s="9" t="s">
        <v>16</v>
      </c>
      <c r="D308" s="10">
        <v>1.0</v>
      </c>
      <c r="E308" s="15">
        <v>44617.0</v>
      </c>
      <c r="F308" s="199">
        <v>44617.0</v>
      </c>
      <c r="G308" s="180"/>
      <c r="H308" s="24"/>
      <c r="I308" s="181">
        <v>44647.0</v>
      </c>
      <c r="J308" s="180"/>
      <c r="K308" s="24"/>
      <c r="L308" s="8">
        <v>44665.0</v>
      </c>
      <c r="M308" s="180"/>
      <c r="N308" s="28"/>
      <c r="O308" s="28"/>
      <c r="P308" s="8">
        <v>44736.0</v>
      </c>
      <c r="Q308" s="180"/>
      <c r="R308" s="194" t="s">
        <v>16</v>
      </c>
      <c r="S308" s="194" t="s">
        <v>16</v>
      </c>
      <c r="T308" s="182" t="s">
        <v>16</v>
      </c>
      <c r="U308" s="182"/>
    </row>
    <row r="309">
      <c r="A309" s="14">
        <v>306.0</v>
      </c>
      <c r="B309" s="31">
        <v>8061580.0</v>
      </c>
      <c r="C309" s="34" t="s">
        <v>15</v>
      </c>
      <c r="D309" s="28"/>
      <c r="E309" s="72">
        <v>44828.0</v>
      </c>
      <c r="F309" s="224"/>
      <c r="G309" s="185"/>
      <c r="H309" s="28"/>
      <c r="I309" s="225">
        <v>44828.0</v>
      </c>
      <c r="J309" s="185"/>
      <c r="K309" s="28"/>
      <c r="L309" s="185"/>
      <c r="M309" s="185"/>
      <c r="N309" s="28"/>
      <c r="O309" s="72">
        <v>44836.0</v>
      </c>
      <c r="P309" s="32">
        <v>44837.0</v>
      </c>
      <c r="Q309" s="185"/>
      <c r="R309" s="182" t="s">
        <v>15</v>
      </c>
      <c r="S309" s="182" t="s">
        <v>16</v>
      </c>
      <c r="T309" s="182" t="s">
        <v>15</v>
      </c>
      <c r="U309" s="182" t="s">
        <v>16</v>
      </c>
    </row>
    <row r="310">
      <c r="A310" s="7">
        <v>307.0</v>
      </c>
      <c r="B310" s="10">
        <v>7952934.0</v>
      </c>
      <c r="C310" s="9" t="s">
        <v>15</v>
      </c>
      <c r="D310" s="24"/>
      <c r="E310" s="15">
        <v>44583.0</v>
      </c>
      <c r="F310" s="199">
        <v>44583.0</v>
      </c>
      <c r="G310" s="180"/>
      <c r="H310" s="24"/>
      <c r="I310" s="186"/>
      <c r="J310" s="180"/>
      <c r="K310" s="24"/>
      <c r="L310" s="180"/>
      <c r="M310" s="180"/>
      <c r="N310" s="28"/>
      <c r="O310" s="28"/>
      <c r="P310" s="8">
        <v>44623.0</v>
      </c>
      <c r="Q310" s="180"/>
      <c r="R310" s="194" t="s">
        <v>16</v>
      </c>
      <c r="S310" s="182" t="s">
        <v>15</v>
      </c>
      <c r="T310" s="182" t="s">
        <v>15</v>
      </c>
      <c r="U310" s="182"/>
    </row>
    <row r="311">
      <c r="A311" s="7">
        <v>308.0</v>
      </c>
      <c r="B311" s="24">
        <v>7993105.0</v>
      </c>
      <c r="C311" s="9" t="s">
        <v>15</v>
      </c>
      <c r="D311" s="24"/>
      <c r="E311" s="15">
        <v>44669.0</v>
      </c>
      <c r="F311" s="27"/>
      <c r="G311" s="180"/>
      <c r="H311" s="24"/>
      <c r="I311" s="181">
        <v>44669.0</v>
      </c>
      <c r="J311" s="180"/>
      <c r="K311" s="24"/>
      <c r="L311" s="8">
        <v>44687.0</v>
      </c>
      <c r="M311" s="180"/>
      <c r="N311" s="28"/>
      <c r="O311" s="28"/>
      <c r="P311" s="8">
        <v>44697.0</v>
      </c>
      <c r="Q311" s="180"/>
      <c r="R311" s="182" t="s">
        <v>15</v>
      </c>
      <c r="S311" s="194" t="s">
        <v>16</v>
      </c>
      <c r="T311" s="182" t="s">
        <v>16</v>
      </c>
      <c r="U311" s="182"/>
    </row>
    <row r="312">
      <c r="A312" s="7">
        <v>309.0</v>
      </c>
      <c r="B312" s="24">
        <v>7994304.0</v>
      </c>
      <c r="C312" s="9" t="s">
        <v>15</v>
      </c>
      <c r="D312" s="24"/>
      <c r="E312" s="15">
        <v>44670.0</v>
      </c>
      <c r="F312" s="199">
        <v>44671.0</v>
      </c>
      <c r="G312" s="180"/>
      <c r="H312" s="24"/>
      <c r="I312" s="186"/>
      <c r="J312" s="180"/>
      <c r="K312" s="24"/>
      <c r="L312" s="180"/>
      <c r="M312" s="180"/>
      <c r="N312" s="28"/>
      <c r="O312" s="28"/>
      <c r="P312" s="8">
        <v>44679.0</v>
      </c>
      <c r="Q312" s="180"/>
      <c r="R312" s="194" t="s">
        <v>16</v>
      </c>
      <c r="S312" s="182" t="s">
        <v>15</v>
      </c>
      <c r="T312" s="182" t="s">
        <v>15</v>
      </c>
      <c r="U312" s="182"/>
    </row>
    <row r="313">
      <c r="A313" s="7">
        <v>310.0</v>
      </c>
      <c r="B313" s="24">
        <v>7995359.0</v>
      </c>
      <c r="C313" s="9" t="s">
        <v>15</v>
      </c>
      <c r="D313" s="24"/>
      <c r="E313" s="15">
        <v>44673.0</v>
      </c>
      <c r="F313" s="27"/>
      <c r="G313" s="180"/>
      <c r="H313" s="24"/>
      <c r="I313" s="181">
        <v>44673.0</v>
      </c>
      <c r="J313" s="180"/>
      <c r="K313" s="24"/>
      <c r="L313" s="180"/>
      <c r="M313" s="180"/>
      <c r="N313" s="28"/>
      <c r="O313" s="28"/>
      <c r="P313" s="8">
        <v>44680.0</v>
      </c>
      <c r="Q313" s="180"/>
      <c r="R313" s="182" t="s">
        <v>15</v>
      </c>
      <c r="S313" s="194" t="s">
        <v>16</v>
      </c>
      <c r="T313" s="182" t="s">
        <v>15</v>
      </c>
      <c r="U313" s="182"/>
    </row>
    <row r="314">
      <c r="A314" s="7">
        <v>311.0</v>
      </c>
      <c r="B314" s="24">
        <v>7995476.0</v>
      </c>
      <c r="C314" s="16" t="s">
        <v>15</v>
      </c>
      <c r="D314" s="37"/>
      <c r="E314" s="15">
        <v>44674.0</v>
      </c>
      <c r="F314" s="202"/>
      <c r="G314" s="191"/>
      <c r="H314" s="37"/>
      <c r="I314" s="192">
        <v>44674.0</v>
      </c>
      <c r="J314" s="15"/>
      <c r="K314" s="197"/>
      <c r="L314" s="15">
        <v>44685.0</v>
      </c>
      <c r="M314" s="15"/>
      <c r="N314" s="140"/>
      <c r="O314" s="140"/>
      <c r="P314" s="15">
        <v>44699.0</v>
      </c>
      <c r="Q314" s="191"/>
      <c r="R314" s="182" t="s">
        <v>15</v>
      </c>
      <c r="S314" s="194"/>
      <c r="T314" s="182" t="s">
        <v>16</v>
      </c>
      <c r="U314" s="194"/>
    </row>
    <row r="315">
      <c r="A315" s="7">
        <v>312.0</v>
      </c>
      <c r="B315" s="24">
        <v>7995071.0</v>
      </c>
      <c r="C315" s="9" t="s">
        <v>16</v>
      </c>
      <c r="D315" s="10">
        <v>2.0</v>
      </c>
      <c r="E315" s="15">
        <v>44672.0</v>
      </c>
      <c r="F315" s="27"/>
      <c r="G315" s="180"/>
      <c r="H315" s="24"/>
      <c r="I315" s="181">
        <v>44674.0</v>
      </c>
      <c r="J315" s="180"/>
      <c r="K315" s="24"/>
      <c r="L315" s="8">
        <v>44683.0</v>
      </c>
      <c r="M315" s="180"/>
      <c r="N315" s="28"/>
      <c r="O315" s="28"/>
      <c r="P315" s="8">
        <v>44685.0</v>
      </c>
      <c r="Q315" s="180"/>
      <c r="R315" s="182" t="s">
        <v>15</v>
      </c>
      <c r="S315" s="194"/>
      <c r="T315" s="182" t="s">
        <v>16</v>
      </c>
      <c r="U315" s="182"/>
    </row>
    <row r="316">
      <c r="A316" s="7">
        <v>313.0</v>
      </c>
      <c r="B316" s="24">
        <v>7995149.0</v>
      </c>
      <c r="C316" s="16" t="s">
        <v>15</v>
      </c>
      <c r="D316" s="37"/>
      <c r="E316" s="15">
        <v>44673.0</v>
      </c>
      <c r="F316" s="202"/>
      <c r="G316" s="191"/>
      <c r="H316" s="37"/>
      <c r="I316" s="192">
        <v>44674.0</v>
      </c>
      <c r="J316" s="15"/>
      <c r="K316" s="37"/>
      <c r="L316" s="191"/>
      <c r="M316" s="191"/>
      <c r="N316" s="140"/>
      <c r="O316" s="74">
        <v>44673.0</v>
      </c>
      <c r="P316" s="226">
        <v>44681.0</v>
      </c>
      <c r="Q316" s="191"/>
      <c r="R316" s="182" t="s">
        <v>15</v>
      </c>
      <c r="S316" s="194"/>
      <c r="T316" s="182" t="s">
        <v>15</v>
      </c>
      <c r="U316" s="194"/>
    </row>
    <row r="317">
      <c r="A317" s="7">
        <v>314.0</v>
      </c>
      <c r="B317" s="24">
        <v>7996545.0</v>
      </c>
      <c r="C317" s="9" t="s">
        <v>16</v>
      </c>
      <c r="D317" s="24"/>
      <c r="E317" s="15">
        <v>44676.0</v>
      </c>
      <c r="F317" s="199">
        <v>44677.0</v>
      </c>
      <c r="G317" s="180"/>
      <c r="H317" s="24"/>
      <c r="I317" s="181">
        <v>44686.0</v>
      </c>
      <c r="J317" s="180"/>
      <c r="K317" s="24"/>
      <c r="L317" s="180"/>
      <c r="M317" s="180"/>
      <c r="N317" s="28"/>
      <c r="O317" s="28"/>
      <c r="P317" s="8">
        <v>44687.0</v>
      </c>
      <c r="Q317" s="180"/>
      <c r="R317" s="194" t="s">
        <v>16</v>
      </c>
      <c r="S317" s="194" t="s">
        <v>16</v>
      </c>
      <c r="T317" s="182" t="s">
        <v>15</v>
      </c>
      <c r="U317" s="182"/>
    </row>
    <row r="318">
      <c r="A318" s="7">
        <v>315.0</v>
      </c>
      <c r="B318" s="24">
        <v>7998111.0</v>
      </c>
      <c r="C318" s="9" t="s">
        <v>15</v>
      </c>
      <c r="D318" s="24"/>
      <c r="E318" s="15">
        <v>44679.0</v>
      </c>
      <c r="F318" s="199">
        <v>44679.0</v>
      </c>
      <c r="G318" s="8">
        <v>44699.0</v>
      </c>
      <c r="H318" s="10"/>
      <c r="I318" s="181">
        <v>44697.0</v>
      </c>
      <c r="J318" s="8">
        <v>44712.0</v>
      </c>
      <c r="K318" s="24"/>
      <c r="L318" s="180"/>
      <c r="M318" s="180"/>
      <c r="N318" s="28"/>
      <c r="O318" s="28"/>
      <c r="P318" s="8">
        <v>44722.0</v>
      </c>
      <c r="Q318" s="180"/>
      <c r="R318" s="194" t="s">
        <v>16</v>
      </c>
      <c r="S318" s="194" t="s">
        <v>16</v>
      </c>
      <c r="T318" s="182" t="s">
        <v>15</v>
      </c>
      <c r="U318" s="182"/>
    </row>
    <row r="319">
      <c r="A319" s="7">
        <v>316.0</v>
      </c>
      <c r="B319" s="24">
        <v>7998519.0</v>
      </c>
      <c r="C319" s="9" t="s">
        <v>16</v>
      </c>
      <c r="D319" s="10">
        <v>1.0</v>
      </c>
      <c r="E319" s="15">
        <v>44680.0</v>
      </c>
      <c r="F319" s="27"/>
      <c r="G319" s="180"/>
      <c r="H319" s="24"/>
      <c r="I319" s="181">
        <v>44680.0</v>
      </c>
      <c r="J319" s="180"/>
      <c r="K319" s="24"/>
      <c r="L319" s="180"/>
      <c r="M319" s="180"/>
      <c r="N319" s="28"/>
      <c r="O319" s="28"/>
      <c r="P319" s="8">
        <v>44686.0</v>
      </c>
      <c r="Q319" s="180"/>
      <c r="R319" s="182" t="s">
        <v>15</v>
      </c>
      <c r="S319" s="194" t="s">
        <v>16</v>
      </c>
      <c r="T319" s="182" t="s">
        <v>15</v>
      </c>
      <c r="U319" s="182"/>
    </row>
    <row r="320">
      <c r="A320" s="10">
        <v>317.0</v>
      </c>
      <c r="B320" s="24">
        <v>7997169.0</v>
      </c>
      <c r="C320" s="16" t="s">
        <v>16</v>
      </c>
      <c r="D320" s="36">
        <v>2.0</v>
      </c>
      <c r="E320" s="15">
        <v>44677.0</v>
      </c>
      <c r="F320" s="202"/>
      <c r="G320" s="191"/>
      <c r="H320" s="37"/>
      <c r="I320" s="15">
        <v>44681.0</v>
      </c>
      <c r="J320" s="191"/>
      <c r="K320" s="37"/>
      <c r="L320" s="191"/>
      <c r="M320" s="191"/>
      <c r="N320" s="140"/>
      <c r="O320" s="74">
        <v>44679.0</v>
      </c>
      <c r="P320" s="15">
        <v>44685.0</v>
      </c>
      <c r="Q320" s="191"/>
      <c r="R320" s="182" t="s">
        <v>15</v>
      </c>
      <c r="S320" s="194"/>
      <c r="T320" s="182" t="s">
        <v>15</v>
      </c>
      <c r="U320" s="194"/>
    </row>
    <row r="321">
      <c r="A321" s="10">
        <v>318.0</v>
      </c>
      <c r="B321" s="24">
        <v>7999055.0</v>
      </c>
      <c r="C321" s="9" t="s">
        <v>16</v>
      </c>
      <c r="D321" s="10">
        <v>1.0</v>
      </c>
      <c r="E321" s="15">
        <v>44681.0</v>
      </c>
      <c r="F321" s="199">
        <v>44682.0</v>
      </c>
      <c r="G321" s="180"/>
      <c r="H321" s="24"/>
      <c r="I321" s="186"/>
      <c r="J321" s="180"/>
      <c r="K321" s="24"/>
      <c r="L321" s="180"/>
      <c r="M321" s="180"/>
      <c r="N321" s="28"/>
      <c r="O321" s="28"/>
      <c r="P321" s="180"/>
      <c r="Q321" s="8">
        <v>44682.0</v>
      </c>
      <c r="R321" s="194" t="s">
        <v>16</v>
      </c>
      <c r="S321" s="182" t="s">
        <v>15</v>
      </c>
      <c r="T321" s="182" t="s">
        <v>15</v>
      </c>
      <c r="U321" s="182"/>
    </row>
    <row r="322">
      <c r="A322" s="10">
        <v>319.0</v>
      </c>
      <c r="B322" s="24">
        <v>8023353.0</v>
      </c>
      <c r="C322" s="16" t="s">
        <v>16</v>
      </c>
      <c r="D322" s="36">
        <v>3.0</v>
      </c>
      <c r="E322" s="15">
        <v>44733.0</v>
      </c>
      <c r="F322" s="202"/>
      <c r="G322" s="191"/>
      <c r="H322" s="37"/>
      <c r="I322" s="192">
        <v>44735.0</v>
      </c>
      <c r="J322" s="191"/>
      <c r="K322" s="37"/>
      <c r="L322" s="15">
        <v>44746.0</v>
      </c>
      <c r="M322" s="191"/>
      <c r="N322" s="140"/>
      <c r="O322" s="140"/>
      <c r="P322" s="8">
        <v>44753.0</v>
      </c>
      <c r="Q322" s="180"/>
      <c r="R322" s="182" t="s">
        <v>15</v>
      </c>
      <c r="S322" s="194" t="s">
        <v>16</v>
      </c>
      <c r="T322" s="182" t="s">
        <v>16</v>
      </c>
      <c r="U322" s="182"/>
    </row>
    <row r="323">
      <c r="A323" s="36">
        <v>320.0</v>
      </c>
      <c r="B323" s="37">
        <v>8025447.0</v>
      </c>
      <c r="C323" s="16" t="s">
        <v>15</v>
      </c>
      <c r="D323" s="37"/>
      <c r="E323" s="15">
        <v>44739.0</v>
      </c>
      <c r="F323" s="200">
        <v>44739.0</v>
      </c>
      <c r="G323" s="191"/>
      <c r="H323" s="37"/>
      <c r="I323" s="192">
        <v>44741.0</v>
      </c>
      <c r="J323" s="191"/>
      <c r="K323" s="37"/>
      <c r="L323" s="15">
        <v>44753.0</v>
      </c>
      <c r="M323" s="191"/>
      <c r="N323" s="140"/>
      <c r="O323" s="140"/>
      <c r="P323" s="8">
        <v>44756.0</v>
      </c>
      <c r="Q323" s="191"/>
      <c r="R323" s="194" t="s">
        <v>16</v>
      </c>
      <c r="S323" s="194" t="s">
        <v>16</v>
      </c>
      <c r="T323" s="182" t="s">
        <v>16</v>
      </c>
      <c r="U323" s="182"/>
    </row>
    <row r="324">
      <c r="A324" s="36">
        <v>321.0</v>
      </c>
      <c r="B324" s="37">
        <v>8025521.0</v>
      </c>
      <c r="C324" s="16" t="s">
        <v>16</v>
      </c>
      <c r="D324" s="36">
        <v>1.0</v>
      </c>
      <c r="E324" s="15">
        <v>44739.0</v>
      </c>
      <c r="F324" s="202"/>
      <c r="G324" s="191"/>
      <c r="H324" s="37"/>
      <c r="I324" s="192">
        <v>44739.0</v>
      </c>
      <c r="J324" s="191"/>
      <c r="K324" s="37"/>
      <c r="L324" s="15">
        <v>44752.0</v>
      </c>
      <c r="M324" s="191"/>
      <c r="N324" s="140"/>
      <c r="O324" s="140"/>
      <c r="P324" s="8">
        <v>44761.0</v>
      </c>
      <c r="Q324" s="191"/>
      <c r="R324" s="182" t="s">
        <v>15</v>
      </c>
      <c r="S324" s="194" t="s">
        <v>16</v>
      </c>
      <c r="T324" s="182" t="s">
        <v>16</v>
      </c>
      <c r="U324" s="182"/>
    </row>
    <row r="325">
      <c r="A325" s="36">
        <v>322.0</v>
      </c>
      <c r="B325" s="37">
        <v>8027209.0</v>
      </c>
      <c r="C325" s="16" t="s">
        <v>15</v>
      </c>
      <c r="D325" s="37"/>
      <c r="E325" s="15">
        <v>44742.0</v>
      </c>
      <c r="F325" s="202"/>
      <c r="G325" s="191"/>
      <c r="H325" s="37"/>
      <c r="I325" s="192">
        <v>44744.0</v>
      </c>
      <c r="J325" s="191"/>
      <c r="K325" s="37"/>
      <c r="L325" s="15">
        <v>44757.0</v>
      </c>
      <c r="M325" s="191"/>
      <c r="N325" s="140"/>
      <c r="O325" s="140"/>
      <c r="P325" s="8">
        <v>44763.0</v>
      </c>
      <c r="Q325" s="191"/>
      <c r="R325" s="182" t="s">
        <v>15</v>
      </c>
      <c r="S325" s="194" t="s">
        <v>16</v>
      </c>
      <c r="T325" s="182" t="s">
        <v>16</v>
      </c>
      <c r="U325" s="182"/>
    </row>
    <row r="326">
      <c r="A326" s="36">
        <v>323.0</v>
      </c>
      <c r="B326" s="37">
        <v>8028352.0</v>
      </c>
      <c r="C326" s="16" t="s">
        <v>15</v>
      </c>
      <c r="D326" s="37"/>
      <c r="E326" s="15">
        <v>44746.0</v>
      </c>
      <c r="F326" s="202"/>
      <c r="G326" s="191"/>
      <c r="H326" s="37"/>
      <c r="I326" s="192">
        <v>44746.0</v>
      </c>
      <c r="J326" s="191"/>
      <c r="K326" s="37"/>
      <c r="L326" s="15">
        <v>44756.0</v>
      </c>
      <c r="M326" s="191"/>
      <c r="N326" s="140"/>
      <c r="O326" s="140"/>
      <c r="P326" s="8">
        <v>44764.0</v>
      </c>
      <c r="Q326" s="191"/>
      <c r="R326" s="182" t="s">
        <v>15</v>
      </c>
      <c r="S326" s="194" t="s">
        <v>16</v>
      </c>
      <c r="T326" s="182" t="s">
        <v>16</v>
      </c>
      <c r="U326" s="182"/>
    </row>
    <row r="327">
      <c r="A327" s="36">
        <v>324.0</v>
      </c>
      <c r="B327" s="37">
        <v>8028759.0</v>
      </c>
      <c r="C327" s="16" t="s">
        <v>16</v>
      </c>
      <c r="D327" s="36">
        <v>2.0</v>
      </c>
      <c r="E327" s="15">
        <v>44746.0</v>
      </c>
      <c r="F327" s="202"/>
      <c r="G327" s="191"/>
      <c r="H327" s="37"/>
      <c r="I327" s="192">
        <v>44747.0</v>
      </c>
      <c r="J327" s="191"/>
      <c r="K327" s="37"/>
      <c r="L327" s="191"/>
      <c r="M327" s="191"/>
      <c r="N327" s="140"/>
      <c r="O327" s="140"/>
      <c r="P327" s="8">
        <v>44756.0</v>
      </c>
      <c r="Q327" s="191"/>
      <c r="R327" s="182" t="s">
        <v>15</v>
      </c>
      <c r="S327" s="194" t="s">
        <v>16</v>
      </c>
      <c r="T327" s="182" t="s">
        <v>15</v>
      </c>
      <c r="U327" s="182"/>
    </row>
    <row r="328">
      <c r="A328" s="36">
        <v>325.0</v>
      </c>
      <c r="B328" s="37">
        <v>8029996.0</v>
      </c>
      <c r="C328" s="16" t="s">
        <v>15</v>
      </c>
      <c r="D328" s="37"/>
      <c r="E328" s="15">
        <v>44749.0</v>
      </c>
      <c r="F328" s="200">
        <v>44749.0</v>
      </c>
      <c r="G328" s="191"/>
      <c r="H328" s="37"/>
      <c r="I328" s="192">
        <v>44756.0</v>
      </c>
      <c r="J328" s="191"/>
      <c r="K328" s="37"/>
      <c r="L328" s="191"/>
      <c r="M328" s="191"/>
      <c r="N328" s="140"/>
      <c r="O328" s="140"/>
      <c r="P328" s="8">
        <v>44760.0</v>
      </c>
      <c r="Q328" s="191"/>
      <c r="R328" s="194" t="s">
        <v>16</v>
      </c>
      <c r="S328" s="194" t="s">
        <v>16</v>
      </c>
      <c r="T328" s="182" t="s">
        <v>15</v>
      </c>
      <c r="U328" s="182"/>
    </row>
    <row r="329">
      <c r="A329" s="36">
        <v>326.0</v>
      </c>
      <c r="B329" s="37">
        <v>8004808.0</v>
      </c>
      <c r="C329" s="16" t="s">
        <v>15</v>
      </c>
      <c r="D329" s="37"/>
      <c r="E329" s="15">
        <v>44693.0</v>
      </c>
      <c r="F329" s="200">
        <v>44693.0</v>
      </c>
      <c r="G329" s="15">
        <v>44753.0</v>
      </c>
      <c r="H329" s="139"/>
      <c r="I329" s="192">
        <v>44746.0</v>
      </c>
      <c r="J329" s="15">
        <v>44754.0</v>
      </c>
      <c r="K329" s="37"/>
      <c r="L329" s="191"/>
      <c r="M329" s="191"/>
      <c r="N329" s="140"/>
      <c r="O329" s="140"/>
      <c r="P329" s="8">
        <v>44756.0</v>
      </c>
      <c r="Q329" s="191"/>
      <c r="R329" s="194" t="s">
        <v>16</v>
      </c>
      <c r="S329" s="194" t="s">
        <v>16</v>
      </c>
      <c r="T329" s="182" t="s">
        <v>15</v>
      </c>
      <c r="U329" s="182"/>
    </row>
    <row r="330">
      <c r="A330" s="36">
        <v>327.0</v>
      </c>
      <c r="B330" s="37">
        <v>8032061.0</v>
      </c>
      <c r="C330" s="16" t="s">
        <v>16</v>
      </c>
      <c r="D330" s="36">
        <v>1.0</v>
      </c>
      <c r="E330" s="15">
        <v>44755.0</v>
      </c>
      <c r="F330" s="202"/>
      <c r="G330" s="191"/>
      <c r="H330" s="37"/>
      <c r="I330" s="192">
        <v>44755.0</v>
      </c>
      <c r="J330" s="191"/>
      <c r="K330" s="37"/>
      <c r="L330" s="191"/>
      <c r="M330" s="191"/>
      <c r="N330" s="140"/>
      <c r="O330" s="140"/>
      <c r="P330" s="8">
        <v>44761.0</v>
      </c>
      <c r="Q330" s="191"/>
      <c r="R330" s="182" t="s">
        <v>15</v>
      </c>
      <c r="S330" s="194" t="s">
        <v>16</v>
      </c>
      <c r="T330" s="182" t="s">
        <v>15</v>
      </c>
      <c r="U330" s="182"/>
    </row>
    <row r="331">
      <c r="A331" s="36">
        <v>328.0</v>
      </c>
      <c r="B331" s="37">
        <v>8032332.0</v>
      </c>
      <c r="C331" s="16" t="s">
        <v>16</v>
      </c>
      <c r="D331" s="36">
        <v>1.0</v>
      </c>
      <c r="E331" s="15">
        <v>44755.0</v>
      </c>
      <c r="F331" s="202"/>
      <c r="G331" s="191"/>
      <c r="H331" s="37"/>
      <c r="I331" s="192">
        <v>44755.0</v>
      </c>
      <c r="J331" s="191"/>
      <c r="K331" s="37"/>
      <c r="L331" s="15">
        <v>44764.0</v>
      </c>
      <c r="M331" s="191"/>
      <c r="N331" s="140"/>
      <c r="O331" s="140"/>
      <c r="P331" s="8">
        <v>44771.0</v>
      </c>
      <c r="Q331" s="191"/>
      <c r="R331" s="182" t="s">
        <v>15</v>
      </c>
      <c r="S331" s="194" t="s">
        <v>16</v>
      </c>
      <c r="T331" s="182" t="s">
        <v>16</v>
      </c>
      <c r="U331" s="182"/>
    </row>
    <row r="332">
      <c r="A332" s="36">
        <v>329.0</v>
      </c>
      <c r="B332" s="37">
        <v>8012178.0</v>
      </c>
      <c r="C332" s="16" t="s">
        <v>86</v>
      </c>
      <c r="D332" s="37"/>
      <c r="E332" s="15">
        <v>44708.0</v>
      </c>
      <c r="F332" s="200">
        <v>44708.0</v>
      </c>
      <c r="G332" s="191"/>
      <c r="H332" s="37"/>
      <c r="I332" s="192"/>
      <c r="J332" s="191"/>
      <c r="K332" s="37"/>
      <c r="L332" s="15">
        <v>44736.0</v>
      </c>
      <c r="M332" s="191"/>
      <c r="N332" s="140"/>
      <c r="O332" s="140"/>
      <c r="P332" s="8">
        <v>44746.0</v>
      </c>
      <c r="Q332" s="191"/>
      <c r="R332" s="194" t="s">
        <v>16</v>
      </c>
      <c r="S332" s="182" t="s">
        <v>15</v>
      </c>
      <c r="T332" s="182" t="s">
        <v>16</v>
      </c>
      <c r="U332" s="182"/>
    </row>
    <row r="333">
      <c r="A333" s="10">
        <v>330.0</v>
      </c>
      <c r="B333" s="10">
        <v>7950130.0</v>
      </c>
      <c r="C333" s="16" t="s">
        <v>86</v>
      </c>
      <c r="D333" s="37"/>
      <c r="E333" s="15">
        <v>44579.0</v>
      </c>
      <c r="F333" s="200">
        <v>44579.0</v>
      </c>
      <c r="G333" s="191"/>
      <c r="H333" s="37"/>
      <c r="I333" s="192">
        <v>44597.0</v>
      </c>
      <c r="J333" s="191"/>
      <c r="K333" s="37"/>
      <c r="L333" s="15">
        <v>44608.0</v>
      </c>
      <c r="M333" s="227"/>
      <c r="N333" s="140"/>
      <c r="O333" s="140"/>
      <c r="P333" s="15">
        <v>44620.0</v>
      </c>
      <c r="Q333" s="191"/>
      <c r="R333" s="194" t="s">
        <v>16</v>
      </c>
      <c r="S333" s="194"/>
      <c r="T333" s="182" t="s">
        <v>16</v>
      </c>
      <c r="U333" s="194"/>
    </row>
    <row r="334">
      <c r="A334" s="10">
        <v>331.0</v>
      </c>
      <c r="B334" s="10">
        <v>7952615.0</v>
      </c>
      <c r="C334" s="9" t="s">
        <v>15</v>
      </c>
      <c r="D334" s="24"/>
      <c r="E334" s="8">
        <v>44582.0</v>
      </c>
      <c r="F334" s="27"/>
      <c r="G334" s="180"/>
      <c r="H334" s="24"/>
      <c r="I334" s="181">
        <v>44582.0</v>
      </c>
      <c r="J334" s="180"/>
      <c r="K334" s="24"/>
      <c r="L334" s="8">
        <v>44599.0</v>
      </c>
      <c r="M334" s="180"/>
      <c r="N334" s="28"/>
      <c r="O334" s="28"/>
      <c r="P334" s="8">
        <v>44603.0</v>
      </c>
      <c r="Q334" s="180"/>
      <c r="R334" s="182" t="s">
        <v>15</v>
      </c>
      <c r="S334" s="194" t="s">
        <v>16</v>
      </c>
      <c r="T334" s="182" t="s">
        <v>16</v>
      </c>
      <c r="U334" s="182"/>
    </row>
    <row r="335">
      <c r="A335" s="10">
        <v>332.0</v>
      </c>
      <c r="B335" s="10">
        <v>7953424.0</v>
      </c>
      <c r="C335" s="16" t="s">
        <v>86</v>
      </c>
      <c r="D335" s="37"/>
      <c r="E335" s="15">
        <v>44584.0</v>
      </c>
      <c r="F335" s="202"/>
      <c r="G335" s="191"/>
      <c r="H335" s="37"/>
      <c r="I335" s="15">
        <v>44587.0</v>
      </c>
      <c r="J335" s="191"/>
      <c r="K335" s="37"/>
      <c r="L335" s="191"/>
      <c r="M335" s="191"/>
      <c r="N335" s="140"/>
      <c r="O335" s="15">
        <v>44585.0</v>
      </c>
      <c r="P335" s="15">
        <v>44594.0</v>
      </c>
      <c r="Q335" s="191"/>
      <c r="R335" s="194"/>
      <c r="S335" s="194"/>
      <c r="T335" s="182" t="s">
        <v>15</v>
      </c>
      <c r="U335" s="194"/>
    </row>
    <row r="336">
      <c r="A336" s="10">
        <v>333.0</v>
      </c>
      <c r="B336" s="10">
        <v>7957341.0</v>
      </c>
      <c r="C336" s="9" t="s">
        <v>86</v>
      </c>
      <c r="D336" s="24"/>
      <c r="E336" s="8">
        <v>44591.0</v>
      </c>
      <c r="F336" s="27"/>
      <c r="G336" s="180"/>
      <c r="H336" s="24"/>
      <c r="I336" s="181">
        <v>44591.0</v>
      </c>
      <c r="J336" s="180"/>
      <c r="K336" s="24"/>
      <c r="L336" s="180"/>
      <c r="M336" s="180"/>
      <c r="N336" s="28"/>
      <c r="O336" s="28"/>
      <c r="P336" s="8">
        <v>44616.0</v>
      </c>
      <c r="Q336" s="180"/>
      <c r="R336" s="194"/>
      <c r="S336" s="194"/>
      <c r="T336" s="182" t="s">
        <v>15</v>
      </c>
      <c r="U336" s="182"/>
    </row>
    <row r="337">
      <c r="A337" s="10">
        <v>334.0</v>
      </c>
      <c r="B337" s="10">
        <v>7957377.0</v>
      </c>
      <c r="C337" s="9" t="s">
        <v>16</v>
      </c>
      <c r="D337" s="10">
        <v>2.0</v>
      </c>
      <c r="E337" s="8">
        <v>44591.0</v>
      </c>
      <c r="F337" s="199">
        <v>44592.0</v>
      </c>
      <c r="G337" s="180"/>
      <c r="H337" s="24"/>
      <c r="I337" s="181">
        <v>44615.0</v>
      </c>
      <c r="J337" s="180"/>
      <c r="K337" s="24"/>
      <c r="L337" s="8">
        <v>44599.0</v>
      </c>
      <c r="M337" s="180"/>
      <c r="N337" s="28"/>
      <c r="O337" s="28"/>
      <c r="P337" s="8">
        <v>44629.0</v>
      </c>
      <c r="Q337" s="180"/>
      <c r="R337" s="194" t="s">
        <v>16</v>
      </c>
      <c r="S337" s="194" t="s">
        <v>16</v>
      </c>
      <c r="T337" s="182" t="s">
        <v>16</v>
      </c>
      <c r="U337" s="182"/>
    </row>
    <row r="338">
      <c r="A338" s="10">
        <v>335.0</v>
      </c>
      <c r="B338" s="10">
        <v>8053812.0</v>
      </c>
      <c r="C338" s="16" t="s">
        <v>15</v>
      </c>
      <c r="D338" s="37"/>
      <c r="E338" s="15">
        <v>44660.0</v>
      </c>
      <c r="F338" s="200">
        <v>44660.0</v>
      </c>
      <c r="G338" s="191"/>
      <c r="H338" s="228"/>
      <c r="I338" s="15">
        <v>44821.0</v>
      </c>
      <c r="J338" s="191"/>
      <c r="K338" s="37"/>
      <c r="L338" s="15">
        <v>44827.0</v>
      </c>
      <c r="M338" s="191"/>
      <c r="N338" s="140"/>
      <c r="O338" s="140"/>
      <c r="P338" s="15">
        <v>44846.0</v>
      </c>
      <c r="Q338" s="191"/>
      <c r="R338" s="194" t="s">
        <v>16</v>
      </c>
      <c r="S338" s="194"/>
      <c r="T338" s="182" t="s">
        <v>16</v>
      </c>
      <c r="U338" s="194"/>
    </row>
    <row r="339">
      <c r="A339" s="10">
        <v>336.0</v>
      </c>
      <c r="B339" s="10">
        <v>7970381.0</v>
      </c>
      <c r="C339" s="9" t="s">
        <v>16</v>
      </c>
      <c r="D339" s="10">
        <v>1.0</v>
      </c>
      <c r="E339" s="8">
        <v>44619.0</v>
      </c>
      <c r="F339" s="27"/>
      <c r="G339" s="180"/>
      <c r="H339" s="24"/>
      <c r="I339" s="181">
        <v>44619.0</v>
      </c>
      <c r="J339" s="180"/>
      <c r="K339" s="24"/>
      <c r="L339" s="180"/>
      <c r="M339" s="180"/>
      <c r="N339" s="28"/>
      <c r="O339" s="28"/>
      <c r="P339" s="8">
        <v>44628.0</v>
      </c>
      <c r="Q339" s="180"/>
      <c r="R339" s="182" t="s">
        <v>15</v>
      </c>
      <c r="S339" s="194"/>
      <c r="T339" s="182" t="s">
        <v>15</v>
      </c>
      <c r="U339" s="182"/>
    </row>
    <row r="340">
      <c r="A340" s="10">
        <v>337.0</v>
      </c>
      <c r="B340" s="10">
        <v>8077301.0</v>
      </c>
      <c r="C340" s="16" t="s">
        <v>16</v>
      </c>
      <c r="D340" s="36">
        <v>1.0</v>
      </c>
      <c r="E340" s="15">
        <v>44870.0</v>
      </c>
      <c r="F340" s="202"/>
      <c r="G340" s="191"/>
      <c r="H340" s="37"/>
      <c r="I340" s="15">
        <v>44870.0</v>
      </c>
      <c r="J340" s="191"/>
      <c r="K340" s="37"/>
      <c r="L340" s="15">
        <v>44883.0</v>
      </c>
      <c r="M340" s="191"/>
      <c r="N340" s="140"/>
      <c r="O340" s="140"/>
      <c r="P340" s="15">
        <v>44888.0</v>
      </c>
      <c r="Q340" s="191"/>
      <c r="R340" s="182" t="s">
        <v>15</v>
      </c>
      <c r="S340" s="194"/>
      <c r="T340" s="182" t="s">
        <v>15</v>
      </c>
      <c r="U340" s="194"/>
    </row>
    <row r="341">
      <c r="A341" s="10">
        <v>338.0</v>
      </c>
      <c r="B341" s="10">
        <v>8078610.0</v>
      </c>
      <c r="C341" s="16" t="s">
        <v>16</v>
      </c>
      <c r="D341" s="36">
        <v>18.0</v>
      </c>
      <c r="E341" s="15">
        <v>44873.0</v>
      </c>
      <c r="F341" s="15">
        <v>44873.0</v>
      </c>
      <c r="G341" s="191"/>
      <c r="H341" s="37"/>
      <c r="I341" s="192">
        <v>44881.0</v>
      </c>
      <c r="J341" s="191"/>
      <c r="K341" s="37"/>
      <c r="L341" s="192">
        <v>44894.0</v>
      </c>
      <c r="M341" s="191"/>
      <c r="N341" s="140"/>
      <c r="O341" s="140"/>
      <c r="P341" s="15">
        <v>44904.0</v>
      </c>
      <c r="Q341" s="191"/>
      <c r="R341" s="182" t="s">
        <v>15</v>
      </c>
      <c r="S341" s="194"/>
      <c r="T341" s="182" t="s">
        <v>15</v>
      </c>
      <c r="U341" s="194"/>
    </row>
    <row r="342">
      <c r="A342" s="10">
        <v>339.0</v>
      </c>
      <c r="B342" s="10">
        <v>8079080.0</v>
      </c>
      <c r="C342" s="16" t="s">
        <v>16</v>
      </c>
      <c r="D342" s="36">
        <v>3.0</v>
      </c>
      <c r="E342" s="15">
        <v>44874.0</v>
      </c>
      <c r="F342" s="15">
        <v>44874.0</v>
      </c>
      <c r="G342" s="191"/>
      <c r="H342" s="37"/>
      <c r="I342" s="15">
        <v>44894.0</v>
      </c>
      <c r="J342" s="191"/>
      <c r="K342" s="228"/>
      <c r="L342" s="15">
        <v>44899.0</v>
      </c>
      <c r="M342" s="191"/>
      <c r="N342" s="140"/>
      <c r="O342" s="140"/>
      <c r="P342" s="15">
        <v>44915.0</v>
      </c>
      <c r="Q342" s="191"/>
      <c r="R342" s="194" t="s">
        <v>16</v>
      </c>
      <c r="S342" s="194"/>
      <c r="T342" s="182" t="s">
        <v>16</v>
      </c>
      <c r="U342" s="194"/>
    </row>
    <row r="343">
      <c r="A343" s="10">
        <v>340.0</v>
      </c>
      <c r="B343" s="10">
        <v>8079639.0</v>
      </c>
      <c r="C343" s="16" t="s">
        <v>15</v>
      </c>
      <c r="D343" s="37"/>
      <c r="E343" s="15">
        <v>44875.0</v>
      </c>
      <c r="F343" s="228"/>
      <c r="G343" s="191"/>
      <c r="H343" s="37"/>
      <c r="I343" s="192">
        <v>44875.0</v>
      </c>
      <c r="J343" s="191"/>
      <c r="K343" s="228"/>
      <c r="L343" s="15">
        <v>44902.0</v>
      </c>
      <c r="M343" s="191"/>
      <c r="N343" s="140"/>
      <c r="O343" s="140"/>
      <c r="P343" s="15">
        <v>44913.0</v>
      </c>
      <c r="Q343" s="191"/>
      <c r="R343" s="194" t="s">
        <v>16</v>
      </c>
      <c r="S343" s="194"/>
      <c r="T343" s="182" t="s">
        <v>16</v>
      </c>
      <c r="U343" s="194"/>
    </row>
    <row r="344">
      <c r="A344" s="10">
        <v>341.0</v>
      </c>
      <c r="B344" s="10">
        <v>8080467.0</v>
      </c>
      <c r="C344" s="9" t="s">
        <v>15</v>
      </c>
      <c r="D344" s="24"/>
      <c r="E344" s="199">
        <v>44878.0</v>
      </c>
      <c r="F344" s="199">
        <v>44878.0</v>
      </c>
      <c r="G344" s="180"/>
      <c r="I344" s="8">
        <v>44886.0</v>
      </c>
      <c r="J344" s="180"/>
      <c r="K344" s="24"/>
      <c r="L344" s="180"/>
      <c r="M344" s="180"/>
      <c r="N344" s="28"/>
      <c r="O344" s="29">
        <v>44891.0</v>
      </c>
      <c r="P344" s="8">
        <v>44892.0</v>
      </c>
      <c r="Q344" s="180"/>
      <c r="R344" s="194" t="s">
        <v>16</v>
      </c>
      <c r="S344" s="194"/>
      <c r="T344" s="182" t="s">
        <v>15</v>
      </c>
      <c r="U344" s="182"/>
    </row>
    <row r="345">
      <c r="A345" s="10">
        <v>342.0</v>
      </c>
      <c r="B345" s="24">
        <v>8039531.0</v>
      </c>
      <c r="C345" s="16" t="s">
        <v>15</v>
      </c>
      <c r="D345" s="36"/>
      <c r="E345" s="15">
        <v>44773.0</v>
      </c>
      <c r="F345" s="200">
        <v>44774.0</v>
      </c>
      <c r="G345" s="191"/>
      <c r="H345" s="37"/>
      <c r="I345" s="203"/>
      <c r="J345" s="191"/>
      <c r="K345" s="228"/>
      <c r="L345" s="15">
        <v>44782.0</v>
      </c>
      <c r="M345" s="15"/>
      <c r="N345" s="140"/>
      <c r="O345" s="140"/>
      <c r="P345" s="15">
        <v>44823.0</v>
      </c>
      <c r="Q345" s="191"/>
      <c r="R345" s="194" t="s">
        <v>16</v>
      </c>
      <c r="S345" s="182" t="s">
        <v>15</v>
      </c>
      <c r="T345" s="182" t="s">
        <v>16</v>
      </c>
      <c r="U345" s="194" t="s">
        <v>15</v>
      </c>
    </row>
    <row r="346">
      <c r="A346" s="10">
        <v>343.0</v>
      </c>
      <c r="B346" s="10">
        <v>8039532.0</v>
      </c>
      <c r="C346" s="9" t="s">
        <v>15</v>
      </c>
      <c r="D346" s="24"/>
      <c r="E346" s="8">
        <v>44773.0</v>
      </c>
      <c r="F346" s="199">
        <v>44774.0</v>
      </c>
      <c r="G346" s="180"/>
      <c r="H346" s="24"/>
      <c r="I346" s="186"/>
      <c r="J346" s="180"/>
      <c r="K346" s="24"/>
      <c r="L346" s="8">
        <v>44781.0</v>
      </c>
      <c r="M346" s="8"/>
      <c r="N346" s="28"/>
      <c r="O346" s="28"/>
      <c r="P346" s="8">
        <v>44823.0</v>
      </c>
      <c r="Q346" s="180"/>
      <c r="R346" s="194" t="s">
        <v>16</v>
      </c>
      <c r="S346" s="182" t="s">
        <v>15</v>
      </c>
      <c r="T346" s="182" t="s">
        <v>16</v>
      </c>
      <c r="U346" s="182"/>
    </row>
    <row r="347">
      <c r="A347" s="10">
        <v>344.0</v>
      </c>
      <c r="B347" s="38">
        <v>8040727.0</v>
      </c>
      <c r="C347" s="9" t="s">
        <v>16</v>
      </c>
      <c r="D347" s="10">
        <v>1.0</v>
      </c>
      <c r="E347" s="8">
        <v>44775.0</v>
      </c>
      <c r="F347" s="27"/>
      <c r="G347" s="180"/>
      <c r="H347" s="24"/>
      <c r="I347" s="181">
        <v>44775.0</v>
      </c>
      <c r="J347" s="8">
        <v>44776.0</v>
      </c>
      <c r="K347" s="24"/>
      <c r="L347" s="180"/>
      <c r="M347" s="180"/>
      <c r="N347" s="28"/>
      <c r="O347" s="28"/>
      <c r="P347" s="8">
        <v>44795.0</v>
      </c>
      <c r="Q347" s="180"/>
      <c r="R347" s="182" t="s">
        <v>15</v>
      </c>
      <c r="S347" s="194" t="s">
        <v>16</v>
      </c>
      <c r="T347" s="182" t="s">
        <v>15</v>
      </c>
      <c r="U347" s="182"/>
    </row>
    <row r="348">
      <c r="A348" s="10">
        <v>345.0</v>
      </c>
      <c r="B348" s="24">
        <v>8040729.0</v>
      </c>
      <c r="C348" s="9" t="s">
        <v>16</v>
      </c>
      <c r="D348" s="10">
        <v>3.0</v>
      </c>
      <c r="E348" s="8">
        <v>44775.0</v>
      </c>
      <c r="F348" s="27"/>
      <c r="G348" s="180"/>
      <c r="H348" s="24"/>
      <c r="I348" s="181">
        <v>44777.0</v>
      </c>
      <c r="J348" s="180"/>
      <c r="K348" s="24"/>
      <c r="L348" s="8">
        <v>44786.0</v>
      </c>
      <c r="M348" s="180"/>
      <c r="N348" s="28"/>
      <c r="O348" s="28"/>
      <c r="P348" s="8">
        <v>44795.0</v>
      </c>
      <c r="Q348" s="180"/>
      <c r="R348" s="182" t="s">
        <v>15</v>
      </c>
      <c r="S348" s="194" t="s">
        <v>16</v>
      </c>
      <c r="T348" s="182" t="s">
        <v>16</v>
      </c>
      <c r="U348" s="182"/>
    </row>
    <row r="349">
      <c r="A349" s="36">
        <v>346.0</v>
      </c>
      <c r="B349" s="37">
        <v>8030647.0</v>
      </c>
      <c r="C349" s="16" t="s">
        <v>16</v>
      </c>
      <c r="D349" s="36">
        <v>2.0</v>
      </c>
      <c r="E349" s="15">
        <v>44751.0</v>
      </c>
      <c r="F349" s="200">
        <v>44757.0</v>
      </c>
      <c r="G349" s="191"/>
      <c r="H349" s="37"/>
      <c r="I349" s="192"/>
      <c r="J349" s="191"/>
      <c r="K349" s="37"/>
      <c r="L349" s="191"/>
      <c r="M349" s="191"/>
      <c r="N349" s="140"/>
      <c r="O349" s="15">
        <v>44754.0</v>
      </c>
      <c r="P349" s="191"/>
      <c r="Q349" s="15">
        <v>44761.0</v>
      </c>
      <c r="R349" s="194" t="s">
        <v>16</v>
      </c>
      <c r="S349" s="194"/>
      <c r="T349" s="182" t="s">
        <v>15</v>
      </c>
      <c r="U349" s="194"/>
    </row>
    <row r="350">
      <c r="A350" s="36">
        <v>347.0</v>
      </c>
      <c r="B350" s="37">
        <v>8006117.0</v>
      </c>
      <c r="C350" s="16" t="s">
        <v>16</v>
      </c>
      <c r="D350" s="36">
        <v>1.0</v>
      </c>
      <c r="E350" s="15">
        <v>44695.0</v>
      </c>
      <c r="F350" s="200">
        <v>44696.0</v>
      </c>
      <c r="G350" s="15">
        <v>44753.0</v>
      </c>
      <c r="H350" s="36"/>
      <c r="I350" s="192">
        <v>44748.0</v>
      </c>
      <c r="J350" s="15">
        <v>44758.0</v>
      </c>
      <c r="K350" s="37"/>
      <c r="L350" s="15">
        <v>44765.0</v>
      </c>
      <c r="M350" s="191"/>
      <c r="N350" s="140"/>
      <c r="O350" s="140"/>
      <c r="P350" s="15">
        <v>44795.0</v>
      </c>
      <c r="Q350" s="191"/>
      <c r="R350" s="194" t="s">
        <v>16</v>
      </c>
      <c r="S350" s="194"/>
      <c r="T350" s="182" t="s">
        <v>16</v>
      </c>
      <c r="U350" s="194"/>
    </row>
    <row r="351">
      <c r="A351" s="36">
        <v>348.0</v>
      </c>
      <c r="B351" s="37">
        <v>8034833.0</v>
      </c>
      <c r="C351" s="16" t="s">
        <v>16</v>
      </c>
      <c r="D351" s="36">
        <v>1.0</v>
      </c>
      <c r="E351" s="8">
        <v>44761.0</v>
      </c>
      <c r="F351" s="200">
        <v>44761.0</v>
      </c>
      <c r="G351" s="191"/>
      <c r="H351" s="37"/>
      <c r="I351" s="192">
        <v>44767.0</v>
      </c>
      <c r="J351" s="191"/>
      <c r="K351" s="37"/>
      <c r="L351" s="191"/>
      <c r="M351" s="191"/>
      <c r="N351" s="140"/>
      <c r="O351" s="140"/>
      <c r="P351" s="8">
        <v>44773.0</v>
      </c>
      <c r="Q351" s="191"/>
      <c r="R351" s="194" t="s">
        <v>16</v>
      </c>
      <c r="S351" s="194" t="s">
        <v>16</v>
      </c>
      <c r="T351" s="182" t="s">
        <v>15</v>
      </c>
      <c r="U351" s="182"/>
    </row>
    <row r="352">
      <c r="A352" s="36">
        <v>349.0</v>
      </c>
      <c r="B352" s="37">
        <v>8034927.0</v>
      </c>
      <c r="C352" s="16" t="s">
        <v>15</v>
      </c>
      <c r="D352" s="37"/>
      <c r="E352" s="8">
        <v>44762.0</v>
      </c>
      <c r="F352" s="200">
        <v>44762.0</v>
      </c>
      <c r="G352" s="191"/>
      <c r="H352" s="37"/>
      <c r="I352" s="192">
        <v>44765.0</v>
      </c>
      <c r="J352" s="191"/>
      <c r="K352" s="37"/>
      <c r="L352" s="15">
        <v>44767.0</v>
      </c>
      <c r="M352" s="191"/>
      <c r="N352" s="140"/>
      <c r="O352" s="140"/>
      <c r="P352" s="8">
        <v>44772.0</v>
      </c>
      <c r="Q352" s="191"/>
      <c r="R352" s="194" t="s">
        <v>16</v>
      </c>
      <c r="S352" s="194" t="s">
        <v>16</v>
      </c>
      <c r="T352" s="182" t="s">
        <v>16</v>
      </c>
      <c r="U352" s="182"/>
    </row>
    <row r="353">
      <c r="A353" s="36">
        <v>350.0</v>
      </c>
      <c r="B353" s="37">
        <v>8035129.0</v>
      </c>
      <c r="C353" s="16" t="s">
        <v>15</v>
      </c>
      <c r="D353" s="37"/>
      <c r="E353" s="8">
        <v>44762.0</v>
      </c>
      <c r="F353" s="200">
        <v>44762.0</v>
      </c>
      <c r="G353" s="191"/>
      <c r="H353" s="37"/>
      <c r="I353" s="192">
        <v>44776.0</v>
      </c>
      <c r="J353" s="191"/>
      <c r="K353" s="37"/>
      <c r="L353" s="15">
        <v>44783.0</v>
      </c>
      <c r="M353" s="191"/>
      <c r="N353" s="140"/>
      <c r="O353" s="140"/>
      <c r="P353" s="8">
        <v>44803.0</v>
      </c>
      <c r="Q353" s="191"/>
      <c r="R353" s="194" t="s">
        <v>16</v>
      </c>
      <c r="S353" s="194" t="s">
        <v>16</v>
      </c>
      <c r="T353" s="182" t="s">
        <v>16</v>
      </c>
      <c r="U353" s="182"/>
    </row>
    <row r="354">
      <c r="A354" s="36">
        <v>351.0</v>
      </c>
      <c r="B354" s="37">
        <v>8035872.0</v>
      </c>
      <c r="C354" s="16" t="s">
        <v>15</v>
      </c>
      <c r="D354" s="37"/>
      <c r="E354" s="8">
        <v>44764.0</v>
      </c>
      <c r="F354" s="200">
        <v>44764.0</v>
      </c>
      <c r="G354" s="191"/>
      <c r="H354" s="37"/>
      <c r="I354" s="192">
        <v>44776.0</v>
      </c>
      <c r="J354" s="191"/>
      <c r="K354" s="37"/>
      <c r="L354" s="191"/>
      <c r="M354" s="191"/>
      <c r="N354" s="140"/>
      <c r="O354" s="140"/>
      <c r="P354" s="8">
        <v>44789.0</v>
      </c>
      <c r="Q354" s="191"/>
      <c r="R354" s="194" t="s">
        <v>16</v>
      </c>
      <c r="S354" s="194" t="s">
        <v>16</v>
      </c>
      <c r="T354" s="182" t="s">
        <v>15</v>
      </c>
      <c r="U354" s="182"/>
    </row>
    <row r="355">
      <c r="A355" s="36">
        <v>352.0</v>
      </c>
      <c r="B355" s="37">
        <v>8036224.0</v>
      </c>
      <c r="C355" s="16" t="s">
        <v>15</v>
      </c>
      <c r="D355" s="37"/>
      <c r="E355" s="15">
        <v>44764.0</v>
      </c>
      <c r="F355" s="200"/>
      <c r="G355" s="191"/>
      <c r="H355" s="37"/>
      <c r="I355" s="192">
        <v>44764.0</v>
      </c>
      <c r="J355" s="191"/>
      <c r="K355" s="37"/>
      <c r="L355" s="15">
        <v>44779.0</v>
      </c>
      <c r="M355" s="227"/>
      <c r="N355" s="140"/>
      <c r="O355" s="140"/>
      <c r="P355" s="15">
        <v>44781.0</v>
      </c>
      <c r="Q355" s="191"/>
      <c r="R355" s="194" t="s">
        <v>16</v>
      </c>
      <c r="S355" s="194"/>
      <c r="T355" s="182" t="s">
        <v>16</v>
      </c>
      <c r="U355" s="194"/>
    </row>
    <row r="356">
      <c r="A356" s="36">
        <v>353.0</v>
      </c>
      <c r="B356" s="37">
        <v>8036302.0</v>
      </c>
      <c r="C356" s="16" t="s">
        <v>15</v>
      </c>
      <c r="D356" s="37"/>
      <c r="E356" s="8">
        <v>44765.0</v>
      </c>
      <c r="F356" s="202"/>
      <c r="G356" s="191"/>
      <c r="H356" s="37"/>
      <c r="I356" s="192">
        <v>44765.0</v>
      </c>
      <c r="J356" s="191"/>
      <c r="K356" s="37"/>
      <c r="L356" s="15">
        <v>44778.0</v>
      </c>
      <c r="M356" s="191"/>
      <c r="N356" s="140"/>
      <c r="O356" s="140"/>
      <c r="P356" s="15">
        <v>44781.0</v>
      </c>
      <c r="Q356" s="191"/>
      <c r="R356" s="182" t="s">
        <v>15</v>
      </c>
      <c r="S356" s="194" t="s">
        <v>16</v>
      </c>
      <c r="T356" s="182" t="s">
        <v>16</v>
      </c>
      <c r="U356" s="182"/>
    </row>
    <row r="357">
      <c r="A357" s="10">
        <v>354.0</v>
      </c>
      <c r="B357" s="10">
        <v>8054929.0</v>
      </c>
      <c r="C357" s="16" t="s">
        <v>16</v>
      </c>
      <c r="D357" s="36">
        <v>1.0</v>
      </c>
      <c r="E357" s="15">
        <v>44812.0</v>
      </c>
      <c r="F357" s="15">
        <v>44812.0</v>
      </c>
      <c r="G357" s="191"/>
      <c r="H357" s="37"/>
      <c r="I357" s="15">
        <v>44815.0</v>
      </c>
      <c r="J357" s="191"/>
      <c r="K357" s="37"/>
      <c r="L357" s="15">
        <v>44820.0</v>
      </c>
      <c r="M357" s="191"/>
      <c r="N357" s="140"/>
      <c r="O357" s="140"/>
      <c r="P357" s="15">
        <v>44826.0</v>
      </c>
      <c r="Q357" s="191"/>
      <c r="R357" s="194" t="s">
        <v>16</v>
      </c>
      <c r="S357" s="194"/>
      <c r="T357" s="182" t="s">
        <v>16</v>
      </c>
      <c r="U357" s="194"/>
    </row>
    <row r="358">
      <c r="A358" s="10">
        <v>355.0</v>
      </c>
      <c r="B358" s="10">
        <v>8080811.0</v>
      </c>
      <c r="C358" s="16" t="s">
        <v>16</v>
      </c>
      <c r="D358" s="36">
        <v>1.0</v>
      </c>
      <c r="E358" s="200">
        <v>44879.0</v>
      </c>
      <c r="F358" s="200">
        <v>44879.0</v>
      </c>
      <c r="G358" s="191"/>
      <c r="H358" s="37"/>
      <c r="I358" s="192">
        <v>44923.0</v>
      </c>
      <c r="J358" s="191"/>
      <c r="K358" s="37"/>
      <c r="L358" s="15">
        <v>45014.0</v>
      </c>
      <c r="M358" s="191"/>
      <c r="N358" s="140"/>
      <c r="O358" s="140"/>
      <c r="P358" s="191"/>
      <c r="Q358" s="15"/>
      <c r="R358" s="194" t="s">
        <v>16</v>
      </c>
      <c r="S358" s="194"/>
      <c r="T358" s="182" t="s">
        <v>15</v>
      </c>
      <c r="U358" s="194"/>
    </row>
    <row r="359">
      <c r="A359" s="10">
        <v>356.0</v>
      </c>
      <c r="B359" s="10">
        <v>8081126.0</v>
      </c>
      <c r="C359" s="9" t="s">
        <v>16</v>
      </c>
      <c r="D359" s="10">
        <v>3.0</v>
      </c>
      <c r="E359" s="8">
        <v>44880.0</v>
      </c>
      <c r="F359" s="27"/>
      <c r="G359" s="180"/>
      <c r="H359" s="24"/>
      <c r="I359" s="181">
        <v>44882.0</v>
      </c>
      <c r="J359" s="180"/>
      <c r="K359" s="24"/>
      <c r="L359" s="180"/>
      <c r="M359" s="180"/>
      <c r="N359" s="28"/>
      <c r="O359" s="28"/>
      <c r="P359" s="8">
        <v>44895.0</v>
      </c>
      <c r="Q359" s="180"/>
      <c r="R359" s="182" t="s">
        <v>15</v>
      </c>
      <c r="S359" s="194" t="s">
        <v>16</v>
      </c>
      <c r="T359" s="182" t="s">
        <v>15</v>
      </c>
      <c r="U359" s="182"/>
    </row>
    <row r="360">
      <c r="A360" s="10">
        <v>357.0</v>
      </c>
      <c r="B360" s="10">
        <v>8082172.0</v>
      </c>
      <c r="C360" s="9" t="s">
        <v>16</v>
      </c>
      <c r="D360" s="10">
        <v>1.0</v>
      </c>
      <c r="E360" s="8">
        <v>44882.0</v>
      </c>
      <c r="F360" s="27"/>
      <c r="G360" s="8">
        <v>44884.0</v>
      </c>
      <c r="H360" s="134"/>
      <c r="I360" s="181">
        <v>44882.0</v>
      </c>
      <c r="J360" s="8">
        <v>44901.0</v>
      </c>
      <c r="K360" s="24"/>
      <c r="L360" s="8">
        <v>44903.0</v>
      </c>
      <c r="M360" s="180"/>
      <c r="N360" s="28"/>
      <c r="O360" s="28"/>
      <c r="P360" s="8">
        <v>44918.0</v>
      </c>
      <c r="Q360" s="180"/>
      <c r="R360" s="182" t="s">
        <v>15</v>
      </c>
      <c r="S360" s="194" t="s">
        <v>16</v>
      </c>
      <c r="T360" s="182" t="s">
        <v>15</v>
      </c>
      <c r="U360" s="182"/>
    </row>
    <row r="361">
      <c r="A361" s="10">
        <v>358.0</v>
      </c>
      <c r="B361" s="10">
        <v>8082902.0</v>
      </c>
      <c r="C361" s="9" t="s">
        <v>15</v>
      </c>
      <c r="D361" s="24"/>
      <c r="E361" s="8">
        <v>44885.0</v>
      </c>
      <c r="F361" s="27"/>
      <c r="G361" s="180"/>
      <c r="H361" s="24"/>
      <c r="I361" s="181">
        <v>44885.0</v>
      </c>
      <c r="J361" s="180"/>
      <c r="K361" s="24"/>
      <c r="L361" s="8">
        <v>44900.0</v>
      </c>
      <c r="M361" s="180"/>
      <c r="N361" s="28"/>
      <c r="O361" s="28"/>
      <c r="P361" s="8">
        <v>44914.0</v>
      </c>
      <c r="Q361" s="180"/>
      <c r="R361" s="182" t="s">
        <v>15</v>
      </c>
      <c r="S361" s="194" t="s">
        <v>16</v>
      </c>
      <c r="T361" s="182" t="s">
        <v>16</v>
      </c>
      <c r="U361" s="182"/>
    </row>
    <row r="362">
      <c r="A362" s="10">
        <v>359.0</v>
      </c>
      <c r="B362" s="10">
        <v>8082188.0</v>
      </c>
      <c r="C362" s="9" t="s">
        <v>16</v>
      </c>
      <c r="D362" s="10">
        <v>2.0</v>
      </c>
      <c r="E362" s="8">
        <v>44882.0</v>
      </c>
      <c r="F362" s="27"/>
      <c r="G362" s="180"/>
      <c r="H362" s="24"/>
      <c r="I362" s="181">
        <v>44885.0</v>
      </c>
      <c r="J362" s="180"/>
      <c r="K362" s="24"/>
      <c r="L362" s="180"/>
      <c r="M362" s="180"/>
      <c r="N362" s="28"/>
      <c r="O362" s="28"/>
      <c r="P362" s="8">
        <v>44888.0</v>
      </c>
      <c r="Q362" s="180"/>
      <c r="R362" s="182" t="s">
        <v>15</v>
      </c>
      <c r="S362" s="194" t="s">
        <v>16</v>
      </c>
      <c r="T362" s="182" t="s">
        <v>15</v>
      </c>
      <c r="U362" s="182"/>
    </row>
    <row r="363">
      <c r="A363" s="10">
        <v>360.0</v>
      </c>
      <c r="B363" s="10">
        <v>8082985.0</v>
      </c>
      <c r="C363" s="9" t="s">
        <v>16</v>
      </c>
      <c r="D363" s="10">
        <v>1.0</v>
      </c>
      <c r="E363" s="8">
        <v>44885.0</v>
      </c>
      <c r="F363" s="27"/>
      <c r="G363" s="180"/>
      <c r="H363" s="24"/>
      <c r="I363" s="181">
        <v>44885.0</v>
      </c>
      <c r="J363" s="180"/>
      <c r="K363" s="24"/>
      <c r="L363" s="8">
        <v>44899.0</v>
      </c>
      <c r="M363" s="180"/>
      <c r="N363" s="28"/>
      <c r="O363" s="28"/>
      <c r="P363" s="8">
        <v>44907.0</v>
      </c>
      <c r="Q363" s="180"/>
      <c r="R363" s="182" t="s">
        <v>15</v>
      </c>
      <c r="S363" s="194" t="s">
        <v>16</v>
      </c>
      <c r="T363" s="182" t="s">
        <v>16</v>
      </c>
      <c r="U363" s="182"/>
    </row>
    <row r="364">
      <c r="A364" s="10">
        <v>361.0</v>
      </c>
      <c r="B364" s="24">
        <v>8096111.0</v>
      </c>
      <c r="C364" s="9" t="s">
        <v>15</v>
      </c>
      <c r="D364" s="24"/>
      <c r="E364" s="8">
        <v>44921.0</v>
      </c>
      <c r="F364" s="199">
        <v>44923.0</v>
      </c>
      <c r="G364" s="180"/>
      <c r="H364" s="24"/>
      <c r="I364" s="181">
        <v>44921.0</v>
      </c>
      <c r="J364" s="8">
        <v>44931.0</v>
      </c>
      <c r="K364" s="24"/>
      <c r="L364" s="8">
        <v>44933.0</v>
      </c>
      <c r="M364" s="180"/>
      <c r="N364" s="28"/>
      <c r="O364" s="28"/>
      <c r="P364" s="8">
        <v>44938.0</v>
      </c>
      <c r="Q364" s="180"/>
      <c r="R364" s="194" t="s">
        <v>16</v>
      </c>
      <c r="S364" s="194" t="s">
        <v>16</v>
      </c>
      <c r="T364" s="182" t="s">
        <v>16</v>
      </c>
      <c r="U364" s="182"/>
    </row>
    <row r="365">
      <c r="A365" s="10">
        <v>362.0</v>
      </c>
      <c r="B365" s="10">
        <v>8093640.0</v>
      </c>
      <c r="C365" s="9" t="s">
        <v>15</v>
      </c>
      <c r="D365" s="24"/>
      <c r="E365" s="8">
        <v>44835.0</v>
      </c>
      <c r="F365" s="27"/>
      <c r="G365" s="180"/>
      <c r="H365" s="24"/>
      <c r="I365" s="181">
        <v>44835.0</v>
      </c>
      <c r="J365" s="180"/>
      <c r="K365" s="24"/>
      <c r="L365" s="8">
        <v>44846.0</v>
      </c>
      <c r="M365" s="180"/>
      <c r="N365" s="28"/>
      <c r="O365" s="28"/>
      <c r="P365" s="8">
        <v>44857.0</v>
      </c>
      <c r="Q365" s="180"/>
      <c r="R365" s="182" t="s">
        <v>15</v>
      </c>
      <c r="S365" s="194" t="s">
        <v>16</v>
      </c>
      <c r="T365" s="182" t="s">
        <v>16</v>
      </c>
      <c r="U365" s="182"/>
    </row>
    <row r="366">
      <c r="A366" s="10">
        <v>363.0</v>
      </c>
      <c r="B366" s="37">
        <v>8065249.0</v>
      </c>
      <c r="C366" s="9" t="s">
        <v>16</v>
      </c>
      <c r="D366" s="10">
        <v>1.0</v>
      </c>
      <c r="E366" s="8">
        <v>44837.0</v>
      </c>
      <c r="F366" s="27"/>
      <c r="G366" s="180"/>
      <c r="H366" s="24"/>
      <c r="I366" s="181">
        <v>44838.0</v>
      </c>
      <c r="J366" s="180"/>
      <c r="K366" s="24"/>
      <c r="L366" s="8">
        <v>44845.0</v>
      </c>
      <c r="M366" s="180"/>
      <c r="N366" s="28"/>
      <c r="O366" s="28"/>
      <c r="P366" s="8">
        <v>44847.0</v>
      </c>
      <c r="Q366" s="180"/>
      <c r="R366" s="182" t="s">
        <v>15</v>
      </c>
      <c r="S366" s="194" t="s">
        <v>16</v>
      </c>
      <c r="T366" s="182" t="s">
        <v>16</v>
      </c>
      <c r="U366" s="182"/>
    </row>
    <row r="367">
      <c r="A367" s="10">
        <v>364.0</v>
      </c>
      <c r="B367" s="37">
        <v>8066598.0</v>
      </c>
      <c r="C367" s="9" t="s">
        <v>15</v>
      </c>
      <c r="D367" s="24"/>
      <c r="E367" s="8">
        <v>44840.0</v>
      </c>
      <c r="F367" s="27"/>
      <c r="G367" s="180"/>
      <c r="H367" s="24"/>
      <c r="I367" s="181">
        <v>44841.0</v>
      </c>
      <c r="J367" s="180"/>
      <c r="K367" s="24"/>
      <c r="L367" s="8">
        <v>44849.0</v>
      </c>
      <c r="M367" s="180"/>
      <c r="N367" s="28"/>
      <c r="O367" s="28"/>
      <c r="P367" s="8">
        <v>44856.0</v>
      </c>
      <c r="Q367" s="180"/>
      <c r="R367" s="182" t="s">
        <v>15</v>
      </c>
      <c r="S367" s="194" t="s">
        <v>16</v>
      </c>
      <c r="T367" s="182" t="s">
        <v>16</v>
      </c>
      <c r="U367" s="182"/>
    </row>
    <row r="368">
      <c r="A368" s="10">
        <v>365.0</v>
      </c>
      <c r="B368" s="24">
        <v>8066204.0</v>
      </c>
      <c r="C368" s="9" t="s">
        <v>16</v>
      </c>
      <c r="D368" s="10">
        <v>1.0</v>
      </c>
      <c r="E368" s="8">
        <v>44840.0</v>
      </c>
      <c r="F368" s="199">
        <v>44843.0</v>
      </c>
      <c r="G368" s="180"/>
      <c r="H368" s="24"/>
      <c r="I368" s="181">
        <v>44840.0</v>
      </c>
      <c r="J368" s="8">
        <v>44847.0</v>
      </c>
      <c r="K368" s="24"/>
      <c r="L368" s="8">
        <v>44849.0</v>
      </c>
      <c r="M368" s="180"/>
      <c r="N368" s="28"/>
      <c r="O368" s="28"/>
      <c r="P368" s="8">
        <v>44851.0</v>
      </c>
      <c r="Q368" s="180"/>
      <c r="R368" s="194" t="s">
        <v>16</v>
      </c>
      <c r="S368" s="194" t="s">
        <v>16</v>
      </c>
      <c r="T368" s="182" t="s">
        <v>16</v>
      </c>
      <c r="U368" s="182"/>
    </row>
    <row r="369">
      <c r="A369" s="10">
        <v>366.0</v>
      </c>
      <c r="B369" s="24">
        <v>7981801.0</v>
      </c>
      <c r="C369" s="9" t="s">
        <v>16</v>
      </c>
      <c r="D369" s="10">
        <v>1.0</v>
      </c>
      <c r="E369" s="8">
        <v>44644.0</v>
      </c>
      <c r="F369" s="27"/>
      <c r="G369" s="180"/>
      <c r="H369" s="24"/>
      <c r="I369" s="181">
        <v>44645.0</v>
      </c>
      <c r="J369" s="180"/>
      <c r="K369" s="24"/>
      <c r="L369" s="8">
        <v>44665.0</v>
      </c>
      <c r="M369" s="180"/>
      <c r="N369" s="28"/>
      <c r="O369" s="28"/>
      <c r="P369" s="8">
        <v>44687.0</v>
      </c>
      <c r="Q369" s="180"/>
      <c r="R369" s="182" t="s">
        <v>15</v>
      </c>
      <c r="S369" s="194" t="s">
        <v>16</v>
      </c>
      <c r="T369" s="182" t="s">
        <v>16</v>
      </c>
      <c r="U369" s="182"/>
    </row>
    <row r="370">
      <c r="A370" s="10">
        <v>367.0</v>
      </c>
      <c r="B370" s="24">
        <v>7978500.0</v>
      </c>
      <c r="C370" s="9" t="s">
        <v>15</v>
      </c>
      <c r="D370" s="24"/>
      <c r="E370" s="8">
        <v>44637.0</v>
      </c>
      <c r="F370" s="27"/>
      <c r="G370" s="180"/>
      <c r="H370" s="24"/>
      <c r="I370" s="181">
        <v>44638.0</v>
      </c>
      <c r="J370" s="180"/>
      <c r="K370" s="24"/>
      <c r="L370" s="8">
        <v>44652.0</v>
      </c>
      <c r="M370" s="180"/>
      <c r="N370" s="28"/>
      <c r="O370" s="28"/>
      <c r="P370" s="8">
        <v>44656.0</v>
      </c>
      <c r="Q370" s="180"/>
      <c r="R370" s="182" t="s">
        <v>15</v>
      </c>
      <c r="S370" s="194" t="s">
        <v>16</v>
      </c>
      <c r="T370" s="182" t="s">
        <v>16</v>
      </c>
      <c r="U370" s="182"/>
    </row>
    <row r="371">
      <c r="A371" s="10">
        <v>368.0</v>
      </c>
      <c r="B371" s="24">
        <v>7983547.0</v>
      </c>
      <c r="C371" s="9" t="s">
        <v>16</v>
      </c>
      <c r="D371" s="10">
        <v>1.0</v>
      </c>
      <c r="E371" s="8">
        <v>44648.0</v>
      </c>
      <c r="F371" s="199">
        <v>44649.0</v>
      </c>
      <c r="G371" s="180"/>
      <c r="H371" s="24"/>
      <c r="I371" s="186"/>
      <c r="J371" s="180"/>
      <c r="K371" s="24"/>
      <c r="L371" s="8">
        <v>44694.0</v>
      </c>
      <c r="M371" s="180"/>
      <c r="N371" s="28"/>
      <c r="O371" s="28"/>
      <c r="P371" s="8">
        <v>44704.0</v>
      </c>
      <c r="Q371" s="180"/>
      <c r="R371" s="194" t="s">
        <v>16</v>
      </c>
      <c r="S371" s="182" t="s">
        <v>15</v>
      </c>
      <c r="T371" s="182" t="s">
        <v>16</v>
      </c>
      <c r="U371" s="182"/>
    </row>
    <row r="372">
      <c r="A372" s="10">
        <v>369.0</v>
      </c>
      <c r="B372" s="24">
        <v>8040792.0</v>
      </c>
      <c r="C372" s="9" t="s">
        <v>16</v>
      </c>
      <c r="D372" s="10">
        <v>1.0</v>
      </c>
      <c r="E372" s="8">
        <v>44775.0</v>
      </c>
      <c r="F372" s="199">
        <v>44776.0</v>
      </c>
      <c r="G372" s="180"/>
      <c r="H372" s="24"/>
      <c r="I372" s="181">
        <v>44786.0</v>
      </c>
      <c r="J372" s="180"/>
      <c r="K372" s="24"/>
      <c r="L372" s="180"/>
      <c r="M372" s="180"/>
      <c r="N372" s="28"/>
      <c r="O372" s="28"/>
      <c r="P372" s="8">
        <v>44791.0</v>
      </c>
      <c r="Q372" s="180"/>
      <c r="R372" s="194" t="s">
        <v>16</v>
      </c>
      <c r="S372" s="194" t="s">
        <v>16</v>
      </c>
      <c r="T372" s="182" t="s">
        <v>15</v>
      </c>
      <c r="U372" s="182"/>
    </row>
    <row r="373">
      <c r="A373" s="10">
        <v>370.0</v>
      </c>
      <c r="B373" s="24">
        <v>8040981.0</v>
      </c>
      <c r="C373" s="9" t="s">
        <v>16</v>
      </c>
      <c r="D373" s="10">
        <v>1.0</v>
      </c>
      <c r="E373" s="8">
        <v>44776.0</v>
      </c>
      <c r="F373" s="199">
        <v>44776.0</v>
      </c>
      <c r="G373" s="180"/>
      <c r="H373" s="24"/>
      <c r="I373" s="181">
        <v>44789.0</v>
      </c>
      <c r="J373" s="180"/>
      <c r="K373" s="24"/>
      <c r="L373" s="180"/>
      <c r="M373" s="180"/>
      <c r="N373" s="28"/>
      <c r="O373" s="28"/>
      <c r="P373" s="8">
        <v>44816.0</v>
      </c>
      <c r="Q373" s="180"/>
      <c r="R373" s="194" t="s">
        <v>16</v>
      </c>
      <c r="S373" s="194" t="s">
        <v>16</v>
      </c>
      <c r="T373" s="182" t="s">
        <v>15</v>
      </c>
      <c r="U373" s="182"/>
    </row>
    <row r="374">
      <c r="A374" s="10">
        <v>371.0</v>
      </c>
      <c r="B374" s="24">
        <v>8042349.0</v>
      </c>
      <c r="C374" s="16" t="s">
        <v>15</v>
      </c>
      <c r="D374" s="37"/>
      <c r="E374" s="15">
        <v>44779.0</v>
      </c>
      <c r="F374" s="200">
        <v>44779.0</v>
      </c>
      <c r="G374" s="191"/>
      <c r="H374" s="37"/>
      <c r="I374" s="192">
        <v>44789.0</v>
      </c>
      <c r="J374" s="15">
        <v>44802.0</v>
      </c>
      <c r="K374" s="37"/>
      <c r="L374" s="15">
        <v>44794.0</v>
      </c>
      <c r="M374" s="191"/>
      <c r="N374" s="140"/>
      <c r="O374" s="140"/>
      <c r="P374" s="15">
        <v>44820.0</v>
      </c>
      <c r="Q374" s="191"/>
      <c r="R374" s="194" t="s">
        <v>16</v>
      </c>
      <c r="S374" s="194"/>
      <c r="T374" s="182" t="s">
        <v>16</v>
      </c>
      <c r="U374" s="194"/>
    </row>
    <row r="375">
      <c r="A375" s="10">
        <v>372.0</v>
      </c>
      <c r="B375" s="24">
        <v>8042416.0</v>
      </c>
      <c r="C375" s="16" t="s">
        <v>15</v>
      </c>
      <c r="D375" s="37"/>
      <c r="E375" s="15">
        <v>44779.0</v>
      </c>
      <c r="F375" s="200">
        <v>44779.0</v>
      </c>
      <c r="G375" s="15">
        <v>44838.0</v>
      </c>
      <c r="H375" s="36"/>
      <c r="I375" s="192">
        <v>44834.0</v>
      </c>
      <c r="J375" s="15">
        <v>44847.0</v>
      </c>
      <c r="K375" s="37"/>
      <c r="L375" s="15">
        <v>44851.0</v>
      </c>
      <c r="M375" s="191"/>
      <c r="N375" s="140"/>
      <c r="O375" s="140"/>
      <c r="P375" s="15">
        <v>44875.0</v>
      </c>
      <c r="Q375" s="191"/>
      <c r="R375" s="194" t="s">
        <v>16</v>
      </c>
      <c r="S375" s="194"/>
      <c r="T375" s="182" t="s">
        <v>16</v>
      </c>
      <c r="U375" s="194"/>
    </row>
    <row r="376">
      <c r="A376" s="10">
        <v>373.0</v>
      </c>
      <c r="B376" s="24">
        <v>8042615.0</v>
      </c>
      <c r="C376" s="16" t="s">
        <v>16</v>
      </c>
      <c r="D376" s="36">
        <v>1.0</v>
      </c>
      <c r="E376" s="15">
        <v>44780.0</v>
      </c>
      <c r="F376" s="15">
        <v>44780.0</v>
      </c>
      <c r="G376" s="15"/>
      <c r="H376" s="36"/>
      <c r="I376" s="192">
        <v>44818.0</v>
      </c>
      <c r="J376" s="15"/>
      <c r="K376" s="197"/>
      <c r="L376" s="15">
        <v>44827.0</v>
      </c>
      <c r="M376" s="191"/>
      <c r="N376" s="140"/>
      <c r="O376" s="140"/>
      <c r="P376" s="15">
        <v>44837.0</v>
      </c>
      <c r="Q376" s="191"/>
      <c r="R376" s="194" t="s">
        <v>16</v>
      </c>
      <c r="S376" s="194"/>
      <c r="T376" s="182" t="s">
        <v>16</v>
      </c>
      <c r="U376" s="194"/>
    </row>
    <row r="377">
      <c r="A377" s="10">
        <v>374.0</v>
      </c>
      <c r="B377" s="24">
        <v>8043101.0</v>
      </c>
      <c r="C377" s="9" t="s">
        <v>15</v>
      </c>
      <c r="D377" s="24"/>
      <c r="E377" s="8">
        <v>44781.0</v>
      </c>
      <c r="F377" s="199">
        <v>44781.0</v>
      </c>
      <c r="G377" s="180"/>
      <c r="H377" s="24"/>
      <c r="I377" s="181">
        <v>44782.0</v>
      </c>
      <c r="J377" s="8"/>
      <c r="K377" s="24"/>
      <c r="L377" s="8">
        <v>44795.0</v>
      </c>
      <c r="M377" s="180"/>
      <c r="N377" s="28"/>
      <c r="O377" s="28"/>
      <c r="P377" s="8">
        <v>44807.0</v>
      </c>
      <c r="Q377" s="180"/>
      <c r="R377" s="194" t="s">
        <v>16</v>
      </c>
      <c r="S377" s="194"/>
      <c r="T377" s="182" t="s">
        <v>16</v>
      </c>
      <c r="U377" s="182"/>
    </row>
    <row r="378">
      <c r="A378" s="10">
        <v>375.0</v>
      </c>
      <c r="B378" s="24">
        <v>8043215.0</v>
      </c>
      <c r="C378" s="16" t="s">
        <v>15</v>
      </c>
      <c r="D378" s="37"/>
      <c r="E378" s="15">
        <v>44782.0</v>
      </c>
      <c r="F378" s="15">
        <v>44782.0</v>
      </c>
      <c r="G378" s="191"/>
      <c r="H378" s="37"/>
      <c r="I378" s="192"/>
      <c r="J378" s="191"/>
      <c r="K378" s="37"/>
      <c r="L378" s="191"/>
      <c r="M378" s="191"/>
      <c r="N378" s="140"/>
      <c r="O378" s="140"/>
      <c r="P378" s="191"/>
      <c r="Q378" s="15">
        <v>44783.0</v>
      </c>
      <c r="R378" s="194" t="s">
        <v>16</v>
      </c>
      <c r="S378" s="194"/>
      <c r="T378" s="182" t="s">
        <v>15</v>
      </c>
      <c r="U378" s="194"/>
    </row>
    <row r="379">
      <c r="A379" s="10">
        <v>376.0</v>
      </c>
      <c r="B379" s="24">
        <v>8043232.0</v>
      </c>
      <c r="C379" s="9" t="s">
        <v>15</v>
      </c>
      <c r="D379" s="24"/>
      <c r="E379" s="8">
        <v>44782.0</v>
      </c>
      <c r="F379" s="27"/>
      <c r="G379" s="180"/>
      <c r="H379" s="24"/>
      <c r="I379" s="181">
        <v>44782.0</v>
      </c>
      <c r="J379" s="180"/>
      <c r="K379" s="24"/>
      <c r="L379" s="8">
        <v>44795.0</v>
      </c>
      <c r="M379" s="180"/>
      <c r="N379" s="28"/>
      <c r="O379" s="28"/>
      <c r="P379" s="8">
        <v>44797.0</v>
      </c>
      <c r="Q379" s="180"/>
      <c r="R379" s="182" t="s">
        <v>15</v>
      </c>
      <c r="S379" s="194"/>
      <c r="T379" s="182" t="s">
        <v>16</v>
      </c>
      <c r="U379" s="182"/>
    </row>
    <row r="380">
      <c r="A380" s="10">
        <v>377.0</v>
      </c>
      <c r="B380" s="24">
        <v>8043186.0</v>
      </c>
      <c r="C380" s="9" t="s">
        <v>15</v>
      </c>
      <c r="D380" s="24"/>
      <c r="E380" s="8">
        <v>44781.0</v>
      </c>
      <c r="F380" s="27"/>
      <c r="G380" s="180"/>
      <c r="H380" s="24"/>
      <c r="I380" s="8">
        <v>44783.0</v>
      </c>
      <c r="J380" s="8"/>
      <c r="K380" s="24"/>
      <c r="L380" s="180"/>
      <c r="M380" s="180"/>
      <c r="N380" s="28"/>
      <c r="O380" s="8">
        <v>44789.0</v>
      </c>
      <c r="P380" s="8">
        <v>44791.0</v>
      </c>
      <c r="Q380" s="180"/>
      <c r="R380" s="182" t="s">
        <v>15</v>
      </c>
      <c r="S380" s="194"/>
      <c r="T380" s="182" t="s">
        <v>15</v>
      </c>
      <c r="U380" s="182"/>
    </row>
    <row r="381">
      <c r="A381" s="10">
        <v>378.0</v>
      </c>
      <c r="B381" s="24">
        <v>8043471.0</v>
      </c>
      <c r="C381" s="9" t="s">
        <v>16</v>
      </c>
      <c r="D381" s="10">
        <v>2.0</v>
      </c>
      <c r="E381" s="8">
        <v>44782.0</v>
      </c>
      <c r="F381" s="27"/>
      <c r="G381" s="180"/>
      <c r="H381" s="24"/>
      <c r="I381" s="181">
        <v>44783.0</v>
      </c>
      <c r="J381" s="180"/>
      <c r="K381" s="24"/>
      <c r="L381" s="180"/>
      <c r="M381" s="180"/>
      <c r="N381" s="28"/>
      <c r="O381" s="28"/>
      <c r="P381" s="8">
        <v>44793.0</v>
      </c>
      <c r="Q381" s="180"/>
      <c r="R381" s="194"/>
      <c r="S381" s="194"/>
      <c r="T381" s="182" t="s">
        <v>15</v>
      </c>
      <c r="U381" s="182"/>
    </row>
    <row r="382">
      <c r="A382" s="10">
        <v>379.0</v>
      </c>
      <c r="B382" s="24">
        <v>8044683.0</v>
      </c>
      <c r="C382" s="9" t="s">
        <v>15</v>
      </c>
      <c r="D382" s="24"/>
      <c r="E382" s="8">
        <v>44785.0</v>
      </c>
      <c r="F382" s="8">
        <v>44785.0</v>
      </c>
      <c r="G382" s="180"/>
      <c r="H382" s="24"/>
      <c r="I382" s="186"/>
      <c r="J382" s="180"/>
      <c r="K382" s="24"/>
      <c r="L382" s="8">
        <v>44795.0</v>
      </c>
      <c r="M382" s="180"/>
      <c r="N382" s="28"/>
      <c r="O382" s="28"/>
      <c r="P382" s="8">
        <v>44809.0</v>
      </c>
      <c r="Q382" s="180"/>
      <c r="R382" s="194" t="s">
        <v>16</v>
      </c>
      <c r="S382" s="182" t="s">
        <v>15</v>
      </c>
      <c r="T382" s="182" t="s">
        <v>16</v>
      </c>
      <c r="U382" s="182"/>
    </row>
    <row r="383">
      <c r="A383" s="36">
        <v>380.0</v>
      </c>
      <c r="B383" s="37">
        <v>8038370.0</v>
      </c>
      <c r="C383" s="16" t="s">
        <v>15</v>
      </c>
      <c r="D383" s="37"/>
      <c r="E383" s="8">
        <v>44770.0</v>
      </c>
      <c r="F383" s="202"/>
      <c r="G383" s="191"/>
      <c r="H383" s="37"/>
      <c r="I383" s="192">
        <v>44770.0</v>
      </c>
      <c r="J383" s="191"/>
      <c r="K383" s="37"/>
      <c r="L383" s="15">
        <v>44781.0</v>
      </c>
      <c r="M383" s="191"/>
      <c r="N383" s="140"/>
      <c r="O383" s="140"/>
      <c r="P383" s="8">
        <v>44784.0</v>
      </c>
      <c r="Q383" s="191"/>
      <c r="R383" s="182" t="s">
        <v>15</v>
      </c>
      <c r="S383" s="194" t="s">
        <v>16</v>
      </c>
      <c r="T383" s="182" t="s">
        <v>16</v>
      </c>
      <c r="U383" s="182"/>
    </row>
    <row r="384">
      <c r="A384" s="36">
        <v>381.0</v>
      </c>
      <c r="B384" s="37">
        <v>8038235.0</v>
      </c>
      <c r="C384" s="16" t="s">
        <v>15</v>
      </c>
      <c r="D384" s="37"/>
      <c r="E384" s="8">
        <v>44769.0</v>
      </c>
      <c r="F384" s="202"/>
      <c r="G384" s="191"/>
      <c r="H384" s="37"/>
      <c r="I384" s="192">
        <v>44769.0</v>
      </c>
      <c r="J384" s="191"/>
      <c r="K384" s="37"/>
      <c r="L384" s="15">
        <v>44774.0</v>
      </c>
      <c r="M384" s="191"/>
      <c r="N384" s="140"/>
      <c r="O384" s="140"/>
      <c r="P384" s="8">
        <v>44777.0</v>
      </c>
      <c r="Q384" s="191"/>
      <c r="R384" s="182" t="s">
        <v>15</v>
      </c>
      <c r="S384" s="194" t="s">
        <v>16</v>
      </c>
      <c r="T384" s="182" t="s">
        <v>16</v>
      </c>
      <c r="U384" s="182"/>
    </row>
    <row r="385">
      <c r="A385" s="36">
        <v>382.0</v>
      </c>
      <c r="B385" s="37">
        <v>8037443.0</v>
      </c>
      <c r="C385" s="16" t="s">
        <v>15</v>
      </c>
      <c r="D385" s="37"/>
      <c r="E385" s="8">
        <v>44768.0</v>
      </c>
      <c r="F385" s="200">
        <v>44768.0</v>
      </c>
      <c r="G385" s="191"/>
      <c r="H385" s="37"/>
      <c r="I385" s="203"/>
      <c r="J385" s="191"/>
      <c r="K385" s="37"/>
      <c r="L385" s="191"/>
      <c r="M385" s="191"/>
      <c r="N385" s="140"/>
      <c r="O385" s="140"/>
      <c r="P385" s="8">
        <v>44772.0</v>
      </c>
      <c r="Q385" s="191"/>
      <c r="R385" s="194" t="s">
        <v>16</v>
      </c>
      <c r="S385" s="182" t="s">
        <v>15</v>
      </c>
      <c r="T385" s="182" t="s">
        <v>15</v>
      </c>
      <c r="U385" s="182"/>
    </row>
    <row r="386">
      <c r="A386" s="36">
        <v>383.0</v>
      </c>
      <c r="B386" s="37">
        <v>8036592.0</v>
      </c>
      <c r="C386" s="16" t="s">
        <v>15</v>
      </c>
      <c r="D386" s="37"/>
      <c r="E386" s="8">
        <v>44766.0</v>
      </c>
      <c r="F386" s="200">
        <v>44767.0</v>
      </c>
      <c r="G386" s="191"/>
      <c r="H386" s="37"/>
      <c r="I386" s="192">
        <v>44766.0</v>
      </c>
      <c r="J386" s="191"/>
      <c r="K386" s="37"/>
      <c r="L386" s="15">
        <v>44781.0</v>
      </c>
      <c r="M386" s="191"/>
      <c r="N386" s="140"/>
      <c r="O386" s="140"/>
      <c r="P386" s="8">
        <v>44785.0</v>
      </c>
      <c r="Q386" s="191"/>
      <c r="R386" s="182" t="s">
        <v>15</v>
      </c>
      <c r="S386" s="194" t="s">
        <v>16</v>
      </c>
      <c r="T386" s="182" t="s">
        <v>16</v>
      </c>
      <c r="U386" s="182"/>
    </row>
    <row r="387">
      <c r="A387" s="36">
        <v>384.0</v>
      </c>
      <c r="B387" s="37">
        <v>8036052.0</v>
      </c>
      <c r="C387" s="16" t="s">
        <v>86</v>
      </c>
      <c r="D387" s="37"/>
      <c r="E387" s="15">
        <v>44764.0</v>
      </c>
      <c r="F387" s="202"/>
      <c r="G387" s="191"/>
      <c r="H387" s="37"/>
      <c r="I387" s="192">
        <v>44766.0</v>
      </c>
      <c r="J387" s="191"/>
      <c r="K387" s="37"/>
      <c r="L387" s="191"/>
      <c r="M387" s="191"/>
      <c r="N387" s="140"/>
      <c r="O387" s="140"/>
      <c r="P387" s="15">
        <v>44783.0</v>
      </c>
      <c r="Q387" s="191"/>
      <c r="R387" s="182" t="s">
        <v>15</v>
      </c>
      <c r="S387" s="194" t="s">
        <v>16</v>
      </c>
      <c r="T387" s="182" t="s">
        <v>15</v>
      </c>
      <c r="U387" s="194"/>
    </row>
    <row r="388">
      <c r="A388" s="36">
        <v>385.0</v>
      </c>
      <c r="B388" s="37">
        <v>8045189.0</v>
      </c>
      <c r="C388" s="16" t="s">
        <v>15</v>
      </c>
      <c r="D388" s="37"/>
      <c r="E388" s="8">
        <v>44786.0</v>
      </c>
      <c r="F388" s="202"/>
      <c r="G388" s="191"/>
      <c r="H388" s="37"/>
      <c r="I388" s="192">
        <v>44786.0</v>
      </c>
      <c r="J388" s="191"/>
      <c r="K388" s="37"/>
      <c r="L388" s="15">
        <v>44812.0</v>
      </c>
      <c r="M388" s="191"/>
      <c r="N388" s="140"/>
      <c r="O388" s="140"/>
      <c r="P388" s="8">
        <v>44820.0</v>
      </c>
      <c r="Q388" s="180"/>
      <c r="R388" s="194" t="s">
        <v>16</v>
      </c>
      <c r="S388" s="194" t="s">
        <v>16</v>
      </c>
      <c r="T388" s="182" t="s">
        <v>16</v>
      </c>
      <c r="U388" s="182"/>
    </row>
    <row r="389">
      <c r="A389" s="36">
        <v>386.0</v>
      </c>
      <c r="B389" s="37">
        <v>8045948.0</v>
      </c>
      <c r="C389" s="16" t="s">
        <v>16</v>
      </c>
      <c r="D389" s="36">
        <v>2.0</v>
      </c>
      <c r="E389" s="8">
        <v>44788.0</v>
      </c>
      <c r="F389" s="200">
        <v>44789.0</v>
      </c>
      <c r="G389" s="191"/>
      <c r="H389" s="37"/>
      <c r="I389" s="192">
        <v>44802.0</v>
      </c>
      <c r="J389" s="191"/>
      <c r="K389" s="37"/>
      <c r="L389" s="15">
        <v>44805.0</v>
      </c>
      <c r="M389" s="191"/>
      <c r="N389" s="140"/>
      <c r="O389" s="140"/>
      <c r="P389" s="8">
        <v>44812.0</v>
      </c>
      <c r="Q389" s="180"/>
      <c r="R389" s="194" t="s">
        <v>16</v>
      </c>
      <c r="S389" s="194" t="s">
        <v>16</v>
      </c>
      <c r="T389" s="182" t="s">
        <v>16</v>
      </c>
      <c r="U389" s="182"/>
    </row>
    <row r="390">
      <c r="A390" s="36">
        <v>387.0</v>
      </c>
      <c r="B390" s="37">
        <v>8046244.0</v>
      </c>
      <c r="C390" s="16" t="s">
        <v>15</v>
      </c>
      <c r="D390" s="37"/>
      <c r="E390" s="8">
        <v>44789.0</v>
      </c>
      <c r="F390" s="200">
        <v>44789.0</v>
      </c>
      <c r="G390" s="15">
        <v>44799.0</v>
      </c>
      <c r="H390" s="139"/>
      <c r="I390" s="192">
        <v>44796.0</v>
      </c>
      <c r="J390" s="15">
        <v>44811.0</v>
      </c>
      <c r="K390" s="37"/>
      <c r="L390" s="15">
        <v>44817.0</v>
      </c>
      <c r="M390" s="191"/>
      <c r="N390" s="140"/>
      <c r="O390" s="140"/>
      <c r="P390" s="8">
        <v>44830.0</v>
      </c>
      <c r="Q390" s="180"/>
      <c r="R390" s="194" t="s">
        <v>16</v>
      </c>
      <c r="S390" s="194" t="s">
        <v>16</v>
      </c>
      <c r="T390" s="182" t="s">
        <v>16</v>
      </c>
      <c r="U390" s="182"/>
    </row>
    <row r="391">
      <c r="A391" s="36">
        <v>388.0</v>
      </c>
      <c r="B391" s="37">
        <v>8046920.0</v>
      </c>
      <c r="C391" s="16" t="s">
        <v>86</v>
      </c>
      <c r="D391" s="37"/>
      <c r="E391" s="8">
        <v>44790.0</v>
      </c>
      <c r="F391" s="202"/>
      <c r="G391" s="191"/>
      <c r="H391" s="37"/>
      <c r="I391" s="192">
        <v>44791.0</v>
      </c>
      <c r="J391" s="191"/>
      <c r="K391" s="37"/>
      <c r="L391" s="191"/>
      <c r="M391" s="191"/>
      <c r="N391" s="140"/>
      <c r="O391" s="140"/>
      <c r="P391" s="8">
        <v>44794.0</v>
      </c>
      <c r="Q391" s="180"/>
      <c r="R391" s="182" t="s">
        <v>15</v>
      </c>
      <c r="S391" s="194" t="s">
        <v>16</v>
      </c>
      <c r="T391" s="182" t="s">
        <v>15</v>
      </c>
      <c r="U391" s="182"/>
    </row>
    <row r="392">
      <c r="A392" s="36">
        <v>389.0</v>
      </c>
      <c r="B392" s="37">
        <v>8047974.0</v>
      </c>
      <c r="C392" s="16" t="s">
        <v>16</v>
      </c>
      <c r="D392" s="36">
        <v>1.0</v>
      </c>
      <c r="E392" s="8">
        <v>44792.0</v>
      </c>
      <c r="F392" s="200">
        <v>44793.0</v>
      </c>
      <c r="G392" s="191"/>
      <c r="H392" s="37"/>
      <c r="I392" s="192">
        <v>44805.0</v>
      </c>
      <c r="J392" s="191"/>
      <c r="K392" s="37"/>
      <c r="L392" s="191"/>
      <c r="M392" s="191"/>
      <c r="N392" s="140"/>
      <c r="O392" s="140"/>
      <c r="P392" s="8">
        <v>44809.0</v>
      </c>
      <c r="Q392" s="180"/>
      <c r="R392" s="194" t="s">
        <v>16</v>
      </c>
      <c r="S392" s="194" t="s">
        <v>16</v>
      </c>
      <c r="T392" s="182" t="s">
        <v>15</v>
      </c>
      <c r="U392" s="182"/>
    </row>
    <row r="393">
      <c r="A393" s="36">
        <v>390.0</v>
      </c>
      <c r="B393" s="37">
        <v>8048752.0</v>
      </c>
      <c r="C393" s="16" t="s">
        <v>16</v>
      </c>
      <c r="D393" s="36">
        <v>1.0</v>
      </c>
      <c r="E393" s="8">
        <v>44795.0</v>
      </c>
      <c r="F393" s="200">
        <v>44795.0</v>
      </c>
      <c r="G393" s="191"/>
      <c r="H393" s="37"/>
      <c r="I393" s="192">
        <v>44809.0</v>
      </c>
      <c r="J393" s="191"/>
      <c r="K393" s="37"/>
      <c r="L393" s="15">
        <v>44811.0</v>
      </c>
      <c r="M393" s="191"/>
      <c r="N393" s="140"/>
      <c r="O393" s="140"/>
      <c r="P393" s="8">
        <v>44841.0</v>
      </c>
      <c r="Q393" s="180"/>
      <c r="R393" s="194" t="s">
        <v>16</v>
      </c>
      <c r="S393" s="194" t="s">
        <v>16</v>
      </c>
      <c r="T393" s="182" t="s">
        <v>16</v>
      </c>
      <c r="U393" s="182"/>
    </row>
    <row r="394">
      <c r="A394" s="10">
        <v>391.0</v>
      </c>
      <c r="B394" s="24">
        <v>8048888.0</v>
      </c>
      <c r="C394" s="16" t="s">
        <v>15</v>
      </c>
      <c r="D394" s="37"/>
      <c r="E394" s="8">
        <v>44796.0</v>
      </c>
      <c r="F394" s="200">
        <v>44796.0</v>
      </c>
      <c r="G394" s="191"/>
      <c r="H394" s="37"/>
      <c r="I394" s="203"/>
      <c r="J394" s="191"/>
      <c r="K394" s="37"/>
      <c r="L394" s="191"/>
      <c r="M394" s="191"/>
      <c r="N394" s="140"/>
      <c r="O394" s="140"/>
      <c r="P394" s="180"/>
      <c r="Q394" s="8">
        <v>44797.0</v>
      </c>
      <c r="R394" s="194" t="s">
        <v>16</v>
      </c>
      <c r="S394" s="182" t="s">
        <v>15</v>
      </c>
      <c r="T394" s="182" t="s">
        <v>15</v>
      </c>
      <c r="U394" s="182"/>
    </row>
    <row r="395">
      <c r="A395" s="10">
        <v>392.0</v>
      </c>
      <c r="B395" s="10">
        <v>8054929.0</v>
      </c>
      <c r="C395" s="16" t="s">
        <v>15</v>
      </c>
      <c r="D395" s="37"/>
      <c r="E395" s="15">
        <v>44812.0</v>
      </c>
      <c r="F395" s="190">
        <v>44812.0</v>
      </c>
      <c r="G395" s="191"/>
      <c r="H395" s="37"/>
      <c r="I395" s="192">
        <v>44815.0</v>
      </c>
      <c r="J395" s="15"/>
      <c r="K395" s="37"/>
      <c r="L395" s="192">
        <v>44815.0</v>
      </c>
      <c r="M395" s="191"/>
      <c r="N395" s="140"/>
      <c r="O395" s="140"/>
      <c r="P395" s="15">
        <v>44826.0</v>
      </c>
      <c r="Q395" s="191"/>
      <c r="R395" s="194" t="s">
        <v>16</v>
      </c>
      <c r="S395" s="194"/>
      <c r="T395" s="182" t="s">
        <v>16</v>
      </c>
      <c r="U395" s="194"/>
    </row>
    <row r="396">
      <c r="A396" s="10">
        <v>393.0</v>
      </c>
      <c r="B396" s="10">
        <v>8056933.0</v>
      </c>
      <c r="C396" s="16" t="s">
        <v>15</v>
      </c>
      <c r="D396" s="37"/>
      <c r="E396" s="15">
        <v>44817.0</v>
      </c>
      <c r="F396" s="200">
        <v>44817.0</v>
      </c>
      <c r="G396" s="191"/>
      <c r="H396" s="37"/>
      <c r="I396" s="203"/>
      <c r="J396" s="191"/>
      <c r="K396" s="37"/>
      <c r="L396" s="15"/>
      <c r="M396" s="191"/>
      <c r="N396" s="140"/>
      <c r="O396" s="140"/>
      <c r="P396" s="191"/>
      <c r="Q396" s="15">
        <v>44817.0</v>
      </c>
      <c r="R396" s="194" t="s">
        <v>16</v>
      </c>
      <c r="S396" s="194"/>
      <c r="T396" s="182" t="s">
        <v>16</v>
      </c>
      <c r="U396" s="194"/>
    </row>
    <row r="397">
      <c r="A397" s="10">
        <v>394.0</v>
      </c>
      <c r="B397" s="10">
        <v>8057501.0</v>
      </c>
      <c r="C397" s="16" t="s">
        <v>15</v>
      </c>
      <c r="D397" s="24"/>
      <c r="E397" s="8">
        <v>44818.0</v>
      </c>
      <c r="F397" s="199">
        <v>44818.0</v>
      </c>
      <c r="G397" s="180"/>
      <c r="H397" s="24"/>
      <c r="I397" s="181">
        <v>44833.0</v>
      </c>
      <c r="J397" s="180"/>
      <c r="K397" s="24"/>
      <c r="L397" s="180"/>
      <c r="M397" s="180"/>
      <c r="N397" s="28"/>
      <c r="O397" s="28"/>
      <c r="P397" s="8">
        <v>44848.0</v>
      </c>
      <c r="Q397" s="180"/>
      <c r="R397" s="194" t="s">
        <v>16</v>
      </c>
      <c r="S397" s="194" t="s">
        <v>16</v>
      </c>
      <c r="T397" s="182" t="s">
        <v>15</v>
      </c>
      <c r="U397" s="182"/>
    </row>
    <row r="398">
      <c r="A398" s="10">
        <v>395.0</v>
      </c>
      <c r="B398" s="10">
        <v>8059085.0</v>
      </c>
      <c r="C398" s="16" t="s">
        <v>15</v>
      </c>
      <c r="D398" s="37"/>
      <c r="E398" s="15">
        <v>44821.0</v>
      </c>
      <c r="F398" s="202"/>
      <c r="G398" s="191"/>
      <c r="H398" s="37"/>
      <c r="I398" s="192">
        <v>44821.0</v>
      </c>
      <c r="J398" s="191"/>
      <c r="K398" s="37"/>
      <c r="L398" s="15">
        <v>44832.0</v>
      </c>
      <c r="M398" s="191"/>
      <c r="N398" s="140"/>
      <c r="O398" s="140"/>
      <c r="P398" s="15">
        <v>44835.0</v>
      </c>
      <c r="Q398" s="191"/>
      <c r="R398" s="194" t="s">
        <v>16</v>
      </c>
      <c r="S398" s="194" t="s">
        <v>16</v>
      </c>
      <c r="T398" s="182" t="s">
        <v>16</v>
      </c>
      <c r="U398" s="194"/>
    </row>
    <row r="399">
      <c r="A399" s="10">
        <v>396.0</v>
      </c>
      <c r="B399" s="10">
        <v>8059722.0</v>
      </c>
      <c r="C399" s="16" t="s">
        <v>15</v>
      </c>
      <c r="D399" s="37"/>
      <c r="E399" s="15">
        <v>44823.0</v>
      </c>
      <c r="F399" s="15">
        <v>44823.0</v>
      </c>
      <c r="G399" s="15">
        <v>44858.0</v>
      </c>
      <c r="H399" s="36"/>
      <c r="I399" s="15">
        <v>44852.0</v>
      </c>
      <c r="J399" s="15">
        <v>44879.0</v>
      </c>
      <c r="K399" s="15">
        <v>44897.0</v>
      </c>
      <c r="L399" s="15">
        <v>44883.0</v>
      </c>
      <c r="M399" s="70"/>
      <c r="N399" s="228"/>
      <c r="O399" s="59"/>
      <c r="P399" s="15">
        <v>44919.0</v>
      </c>
      <c r="Q399" s="191"/>
      <c r="R399" s="194" t="s">
        <v>16</v>
      </c>
      <c r="S399" s="194" t="s">
        <v>16</v>
      </c>
      <c r="T399" s="182" t="s">
        <v>16</v>
      </c>
      <c r="U399" s="194"/>
    </row>
    <row r="400">
      <c r="A400" s="10">
        <v>397.0</v>
      </c>
      <c r="B400" s="10">
        <v>8060669.0</v>
      </c>
      <c r="C400" s="16" t="s">
        <v>15</v>
      </c>
      <c r="D400" s="37"/>
      <c r="E400" s="200">
        <v>44825.0</v>
      </c>
      <c r="F400" s="200">
        <v>44825.0</v>
      </c>
      <c r="G400" s="15"/>
      <c r="H400" s="37"/>
      <c r="I400" s="203"/>
      <c r="J400" s="191"/>
      <c r="K400" s="37"/>
      <c r="L400" s="192"/>
      <c r="M400" s="191"/>
      <c r="N400" s="140"/>
      <c r="O400" s="140"/>
      <c r="P400" s="15">
        <v>44960.0</v>
      </c>
      <c r="Q400" s="191"/>
      <c r="R400" s="194" t="s">
        <v>16</v>
      </c>
      <c r="S400" s="194"/>
      <c r="T400" s="182" t="s">
        <v>16</v>
      </c>
      <c r="U400" s="194"/>
    </row>
    <row r="401">
      <c r="A401" s="10">
        <v>398.0</v>
      </c>
      <c r="B401" s="10">
        <v>8042615.0</v>
      </c>
      <c r="C401" s="16" t="s">
        <v>15</v>
      </c>
      <c r="D401" s="24"/>
      <c r="E401" s="8">
        <v>44750.0</v>
      </c>
      <c r="F401" s="199">
        <v>44750.0</v>
      </c>
      <c r="G401" s="180"/>
      <c r="H401" s="24"/>
      <c r="I401" s="181">
        <v>44825.0</v>
      </c>
      <c r="J401" s="180"/>
      <c r="K401" s="24"/>
      <c r="L401" s="180"/>
      <c r="M401" s="180"/>
      <c r="N401" s="28"/>
      <c r="O401" s="28"/>
      <c r="P401" s="8">
        <v>44837.0</v>
      </c>
      <c r="Q401" s="180"/>
      <c r="R401" s="194" t="s">
        <v>16</v>
      </c>
      <c r="S401" s="194"/>
      <c r="T401" s="182" t="s">
        <v>15</v>
      </c>
      <c r="U401" s="182"/>
    </row>
    <row r="402">
      <c r="A402" s="36">
        <v>399.0</v>
      </c>
      <c r="B402" s="36">
        <v>8049285.0</v>
      </c>
      <c r="C402" s="16" t="s">
        <v>15</v>
      </c>
      <c r="D402" s="37"/>
      <c r="E402" s="15">
        <v>44796.0</v>
      </c>
      <c r="F402" s="15">
        <v>44796.0</v>
      </c>
      <c r="G402" s="15"/>
      <c r="H402" s="37"/>
      <c r="I402" s="192">
        <v>44831.0</v>
      </c>
      <c r="J402" s="192">
        <v>44844.0</v>
      </c>
      <c r="K402" s="192">
        <v>44849.0</v>
      </c>
      <c r="L402" s="192">
        <v>44838.0</v>
      </c>
      <c r="M402" s="192">
        <v>44847.0</v>
      </c>
      <c r="N402" s="140"/>
      <c r="O402" s="140"/>
      <c r="P402" s="8">
        <v>44882.0</v>
      </c>
      <c r="Q402" s="191"/>
      <c r="R402" s="194" t="s">
        <v>16</v>
      </c>
      <c r="S402" s="194"/>
      <c r="T402" s="182" t="s">
        <v>16</v>
      </c>
      <c r="U402" s="182"/>
    </row>
    <row r="403">
      <c r="A403" s="10">
        <v>400.0</v>
      </c>
      <c r="B403" s="10">
        <v>8062378.0</v>
      </c>
      <c r="C403" s="16" t="s">
        <v>86</v>
      </c>
      <c r="D403" s="24"/>
      <c r="E403" s="179">
        <v>44830.0</v>
      </c>
      <c r="G403" s="180"/>
      <c r="H403" s="24"/>
      <c r="I403" s="181">
        <v>44831.0</v>
      </c>
      <c r="J403" s="180"/>
      <c r="K403" s="24"/>
      <c r="L403" s="8">
        <v>44835.0</v>
      </c>
      <c r="M403" s="180"/>
      <c r="N403" s="28"/>
      <c r="O403" s="28"/>
      <c r="P403" s="8">
        <v>44838.0</v>
      </c>
      <c r="Q403" s="180"/>
      <c r="R403" s="182" t="s">
        <v>15</v>
      </c>
      <c r="S403" s="194"/>
      <c r="T403" s="182" t="s">
        <v>16</v>
      </c>
      <c r="U403" s="182"/>
    </row>
    <row r="404">
      <c r="A404" s="10">
        <v>401.0</v>
      </c>
      <c r="B404" s="10">
        <v>8083082.0</v>
      </c>
      <c r="C404" s="16" t="s">
        <v>16</v>
      </c>
      <c r="D404" s="10">
        <v>1.0</v>
      </c>
      <c r="E404" s="15">
        <v>44886.0</v>
      </c>
      <c r="F404" s="187"/>
      <c r="G404" s="180"/>
      <c r="H404" s="24"/>
      <c r="I404" s="15">
        <v>44886.0</v>
      </c>
      <c r="J404" s="180"/>
      <c r="K404" s="24"/>
      <c r="L404" s="180"/>
      <c r="M404" s="180"/>
      <c r="N404" s="28"/>
      <c r="O404" s="8">
        <v>44900.0</v>
      </c>
      <c r="P404" s="8">
        <v>44903.0</v>
      </c>
      <c r="Q404" s="180"/>
      <c r="R404" s="182" t="s">
        <v>15</v>
      </c>
      <c r="S404" s="194"/>
      <c r="T404" s="182" t="s">
        <v>15</v>
      </c>
      <c r="U404" s="182"/>
    </row>
    <row r="405">
      <c r="A405" s="10">
        <v>402.0</v>
      </c>
      <c r="B405" s="10">
        <v>8083686.0</v>
      </c>
      <c r="C405" s="16" t="s">
        <v>16</v>
      </c>
      <c r="D405" s="10">
        <v>1.0</v>
      </c>
      <c r="E405" s="15">
        <v>44887.0</v>
      </c>
      <c r="F405" s="179"/>
      <c r="G405" s="180"/>
      <c r="H405" s="24"/>
      <c r="I405" s="15">
        <v>44888.0</v>
      </c>
      <c r="J405" s="8"/>
      <c r="K405" s="24"/>
      <c r="L405" s="8">
        <v>44898.0</v>
      </c>
      <c r="M405" s="180"/>
      <c r="N405" s="28"/>
      <c r="O405" s="28"/>
      <c r="P405" s="8">
        <v>44899.0</v>
      </c>
      <c r="Q405" s="180"/>
      <c r="R405" s="182" t="s">
        <v>15</v>
      </c>
      <c r="S405" s="194"/>
      <c r="T405" s="182" t="s">
        <v>16</v>
      </c>
      <c r="U405" s="182"/>
    </row>
    <row r="406">
      <c r="A406" s="10">
        <v>403.0</v>
      </c>
      <c r="B406" s="10">
        <v>8084502.0</v>
      </c>
      <c r="C406" s="16" t="s">
        <v>15</v>
      </c>
      <c r="D406" s="24"/>
      <c r="E406" s="15">
        <v>44888.0</v>
      </c>
      <c r="F406" s="15">
        <v>44890.0</v>
      </c>
      <c r="G406" s="180"/>
      <c r="H406" s="24"/>
      <c r="I406" s="15">
        <v>44888.0</v>
      </c>
      <c r="J406" s="15">
        <v>44894.0</v>
      </c>
      <c r="K406" s="24"/>
      <c r="L406" s="8">
        <v>44899.0</v>
      </c>
      <c r="M406" s="180"/>
      <c r="N406" s="28"/>
      <c r="O406" s="28"/>
      <c r="P406" s="8">
        <v>44903.0</v>
      </c>
      <c r="Q406" s="180"/>
      <c r="R406" s="194" t="s">
        <v>16</v>
      </c>
      <c r="S406" s="194"/>
      <c r="T406" s="182" t="s">
        <v>16</v>
      </c>
      <c r="U406" s="182"/>
    </row>
    <row r="407">
      <c r="A407" s="10">
        <v>404.0</v>
      </c>
      <c r="B407" s="10">
        <v>8085630.0</v>
      </c>
      <c r="C407" s="16" t="s">
        <v>15</v>
      </c>
      <c r="D407" s="24"/>
      <c r="E407" s="15">
        <v>44892.0</v>
      </c>
      <c r="F407" s="15">
        <v>44894.0</v>
      </c>
      <c r="G407" s="180"/>
      <c r="H407" s="24"/>
      <c r="I407" s="15">
        <v>44892.0</v>
      </c>
      <c r="J407" s="8">
        <v>44901.0</v>
      </c>
      <c r="K407" s="24"/>
      <c r="L407" s="8">
        <v>44906.0</v>
      </c>
      <c r="M407" s="180"/>
      <c r="N407" s="28"/>
      <c r="O407" s="28"/>
      <c r="P407" s="8">
        <v>44907.0</v>
      </c>
      <c r="Q407" s="180"/>
      <c r="R407" s="194" t="s">
        <v>16</v>
      </c>
      <c r="S407" s="194"/>
      <c r="T407" s="182" t="s">
        <v>16</v>
      </c>
      <c r="U407" s="182"/>
    </row>
    <row r="408">
      <c r="A408" s="10">
        <v>405.0</v>
      </c>
      <c r="B408" s="10">
        <v>8082389.0</v>
      </c>
      <c r="C408" s="16" t="s">
        <v>16</v>
      </c>
      <c r="D408" s="10">
        <v>1.0</v>
      </c>
      <c r="E408" s="15">
        <v>44883.0</v>
      </c>
      <c r="F408" s="15">
        <v>44884.0</v>
      </c>
      <c r="G408" s="180"/>
      <c r="H408" s="24"/>
      <c r="I408" s="186"/>
      <c r="J408" s="180"/>
      <c r="K408" s="24"/>
      <c r="L408" s="15">
        <v>44894.0</v>
      </c>
      <c r="M408" s="180"/>
      <c r="N408" s="28"/>
      <c r="O408" s="28"/>
      <c r="P408" s="8">
        <v>44907.0</v>
      </c>
      <c r="Q408" s="180"/>
      <c r="R408" s="194" t="s">
        <v>16</v>
      </c>
      <c r="S408" s="194"/>
      <c r="T408" s="182" t="s">
        <v>16</v>
      </c>
      <c r="U408" s="182"/>
    </row>
    <row r="409">
      <c r="A409" s="10">
        <v>406.0</v>
      </c>
      <c r="B409" s="10">
        <v>8049871.0</v>
      </c>
      <c r="C409" s="16" t="s">
        <v>15</v>
      </c>
      <c r="D409" s="10"/>
      <c r="E409" s="15">
        <v>44797.0</v>
      </c>
      <c r="F409" s="15">
        <v>44797.0</v>
      </c>
      <c r="G409" s="180"/>
      <c r="H409" s="24"/>
      <c r="I409" s="199">
        <v>44834.0</v>
      </c>
      <c r="J409" s="8">
        <v>44858.0</v>
      </c>
      <c r="K409" s="24"/>
      <c r="L409" s="8">
        <v>44844.0</v>
      </c>
      <c r="M409" s="8">
        <v>44860.0</v>
      </c>
      <c r="N409" s="28"/>
      <c r="O409" s="28"/>
      <c r="P409" s="8">
        <v>44869.0</v>
      </c>
      <c r="Q409" s="180"/>
      <c r="R409" s="194" t="s">
        <v>16</v>
      </c>
      <c r="S409" s="194"/>
      <c r="T409" s="182" t="s">
        <v>16</v>
      </c>
      <c r="U409" s="182"/>
    </row>
    <row r="410">
      <c r="A410" s="10">
        <v>407.0</v>
      </c>
      <c r="B410" s="10">
        <v>8051620.0</v>
      </c>
      <c r="C410" s="16" t="s">
        <v>15</v>
      </c>
      <c r="D410" s="24"/>
      <c r="E410" s="15">
        <v>44802.0</v>
      </c>
      <c r="F410" s="187"/>
      <c r="G410" s="180"/>
      <c r="H410" s="24"/>
      <c r="I410" s="15">
        <v>44802.0</v>
      </c>
      <c r="J410" s="8"/>
      <c r="K410" s="24"/>
      <c r="L410" s="180"/>
      <c r="M410" s="180"/>
      <c r="N410" s="28"/>
      <c r="O410" s="28"/>
      <c r="P410" s="181">
        <v>44869.0</v>
      </c>
      <c r="Q410" s="181"/>
      <c r="R410" s="182" t="s">
        <v>15</v>
      </c>
      <c r="S410" s="194"/>
      <c r="T410" s="182" t="s">
        <v>15</v>
      </c>
      <c r="U410" s="182"/>
    </row>
    <row r="411">
      <c r="A411" s="204">
        <v>2021.0</v>
      </c>
      <c r="B411" s="5"/>
      <c r="C411" s="5"/>
      <c r="D411" s="5"/>
      <c r="E411" s="5"/>
      <c r="F411" s="5"/>
      <c r="G411" s="5"/>
      <c r="H411" s="5"/>
      <c r="I411" s="5"/>
      <c r="J411" s="5"/>
      <c r="K411" s="5"/>
      <c r="L411" s="6"/>
      <c r="M411" s="229"/>
      <c r="N411" s="230"/>
      <c r="O411" s="230"/>
      <c r="P411" s="231"/>
      <c r="Q411" s="232"/>
      <c r="R411" s="233"/>
      <c r="S411" s="233"/>
      <c r="T411" s="233"/>
      <c r="U411" s="233"/>
    </row>
    <row r="412">
      <c r="A412" s="10">
        <v>408.0</v>
      </c>
      <c r="B412" s="10">
        <v>7775500.0</v>
      </c>
      <c r="C412" s="16" t="s">
        <v>16</v>
      </c>
      <c r="D412" s="10">
        <v>1.0</v>
      </c>
      <c r="E412" s="8">
        <v>44228.0</v>
      </c>
      <c r="F412" s="187"/>
      <c r="G412" s="180"/>
      <c r="H412" s="24"/>
      <c r="I412" s="181">
        <v>44229.0</v>
      </c>
      <c r="J412" s="180"/>
      <c r="K412" s="24"/>
      <c r="L412" s="180"/>
      <c r="M412" s="180"/>
      <c r="N412" s="28"/>
      <c r="O412" s="28"/>
      <c r="P412" s="8">
        <v>44245.0</v>
      </c>
      <c r="Q412" s="180"/>
      <c r="R412" s="182" t="s">
        <v>15</v>
      </c>
      <c r="S412" s="194"/>
      <c r="T412" s="182" t="s">
        <v>15</v>
      </c>
      <c r="U412" s="182"/>
    </row>
    <row r="413">
      <c r="A413" s="10">
        <v>409.0</v>
      </c>
      <c r="B413" s="10">
        <v>7776228.0</v>
      </c>
      <c r="C413" s="9" t="s">
        <v>15</v>
      </c>
      <c r="D413" s="24"/>
      <c r="E413" s="8">
        <v>44230.0</v>
      </c>
      <c r="F413" s="8">
        <v>44230.0</v>
      </c>
      <c r="G413" s="8">
        <v>44248.0</v>
      </c>
      <c r="H413" s="134"/>
      <c r="I413" s="8">
        <v>44246.0</v>
      </c>
      <c r="J413" s="8"/>
      <c r="K413" s="24"/>
      <c r="L413" s="29">
        <v>44271.0</v>
      </c>
      <c r="M413" s="180"/>
      <c r="N413" s="28"/>
      <c r="O413" s="28"/>
      <c r="P413" s="8">
        <v>44272.0</v>
      </c>
      <c r="Q413" s="180"/>
      <c r="R413" s="194" t="s">
        <v>16</v>
      </c>
      <c r="S413" s="194"/>
      <c r="T413" s="182" t="s">
        <v>16</v>
      </c>
      <c r="U413" s="182"/>
    </row>
    <row r="414">
      <c r="A414" s="10">
        <v>410.0</v>
      </c>
      <c r="B414" s="41">
        <v>7747857.0</v>
      </c>
      <c r="C414" s="16" t="s">
        <v>15</v>
      </c>
      <c r="D414" s="37"/>
      <c r="E414" s="15">
        <v>44171.0</v>
      </c>
      <c r="F414" s="15">
        <v>44172.0</v>
      </c>
      <c r="G414" s="191"/>
      <c r="H414" s="37"/>
      <c r="I414" s="203"/>
      <c r="J414" s="191"/>
      <c r="K414" s="37"/>
      <c r="L414" s="15"/>
      <c r="M414" s="191"/>
      <c r="N414" s="140"/>
      <c r="O414" s="140"/>
      <c r="P414" s="191"/>
      <c r="Q414" s="15">
        <v>44257.0</v>
      </c>
      <c r="R414" s="194" t="s">
        <v>16</v>
      </c>
      <c r="S414" s="194"/>
      <c r="T414" s="182" t="s">
        <v>16</v>
      </c>
      <c r="U414" s="194"/>
    </row>
    <row r="415">
      <c r="A415" s="10">
        <v>411.0</v>
      </c>
      <c r="B415" s="41">
        <v>7788662.0</v>
      </c>
      <c r="C415" s="16" t="s">
        <v>16</v>
      </c>
      <c r="D415" s="36">
        <v>2.0</v>
      </c>
      <c r="E415" s="15">
        <v>44255.0</v>
      </c>
      <c r="F415" s="190">
        <v>44257.0</v>
      </c>
      <c r="G415" s="191"/>
      <c r="H415" s="37"/>
      <c r="I415" s="190">
        <v>44269.0</v>
      </c>
      <c r="J415" s="191"/>
      <c r="K415" s="37"/>
      <c r="L415" s="190">
        <v>44271.0</v>
      </c>
      <c r="M415" s="191"/>
      <c r="N415" s="140"/>
      <c r="O415" s="140"/>
      <c r="P415" s="15">
        <v>44276.0</v>
      </c>
      <c r="Q415" s="191"/>
      <c r="R415" s="194" t="s">
        <v>16</v>
      </c>
      <c r="S415" s="194"/>
      <c r="T415" s="182" t="s">
        <v>15</v>
      </c>
      <c r="U415" s="194"/>
    </row>
    <row r="416">
      <c r="A416" s="10">
        <v>412.0</v>
      </c>
      <c r="B416" s="41">
        <v>7789947.0</v>
      </c>
      <c r="C416" s="9" t="s">
        <v>15</v>
      </c>
      <c r="D416" s="24"/>
      <c r="E416" s="179">
        <v>44257.0</v>
      </c>
      <c r="F416" s="179">
        <v>44258.0</v>
      </c>
      <c r="G416" s="180"/>
      <c r="H416" s="24"/>
      <c r="I416" s="179">
        <v>44278.0</v>
      </c>
      <c r="J416" s="180"/>
      <c r="K416" s="24"/>
      <c r="L416" s="179">
        <v>44280.0</v>
      </c>
      <c r="M416" s="180"/>
      <c r="N416" s="28"/>
      <c r="O416" s="28"/>
      <c r="P416" s="8">
        <v>44284.0</v>
      </c>
      <c r="Q416" s="180"/>
      <c r="R416" s="194" t="s">
        <v>16</v>
      </c>
      <c r="S416" s="194"/>
      <c r="T416" s="182" t="s">
        <v>16</v>
      </c>
      <c r="U416" s="182"/>
    </row>
    <row r="417">
      <c r="A417" s="10">
        <v>413.0</v>
      </c>
      <c r="B417" s="41">
        <v>7788545.0</v>
      </c>
      <c r="C417" s="9" t="s">
        <v>16</v>
      </c>
      <c r="D417" s="10">
        <v>4.0</v>
      </c>
      <c r="E417" s="8">
        <v>44255.0</v>
      </c>
      <c r="F417" s="8">
        <v>44255.0</v>
      </c>
      <c r="G417" s="180"/>
      <c r="H417" s="24"/>
      <c r="I417" s="181">
        <v>44260.0</v>
      </c>
      <c r="J417" s="180"/>
      <c r="K417" s="24"/>
      <c r="L417" s="8">
        <v>44266.0</v>
      </c>
      <c r="M417" s="180"/>
      <c r="N417" s="28"/>
      <c r="O417" s="28"/>
      <c r="P417" s="8">
        <v>44273.0</v>
      </c>
      <c r="Q417" s="180"/>
      <c r="R417" s="182" t="s">
        <v>15</v>
      </c>
      <c r="S417" s="194"/>
      <c r="T417" s="182" t="s">
        <v>16</v>
      </c>
      <c r="U417" s="182"/>
    </row>
    <row r="418">
      <c r="A418" s="10">
        <v>414.0</v>
      </c>
      <c r="B418" s="41">
        <v>7792489.0</v>
      </c>
      <c r="C418" s="9" t="s">
        <v>15</v>
      </c>
      <c r="D418" s="24"/>
      <c r="E418" s="8">
        <v>44262.0</v>
      </c>
      <c r="F418" s="8">
        <v>44262.0</v>
      </c>
      <c r="G418" s="180"/>
      <c r="H418" s="24"/>
      <c r="I418" s="186"/>
      <c r="J418" s="180"/>
      <c r="K418" s="24"/>
      <c r="L418" s="8">
        <v>44267.0</v>
      </c>
      <c r="M418" s="180"/>
      <c r="N418" s="28"/>
      <c r="O418" s="28"/>
      <c r="P418" s="8">
        <v>44268.0</v>
      </c>
      <c r="Q418" s="180"/>
      <c r="R418" s="194" t="s">
        <v>16</v>
      </c>
      <c r="S418" s="194"/>
      <c r="T418" s="182" t="s">
        <v>16</v>
      </c>
      <c r="U418" s="182"/>
    </row>
    <row r="419">
      <c r="A419" s="10">
        <v>415.0</v>
      </c>
      <c r="B419" s="41">
        <v>7792921.0</v>
      </c>
      <c r="C419" s="9" t="s">
        <v>15</v>
      </c>
      <c r="D419" s="24"/>
      <c r="E419" s="8">
        <v>44263.0</v>
      </c>
      <c r="F419" s="8">
        <v>44263.0</v>
      </c>
      <c r="G419" s="180"/>
      <c r="H419" s="24"/>
      <c r="I419" s="8">
        <v>44271.0</v>
      </c>
      <c r="J419" s="180"/>
      <c r="K419" s="24"/>
      <c r="L419" s="8">
        <v>44276.0</v>
      </c>
      <c r="M419" s="180"/>
      <c r="N419" s="28"/>
      <c r="O419" s="28"/>
      <c r="P419" s="8">
        <v>44299.0</v>
      </c>
      <c r="Q419" s="180"/>
      <c r="R419" s="194" t="s">
        <v>16</v>
      </c>
      <c r="S419" s="194"/>
      <c r="T419" s="182" t="s">
        <v>16</v>
      </c>
      <c r="U419" s="182"/>
    </row>
    <row r="420">
      <c r="A420" s="10">
        <v>416.0</v>
      </c>
      <c r="B420" s="41">
        <v>7792925.0</v>
      </c>
      <c r="C420" s="16" t="s">
        <v>15</v>
      </c>
      <c r="D420" s="37"/>
      <c r="E420" s="15">
        <v>44263.0</v>
      </c>
      <c r="F420" s="15">
        <v>44263.0</v>
      </c>
      <c r="G420" s="191"/>
      <c r="H420" s="37"/>
      <c r="I420" s="15">
        <v>44264.0</v>
      </c>
      <c r="J420" s="191"/>
      <c r="K420" s="37"/>
      <c r="L420" s="15">
        <v>44279.0</v>
      </c>
      <c r="M420" s="191"/>
      <c r="N420" s="140"/>
      <c r="O420" s="140"/>
      <c r="P420" s="15">
        <v>44299.0</v>
      </c>
      <c r="Q420" s="191"/>
      <c r="R420" s="194" t="s">
        <v>16</v>
      </c>
      <c r="S420" s="194"/>
      <c r="T420" s="182" t="s">
        <v>16</v>
      </c>
      <c r="U420" s="194"/>
    </row>
    <row r="421">
      <c r="A421" s="10">
        <v>417.0</v>
      </c>
      <c r="B421" s="41">
        <v>7794576.0</v>
      </c>
      <c r="C421" s="16" t="s">
        <v>16</v>
      </c>
      <c r="D421" s="36">
        <v>1.0</v>
      </c>
      <c r="E421" s="15">
        <v>44265.0</v>
      </c>
      <c r="F421" s="15">
        <v>44266.0</v>
      </c>
      <c r="G421" s="191"/>
      <c r="H421" s="37"/>
      <c r="I421" s="192">
        <v>44299.0</v>
      </c>
      <c r="J421" s="191"/>
      <c r="K421" s="37"/>
      <c r="L421" s="191"/>
      <c r="M421" s="191"/>
      <c r="N421" s="140"/>
      <c r="O421" s="140"/>
      <c r="P421" s="15">
        <v>44366.0</v>
      </c>
      <c r="Q421" s="191"/>
      <c r="R421" s="194" t="s">
        <v>16</v>
      </c>
      <c r="S421" s="194"/>
      <c r="T421" s="182" t="s">
        <v>15</v>
      </c>
      <c r="U421" s="194"/>
    </row>
    <row r="422">
      <c r="A422" s="10">
        <v>418.0</v>
      </c>
      <c r="B422" s="41">
        <v>7794598.0</v>
      </c>
      <c r="C422" s="9" t="s">
        <v>16</v>
      </c>
      <c r="D422" s="10">
        <v>2.0</v>
      </c>
      <c r="E422" s="8">
        <v>44266.0</v>
      </c>
      <c r="F422" s="8">
        <v>44268.0</v>
      </c>
      <c r="G422" s="180"/>
      <c r="H422" s="24"/>
      <c r="I422" s="8">
        <v>44275.0</v>
      </c>
      <c r="J422" s="180"/>
      <c r="K422" s="24"/>
      <c r="L422" s="8">
        <v>44280.0</v>
      </c>
      <c r="M422" s="180"/>
      <c r="N422" s="28"/>
      <c r="O422" s="28"/>
      <c r="P422" s="8">
        <v>44295.0</v>
      </c>
      <c r="Q422" s="180"/>
      <c r="R422" s="194" t="s">
        <v>16</v>
      </c>
      <c r="S422" s="194"/>
      <c r="T422" s="182" t="s">
        <v>16</v>
      </c>
      <c r="U422" s="182"/>
    </row>
    <row r="423">
      <c r="A423" s="10">
        <v>419.0</v>
      </c>
      <c r="B423" s="41">
        <v>7820513.0</v>
      </c>
      <c r="C423" s="16" t="s">
        <v>15</v>
      </c>
      <c r="D423" s="37"/>
      <c r="E423" s="15">
        <v>44318.0</v>
      </c>
      <c r="F423" s="195"/>
      <c r="G423" s="191"/>
      <c r="H423" s="37"/>
      <c r="I423" s="15">
        <v>44318.0</v>
      </c>
      <c r="J423" s="15"/>
      <c r="K423" s="37"/>
      <c r="L423" s="191"/>
      <c r="M423" s="191"/>
      <c r="N423" s="140"/>
      <c r="O423" s="15">
        <v>44329.0</v>
      </c>
      <c r="P423" s="15">
        <v>44339.0</v>
      </c>
      <c r="Q423" s="191"/>
      <c r="R423" s="182" t="s">
        <v>15</v>
      </c>
      <c r="S423" s="194"/>
      <c r="T423" s="182" t="s">
        <v>15</v>
      </c>
      <c r="U423" s="194"/>
    </row>
    <row r="424">
      <c r="A424" s="10">
        <v>420.0</v>
      </c>
      <c r="B424" s="41">
        <v>7821413.0</v>
      </c>
      <c r="C424" s="9" t="s">
        <v>16</v>
      </c>
      <c r="D424" s="10">
        <v>3.0</v>
      </c>
      <c r="E424" s="8">
        <v>44319.0</v>
      </c>
      <c r="F424" s="187"/>
      <c r="G424" s="180"/>
      <c r="H424" s="24"/>
      <c r="I424" s="8">
        <v>44319.0</v>
      </c>
      <c r="J424" s="180"/>
      <c r="K424" s="24"/>
      <c r="L424" s="8">
        <v>44336.0</v>
      </c>
      <c r="M424" s="180"/>
      <c r="N424" s="28"/>
      <c r="O424" s="28"/>
      <c r="P424" s="8">
        <v>44339.0</v>
      </c>
      <c r="Q424" s="180"/>
      <c r="R424" s="182" t="s">
        <v>15</v>
      </c>
      <c r="S424" s="194"/>
      <c r="T424" s="182" t="s">
        <v>16</v>
      </c>
      <c r="U424" s="182"/>
    </row>
    <row r="425">
      <c r="A425" s="10">
        <v>421.0</v>
      </c>
      <c r="B425" s="41">
        <v>7822587.0</v>
      </c>
      <c r="C425" s="9" t="s">
        <v>16</v>
      </c>
      <c r="D425" s="10">
        <v>2.0</v>
      </c>
      <c r="E425" s="8">
        <v>44321.0</v>
      </c>
      <c r="F425" s="179"/>
      <c r="G425" s="180"/>
      <c r="H425" s="24"/>
      <c r="I425" s="8">
        <v>44322.0</v>
      </c>
      <c r="J425" s="180"/>
      <c r="K425" s="24"/>
      <c r="L425" s="8">
        <v>44333.0</v>
      </c>
      <c r="M425" s="180"/>
      <c r="N425" s="28"/>
      <c r="O425" s="28"/>
      <c r="P425" s="8">
        <v>44336.0</v>
      </c>
      <c r="Q425" s="180"/>
      <c r="R425" s="182" t="s">
        <v>15</v>
      </c>
      <c r="S425" s="194"/>
      <c r="T425" s="182" t="s">
        <v>16</v>
      </c>
      <c r="U425" s="182"/>
    </row>
    <row r="426">
      <c r="A426" s="10">
        <v>422.0</v>
      </c>
      <c r="B426" s="41">
        <v>7826953.0</v>
      </c>
      <c r="C426" s="9" t="s">
        <v>15</v>
      </c>
      <c r="D426" s="24"/>
      <c r="E426" s="15">
        <v>44330.0</v>
      </c>
      <c r="F426" s="181">
        <v>44330.0</v>
      </c>
      <c r="G426" s="180"/>
      <c r="H426" s="24"/>
      <c r="I426" s="186"/>
      <c r="J426" s="180"/>
      <c r="K426" s="24"/>
      <c r="L426" s="180"/>
      <c r="M426" s="180"/>
      <c r="N426" s="28"/>
      <c r="O426" s="28"/>
      <c r="P426" s="180"/>
      <c r="Q426" s="8">
        <v>44330.0</v>
      </c>
      <c r="R426" s="194" t="s">
        <v>16</v>
      </c>
      <c r="S426" s="194"/>
      <c r="T426" s="182" t="s">
        <v>15</v>
      </c>
      <c r="U426" s="182"/>
    </row>
    <row r="427">
      <c r="A427" s="10">
        <v>423.0</v>
      </c>
      <c r="B427" s="41">
        <v>7826536.0</v>
      </c>
      <c r="C427" s="9" t="s">
        <v>16</v>
      </c>
      <c r="D427" s="10">
        <v>1.0</v>
      </c>
      <c r="E427" s="181">
        <v>44329.0</v>
      </c>
      <c r="F427" s="187"/>
      <c r="G427" s="180"/>
      <c r="H427" s="24"/>
      <c r="I427" s="181">
        <v>44329.0</v>
      </c>
      <c r="J427" s="180"/>
      <c r="K427" s="24"/>
      <c r="L427" s="180"/>
      <c r="M427" s="180"/>
      <c r="N427" s="28"/>
      <c r="O427" s="28"/>
      <c r="P427" s="8">
        <v>44339.0</v>
      </c>
      <c r="Q427" s="180"/>
      <c r="R427" s="182" t="s">
        <v>15</v>
      </c>
      <c r="S427" s="194"/>
      <c r="T427" s="182" t="s">
        <v>15</v>
      </c>
      <c r="U427" s="182"/>
    </row>
    <row r="428">
      <c r="A428" s="10">
        <v>424.0</v>
      </c>
      <c r="B428" s="41">
        <v>7826897.0</v>
      </c>
      <c r="C428" s="9" t="s">
        <v>15</v>
      </c>
      <c r="D428" s="24"/>
      <c r="E428" s="181">
        <v>44329.0</v>
      </c>
      <c r="F428" s="181">
        <v>44329.0</v>
      </c>
      <c r="G428" s="180"/>
      <c r="H428" s="24"/>
      <c r="I428" s="186"/>
      <c r="J428" s="180"/>
      <c r="K428" s="24"/>
      <c r="L428" s="181">
        <v>44342.0</v>
      </c>
      <c r="M428" s="180"/>
      <c r="N428" s="28"/>
      <c r="O428" s="28"/>
      <c r="P428" s="8">
        <v>44357.0</v>
      </c>
      <c r="Q428" s="180"/>
      <c r="R428" s="194" t="s">
        <v>16</v>
      </c>
      <c r="S428" s="194"/>
      <c r="T428" s="182" t="s">
        <v>16</v>
      </c>
      <c r="U428" s="182"/>
    </row>
    <row r="429">
      <c r="A429" s="10">
        <v>425.0</v>
      </c>
      <c r="B429" s="41">
        <v>7827711.0</v>
      </c>
      <c r="C429" s="9" t="s">
        <v>16</v>
      </c>
      <c r="D429" s="10">
        <v>2.0</v>
      </c>
      <c r="E429" s="181">
        <v>44331.0</v>
      </c>
      <c r="F429" s="187"/>
      <c r="G429" s="180"/>
      <c r="H429" s="24"/>
      <c r="I429" s="181">
        <v>44333.0</v>
      </c>
      <c r="J429" s="180"/>
      <c r="K429" s="24"/>
      <c r="L429" s="180"/>
      <c r="M429" s="180"/>
      <c r="N429" s="28"/>
      <c r="O429" s="28"/>
      <c r="P429" s="8">
        <v>44339.0</v>
      </c>
      <c r="Q429" s="180"/>
      <c r="R429" s="182" t="s">
        <v>15</v>
      </c>
      <c r="S429" s="194"/>
      <c r="T429" s="182" t="s">
        <v>15</v>
      </c>
      <c r="U429" s="182"/>
    </row>
    <row r="430">
      <c r="A430" s="10">
        <v>426.0</v>
      </c>
      <c r="B430" s="41">
        <v>7827813.0</v>
      </c>
      <c r="C430" s="16" t="s">
        <v>15</v>
      </c>
      <c r="D430" s="37"/>
      <c r="E430" s="15">
        <v>44332.0</v>
      </c>
      <c r="F430" s="15">
        <v>44332.0</v>
      </c>
      <c r="G430" s="191"/>
      <c r="H430" s="37"/>
      <c r="I430" s="15">
        <v>44340.0</v>
      </c>
      <c r="J430" s="191"/>
      <c r="K430" s="37"/>
      <c r="L430" s="191"/>
      <c r="M430" s="191"/>
      <c r="N430" s="140"/>
      <c r="O430" s="15">
        <v>44350.0</v>
      </c>
      <c r="P430" s="15">
        <v>44351.0</v>
      </c>
      <c r="Q430" s="191"/>
      <c r="R430" s="194" t="s">
        <v>16</v>
      </c>
      <c r="S430" s="194"/>
      <c r="T430" s="182" t="s">
        <v>15</v>
      </c>
      <c r="U430" s="194"/>
    </row>
    <row r="431">
      <c r="A431" s="10">
        <v>427.0</v>
      </c>
      <c r="B431" s="41">
        <v>7829119.0</v>
      </c>
      <c r="C431" s="16" t="s">
        <v>15</v>
      </c>
      <c r="D431" s="37"/>
      <c r="E431" s="15">
        <v>44334.0</v>
      </c>
      <c r="F431" s="195"/>
      <c r="G431" s="191"/>
      <c r="H431" s="37"/>
      <c r="I431" s="15">
        <v>44334.0</v>
      </c>
      <c r="J431" s="191"/>
      <c r="K431" s="37"/>
      <c r="L431" s="192">
        <v>44347.0</v>
      </c>
      <c r="M431" s="191"/>
      <c r="N431" s="140"/>
      <c r="O431" s="140"/>
      <c r="P431" s="15">
        <v>44356.0</v>
      </c>
      <c r="Q431" s="191"/>
      <c r="R431" s="182" t="s">
        <v>15</v>
      </c>
      <c r="S431" s="194"/>
      <c r="T431" s="182" t="s">
        <v>15</v>
      </c>
      <c r="U431" s="194"/>
    </row>
    <row r="432">
      <c r="A432" s="10">
        <v>428.0</v>
      </c>
      <c r="B432" s="41">
        <v>7830657.0</v>
      </c>
      <c r="C432" s="9" t="s">
        <v>16</v>
      </c>
      <c r="D432" s="10">
        <v>10.0</v>
      </c>
      <c r="E432" s="15">
        <v>44337.0</v>
      </c>
      <c r="F432" s="179">
        <v>44346.0</v>
      </c>
      <c r="G432" s="180"/>
      <c r="H432" s="24"/>
      <c r="I432" s="181">
        <v>44351.0</v>
      </c>
      <c r="J432" s="180"/>
      <c r="K432" s="24"/>
      <c r="L432" s="180"/>
      <c r="M432" s="180"/>
      <c r="N432" s="28"/>
      <c r="O432" s="28"/>
      <c r="P432" s="8">
        <v>44361.0</v>
      </c>
      <c r="Q432" s="180"/>
      <c r="R432" s="194" t="s">
        <v>16</v>
      </c>
      <c r="S432" s="194"/>
      <c r="T432" s="182" t="s">
        <v>15</v>
      </c>
      <c r="U432" s="182"/>
    </row>
    <row r="433">
      <c r="A433" s="36">
        <v>429.0</v>
      </c>
      <c r="B433" s="42">
        <v>7837075.0</v>
      </c>
      <c r="C433" s="16" t="s">
        <v>15</v>
      </c>
      <c r="D433" s="37"/>
      <c r="E433" s="190">
        <v>44348.0</v>
      </c>
      <c r="F433" s="190">
        <v>44348.0</v>
      </c>
      <c r="G433" s="191"/>
      <c r="H433" s="37"/>
      <c r="I433" s="190">
        <v>44371.0</v>
      </c>
      <c r="J433" s="15"/>
      <c r="K433" s="37"/>
      <c r="L433" s="15">
        <v>44388.0</v>
      </c>
      <c r="M433" s="15"/>
      <c r="N433" s="140"/>
      <c r="O433" s="28"/>
      <c r="P433" s="8">
        <v>44403.0</v>
      </c>
      <c r="Q433" s="180"/>
      <c r="R433" s="194" t="s">
        <v>16</v>
      </c>
      <c r="S433" s="194"/>
      <c r="T433" s="182" t="s">
        <v>16</v>
      </c>
      <c r="U433" s="182"/>
    </row>
    <row r="434">
      <c r="A434" s="36">
        <v>430.0</v>
      </c>
      <c r="B434" s="42">
        <v>7837870.0</v>
      </c>
      <c r="C434" s="16" t="s">
        <v>15</v>
      </c>
      <c r="D434" s="36">
        <v>1.0</v>
      </c>
      <c r="E434" s="190">
        <v>44350.0</v>
      </c>
      <c r="F434" s="190">
        <v>44351.0</v>
      </c>
      <c r="G434" s="191"/>
      <c r="H434" s="37"/>
      <c r="I434" s="190">
        <v>44354.0</v>
      </c>
      <c r="K434" s="37"/>
      <c r="L434" s="190">
        <v>44360.0</v>
      </c>
      <c r="M434" s="191"/>
      <c r="N434" s="140"/>
      <c r="O434" s="140"/>
      <c r="P434" s="8">
        <v>44369.0</v>
      </c>
      <c r="Q434" s="191"/>
      <c r="R434" s="194" t="s">
        <v>16</v>
      </c>
      <c r="S434" s="194"/>
      <c r="T434" s="182" t="s">
        <v>16</v>
      </c>
      <c r="U434" s="182"/>
    </row>
    <row r="435">
      <c r="A435" s="36">
        <v>431.0</v>
      </c>
      <c r="B435" s="42">
        <v>7838582.0</v>
      </c>
      <c r="C435" s="16" t="s">
        <v>15</v>
      </c>
      <c r="D435" s="37"/>
      <c r="E435" s="190">
        <v>44351.0</v>
      </c>
      <c r="F435" s="190">
        <v>44352.0</v>
      </c>
      <c r="G435" s="191"/>
      <c r="H435" s="37"/>
      <c r="I435" s="192">
        <v>44406.0</v>
      </c>
      <c r="J435" s="191"/>
      <c r="K435" s="37"/>
      <c r="L435" s="192">
        <v>44416.0</v>
      </c>
      <c r="M435" s="191"/>
      <c r="N435" s="140"/>
      <c r="O435" s="140"/>
      <c r="P435" s="15">
        <v>44437.0</v>
      </c>
      <c r="Q435" s="191"/>
      <c r="R435" s="194" t="s">
        <v>16</v>
      </c>
      <c r="S435" s="194"/>
      <c r="T435" s="182" t="s">
        <v>16</v>
      </c>
      <c r="U435" s="194"/>
    </row>
    <row r="436">
      <c r="A436" s="36">
        <v>432.0</v>
      </c>
      <c r="B436" s="42">
        <v>7837077.0</v>
      </c>
      <c r="C436" s="16" t="s">
        <v>15</v>
      </c>
      <c r="D436" s="37"/>
      <c r="E436" s="190">
        <v>44348.0</v>
      </c>
      <c r="F436" s="190">
        <v>44348.0</v>
      </c>
      <c r="G436" s="191"/>
      <c r="H436" s="37"/>
      <c r="I436" s="192">
        <v>44435.0</v>
      </c>
      <c r="J436" s="191"/>
      <c r="K436" s="37"/>
      <c r="L436" s="15">
        <v>44446.0</v>
      </c>
      <c r="M436" s="191"/>
      <c r="N436" s="140"/>
      <c r="O436" s="140"/>
      <c r="P436" s="8">
        <v>44465.0</v>
      </c>
      <c r="Q436" s="191"/>
      <c r="R436" s="194" t="s">
        <v>16</v>
      </c>
      <c r="S436" s="194"/>
      <c r="T436" s="182" t="s">
        <v>16</v>
      </c>
      <c r="U436" s="182"/>
    </row>
    <row r="437">
      <c r="A437" s="36">
        <v>433.0</v>
      </c>
      <c r="B437" s="43">
        <v>7840422.0</v>
      </c>
      <c r="C437" s="16" t="s">
        <v>16</v>
      </c>
      <c r="D437" s="36">
        <v>1.0</v>
      </c>
      <c r="E437" s="15">
        <v>44355.0</v>
      </c>
      <c r="F437" s="190"/>
      <c r="G437" s="191"/>
      <c r="H437" s="37"/>
      <c r="I437" s="15">
        <v>44357.0</v>
      </c>
      <c r="J437" s="191"/>
      <c r="K437" s="37"/>
      <c r="L437" s="191"/>
      <c r="M437" s="191"/>
      <c r="N437" s="140"/>
      <c r="O437" s="15">
        <v>44359.0</v>
      </c>
      <c r="P437" s="15">
        <v>44365.0</v>
      </c>
      <c r="Q437" s="191"/>
      <c r="R437" s="182" t="s">
        <v>15</v>
      </c>
      <c r="S437" s="194"/>
      <c r="T437" s="182" t="s">
        <v>15</v>
      </c>
      <c r="U437" s="194"/>
    </row>
    <row r="438">
      <c r="A438" s="36">
        <v>434.0</v>
      </c>
      <c r="B438" s="42">
        <v>7841826.0</v>
      </c>
      <c r="C438" s="16" t="s">
        <v>16</v>
      </c>
      <c r="D438" s="36">
        <v>1.0</v>
      </c>
      <c r="E438" s="190">
        <v>44358.0</v>
      </c>
      <c r="F438" s="195"/>
      <c r="G438" s="191"/>
      <c r="H438" s="37"/>
      <c r="I438" s="190">
        <v>44358.0</v>
      </c>
      <c r="J438" s="191"/>
      <c r="K438" s="37"/>
      <c r="L438" s="15">
        <v>44369.0</v>
      </c>
      <c r="M438" s="191"/>
      <c r="N438" s="140"/>
      <c r="O438" s="140"/>
      <c r="P438" s="8">
        <v>44378.0</v>
      </c>
      <c r="Q438" s="180"/>
      <c r="R438" s="182" t="s">
        <v>15</v>
      </c>
      <c r="S438" s="194"/>
      <c r="T438" s="182" t="s">
        <v>16</v>
      </c>
      <c r="U438" s="182"/>
    </row>
    <row r="439">
      <c r="A439" s="36">
        <v>435.0</v>
      </c>
      <c r="B439" s="43">
        <v>7842580.0</v>
      </c>
      <c r="C439" s="16" t="s">
        <v>16</v>
      </c>
      <c r="D439" s="36">
        <v>2.0</v>
      </c>
      <c r="E439" s="15">
        <v>44360.0</v>
      </c>
      <c r="F439" s="195"/>
      <c r="G439" s="191"/>
      <c r="H439" s="37"/>
      <c r="I439" s="15">
        <v>44362.0</v>
      </c>
      <c r="J439" s="191"/>
      <c r="K439" s="37"/>
      <c r="L439" s="191"/>
      <c r="M439" s="191"/>
      <c r="N439" s="140"/>
      <c r="O439" s="140"/>
      <c r="P439" s="15">
        <v>44363.0</v>
      </c>
      <c r="Q439" s="180"/>
      <c r="R439" s="182" t="s">
        <v>15</v>
      </c>
      <c r="S439" s="194"/>
      <c r="T439" s="182" t="s">
        <v>15</v>
      </c>
      <c r="U439" s="182"/>
    </row>
    <row r="440">
      <c r="A440" s="36">
        <v>436.0</v>
      </c>
      <c r="B440" s="42">
        <v>7842745.0</v>
      </c>
      <c r="C440" s="16" t="s">
        <v>16</v>
      </c>
      <c r="D440" s="36">
        <v>3.0</v>
      </c>
      <c r="E440" s="15">
        <v>44360.0</v>
      </c>
      <c r="F440" s="195"/>
      <c r="G440" s="191"/>
      <c r="H440" s="37"/>
      <c r="I440" s="15">
        <v>44363.0</v>
      </c>
      <c r="J440" s="191"/>
      <c r="K440" s="37"/>
      <c r="L440" s="191"/>
      <c r="M440" s="191"/>
      <c r="N440" s="140"/>
      <c r="O440" s="140"/>
      <c r="P440" s="8">
        <v>44375.0</v>
      </c>
      <c r="Q440" s="180"/>
      <c r="R440" s="182" t="s">
        <v>15</v>
      </c>
      <c r="S440" s="194"/>
      <c r="T440" s="182" t="s">
        <v>15</v>
      </c>
      <c r="U440" s="182"/>
    </row>
    <row r="441">
      <c r="A441" s="36">
        <v>437.0</v>
      </c>
      <c r="B441" s="42">
        <v>7847247.0</v>
      </c>
      <c r="C441" s="16" t="s">
        <v>16</v>
      </c>
      <c r="D441" s="36">
        <v>2.0</v>
      </c>
      <c r="E441" s="15">
        <v>44368.0</v>
      </c>
      <c r="F441" s="195"/>
      <c r="G441" s="191"/>
      <c r="H441" s="37"/>
      <c r="I441" s="15">
        <v>44369.0</v>
      </c>
      <c r="J441" s="191"/>
      <c r="K441" s="37"/>
      <c r="L441" s="191"/>
      <c r="M441" s="191"/>
      <c r="N441" s="140"/>
      <c r="O441" s="140"/>
      <c r="P441" s="8">
        <v>44372.0</v>
      </c>
      <c r="Q441" s="180"/>
      <c r="R441" s="182" t="s">
        <v>15</v>
      </c>
      <c r="S441" s="194"/>
      <c r="T441" s="182" t="s">
        <v>15</v>
      </c>
      <c r="U441" s="182"/>
    </row>
    <row r="442">
      <c r="A442" s="36">
        <v>438.0</v>
      </c>
      <c r="B442" s="42">
        <v>7848172.0</v>
      </c>
      <c r="C442" s="16" t="s">
        <v>15</v>
      </c>
      <c r="D442" s="37"/>
      <c r="E442" s="15">
        <v>44370.0</v>
      </c>
      <c r="F442" s="195"/>
      <c r="G442" s="191"/>
      <c r="H442" s="37"/>
      <c r="I442" s="15">
        <v>44370.0</v>
      </c>
      <c r="J442" s="191"/>
      <c r="K442" s="37"/>
      <c r="L442" s="191"/>
      <c r="M442" s="191"/>
      <c r="N442" s="140"/>
      <c r="O442" s="140"/>
      <c r="P442" s="15">
        <v>44373.0</v>
      </c>
      <c r="Q442" s="191"/>
      <c r="R442" s="182" t="s">
        <v>15</v>
      </c>
      <c r="S442" s="194"/>
      <c r="T442" s="182" t="s">
        <v>15</v>
      </c>
      <c r="U442" s="194"/>
    </row>
    <row r="443">
      <c r="A443" s="36">
        <v>439.0</v>
      </c>
      <c r="B443" s="43">
        <v>7848334.0</v>
      </c>
      <c r="C443" s="16" t="s">
        <v>15</v>
      </c>
      <c r="D443" s="37"/>
      <c r="E443" s="15">
        <v>44370.0</v>
      </c>
      <c r="F443" s="195"/>
      <c r="G443" s="191"/>
      <c r="H443" s="37"/>
      <c r="I443" s="15">
        <v>44370.0</v>
      </c>
      <c r="J443" s="191"/>
      <c r="K443" s="37"/>
      <c r="L443" s="15">
        <v>44395.0</v>
      </c>
      <c r="M443" s="191"/>
      <c r="N443" s="140"/>
      <c r="O443" s="140"/>
      <c r="P443" s="15">
        <v>44396.0</v>
      </c>
      <c r="Q443" s="191"/>
      <c r="R443" s="182" t="s">
        <v>15</v>
      </c>
      <c r="S443" s="194"/>
      <c r="T443" s="182" t="s">
        <v>15</v>
      </c>
      <c r="U443" s="194"/>
    </row>
    <row r="444">
      <c r="A444" s="36">
        <v>440.0</v>
      </c>
      <c r="B444" s="44">
        <v>7847958.0</v>
      </c>
      <c r="C444" s="16" t="s">
        <v>15</v>
      </c>
      <c r="D444" s="37"/>
      <c r="E444" s="15">
        <v>44369.0</v>
      </c>
      <c r="F444" s="15">
        <v>44370.0</v>
      </c>
      <c r="G444" s="191"/>
      <c r="H444" s="37"/>
      <c r="I444" s="203"/>
      <c r="J444" s="191"/>
      <c r="K444" s="37"/>
      <c r="L444" s="191"/>
      <c r="M444" s="191"/>
      <c r="N444" s="140"/>
      <c r="O444" s="140"/>
      <c r="P444" s="191"/>
      <c r="Q444" s="15">
        <v>44373.0</v>
      </c>
      <c r="R444" s="194" t="s">
        <v>16</v>
      </c>
      <c r="S444" s="194"/>
      <c r="T444" s="182" t="s">
        <v>15</v>
      </c>
      <c r="U444" s="194"/>
    </row>
    <row r="445">
      <c r="A445" s="36">
        <v>441.0</v>
      </c>
      <c r="B445" s="36">
        <v>7849712.0</v>
      </c>
      <c r="C445" s="16" t="s">
        <v>15</v>
      </c>
      <c r="D445" s="37"/>
      <c r="E445" s="15">
        <v>44373.0</v>
      </c>
      <c r="F445" s="15">
        <v>44373.0</v>
      </c>
      <c r="G445" s="191"/>
      <c r="H445" s="37"/>
      <c r="I445" s="203"/>
      <c r="J445" s="191"/>
      <c r="K445" s="37"/>
      <c r="L445" s="191"/>
      <c r="M445" s="191"/>
      <c r="N445" s="140"/>
      <c r="O445" s="140"/>
      <c r="P445" s="191"/>
      <c r="Q445" s="15">
        <v>44373.0</v>
      </c>
      <c r="R445" s="194" t="s">
        <v>16</v>
      </c>
      <c r="S445" s="194"/>
      <c r="T445" s="182" t="s">
        <v>15</v>
      </c>
      <c r="U445" s="194"/>
    </row>
    <row r="446">
      <c r="A446" s="10">
        <v>442.0</v>
      </c>
      <c r="B446" s="30">
        <v>7805761.0</v>
      </c>
      <c r="C446" s="9" t="s">
        <v>16</v>
      </c>
      <c r="D446" s="10">
        <v>1.0</v>
      </c>
      <c r="E446" s="8">
        <v>44287.0</v>
      </c>
      <c r="F446" s="8">
        <v>44287.0</v>
      </c>
      <c r="G446" s="180"/>
      <c r="H446" s="24"/>
      <c r="I446" s="8">
        <v>44294.0</v>
      </c>
      <c r="J446" s="180"/>
      <c r="K446" s="24"/>
      <c r="L446" s="8">
        <v>44300.0</v>
      </c>
      <c r="M446" s="180"/>
      <c r="N446" s="28"/>
      <c r="O446" s="28"/>
      <c r="P446" s="8">
        <v>44301.0</v>
      </c>
      <c r="Q446" s="180"/>
      <c r="R446" s="194" t="s">
        <v>16</v>
      </c>
      <c r="S446" s="194"/>
      <c r="T446" s="182" t="s">
        <v>16</v>
      </c>
      <c r="U446" s="182"/>
    </row>
    <row r="447">
      <c r="A447" s="10">
        <v>443.0</v>
      </c>
      <c r="B447" s="30">
        <v>7805953.0</v>
      </c>
      <c r="C447" s="16" t="s">
        <v>16</v>
      </c>
      <c r="D447" s="36">
        <v>4.0</v>
      </c>
      <c r="E447" s="15">
        <v>44282.0</v>
      </c>
      <c r="F447" s="234"/>
      <c r="G447" s="235"/>
      <c r="H447" s="198"/>
      <c r="I447" s="15">
        <v>44287.0</v>
      </c>
      <c r="J447" s="235"/>
      <c r="K447" s="198"/>
      <c r="L447" s="15">
        <v>44304.0</v>
      </c>
      <c r="M447" s="235"/>
      <c r="N447" s="198"/>
      <c r="O447" s="198"/>
      <c r="P447" s="15">
        <v>44306.0</v>
      </c>
      <c r="Q447" s="191"/>
      <c r="R447" s="182" t="s">
        <v>15</v>
      </c>
      <c r="S447" s="194"/>
      <c r="T447" s="182" t="s">
        <v>16</v>
      </c>
      <c r="U447" s="194"/>
    </row>
    <row r="448">
      <c r="A448" s="10">
        <v>444.0</v>
      </c>
      <c r="B448" s="41">
        <v>7805097.0</v>
      </c>
      <c r="C448" s="16" t="s">
        <v>16</v>
      </c>
      <c r="D448" s="36">
        <v>3.0</v>
      </c>
      <c r="E448" s="15">
        <v>44285.0</v>
      </c>
      <c r="F448" s="195"/>
      <c r="G448" s="191"/>
      <c r="H448" s="37"/>
      <c r="I448" s="15">
        <v>44288.0</v>
      </c>
      <c r="J448" s="191"/>
      <c r="K448" s="37"/>
      <c r="L448" s="191"/>
      <c r="M448" s="191"/>
      <c r="N448" s="140"/>
      <c r="O448" s="140"/>
      <c r="P448" s="15">
        <v>44295.0</v>
      </c>
      <c r="Q448" s="191"/>
      <c r="R448" s="182" t="s">
        <v>15</v>
      </c>
      <c r="S448" s="194"/>
      <c r="T448" s="182" t="s">
        <v>15</v>
      </c>
      <c r="U448" s="194"/>
    </row>
    <row r="449">
      <c r="A449" s="10">
        <v>445.0</v>
      </c>
      <c r="B449" s="41">
        <v>7806786.0</v>
      </c>
      <c r="C449" s="16" t="s">
        <v>16</v>
      </c>
      <c r="D449" s="36">
        <v>2.0</v>
      </c>
      <c r="E449" s="15">
        <v>44289.0</v>
      </c>
      <c r="F449" s="195"/>
      <c r="G449" s="191"/>
      <c r="H449" s="37"/>
      <c r="I449" s="192">
        <v>44290.0</v>
      </c>
      <c r="J449" s="191"/>
      <c r="K449" s="37"/>
      <c r="L449" s="192">
        <v>44303.0</v>
      </c>
      <c r="M449" s="191"/>
      <c r="N449" s="140"/>
      <c r="O449" s="140"/>
      <c r="P449" s="15">
        <v>44307.0</v>
      </c>
      <c r="Q449" s="191"/>
      <c r="R449" s="182" t="s">
        <v>15</v>
      </c>
      <c r="S449" s="194"/>
      <c r="T449" s="194" t="s">
        <v>16</v>
      </c>
      <c r="U449" s="194"/>
    </row>
    <row r="450">
      <c r="A450" s="10">
        <v>446.0</v>
      </c>
      <c r="B450" s="41">
        <v>7806594.0</v>
      </c>
      <c r="C450" s="9" t="s">
        <v>16</v>
      </c>
      <c r="D450" s="10">
        <v>1.0</v>
      </c>
      <c r="E450" s="8">
        <v>44289.0</v>
      </c>
      <c r="F450" s="187"/>
      <c r="G450" s="180"/>
      <c r="H450" s="24"/>
      <c r="I450" s="181">
        <v>44290.0</v>
      </c>
      <c r="J450" s="180"/>
      <c r="K450" s="24"/>
      <c r="L450" s="8">
        <v>44298.0</v>
      </c>
      <c r="M450" s="180"/>
      <c r="N450" s="28"/>
      <c r="O450" s="28"/>
      <c r="P450" s="8">
        <v>44308.0</v>
      </c>
      <c r="Q450" s="180"/>
      <c r="R450" s="182" t="s">
        <v>15</v>
      </c>
      <c r="S450" s="194"/>
      <c r="T450" s="194" t="s">
        <v>16</v>
      </c>
      <c r="U450" s="182"/>
    </row>
    <row r="451">
      <c r="A451" s="10">
        <v>447.0</v>
      </c>
      <c r="B451" s="41">
        <v>7806600.0</v>
      </c>
      <c r="C451" s="9" t="s">
        <v>16</v>
      </c>
      <c r="D451" s="10">
        <v>2.0</v>
      </c>
      <c r="E451" s="8">
        <v>44289.0</v>
      </c>
      <c r="F451" s="187"/>
      <c r="G451" s="180"/>
      <c r="H451" s="24"/>
      <c r="I451" s="181">
        <v>44291.0</v>
      </c>
      <c r="J451" s="180"/>
      <c r="K451" s="24"/>
      <c r="L451" s="180"/>
      <c r="M451" s="180"/>
      <c r="N451" s="28"/>
      <c r="O451" s="28"/>
      <c r="P451" s="8">
        <v>44299.0</v>
      </c>
      <c r="Q451" s="180"/>
      <c r="R451" s="182" t="s">
        <v>15</v>
      </c>
      <c r="S451" s="194"/>
      <c r="T451" s="182" t="s">
        <v>15</v>
      </c>
      <c r="U451" s="182"/>
    </row>
    <row r="452">
      <c r="A452" s="10">
        <v>448.0</v>
      </c>
      <c r="B452" s="41">
        <v>7807081.0</v>
      </c>
      <c r="C452" s="9" t="s">
        <v>16</v>
      </c>
      <c r="D452" s="10">
        <v>1.0</v>
      </c>
      <c r="E452" s="8">
        <v>44290.0</v>
      </c>
      <c r="F452" s="187"/>
      <c r="G452" s="180"/>
      <c r="H452" s="24"/>
      <c r="I452" s="8">
        <v>44292.0</v>
      </c>
      <c r="J452" s="180"/>
      <c r="K452" s="24"/>
      <c r="L452" s="180"/>
      <c r="M452" s="180"/>
      <c r="N452" s="28"/>
      <c r="O452" s="28"/>
      <c r="P452" s="8">
        <v>44300.0</v>
      </c>
      <c r="Q452" s="180"/>
      <c r="R452" s="182" t="s">
        <v>15</v>
      </c>
      <c r="S452" s="194"/>
      <c r="T452" s="182" t="s">
        <v>15</v>
      </c>
      <c r="U452" s="182"/>
    </row>
    <row r="453">
      <c r="A453" s="10">
        <v>449.0</v>
      </c>
      <c r="B453" s="41">
        <v>7808967.0</v>
      </c>
      <c r="C453" s="16" t="s">
        <v>16</v>
      </c>
      <c r="D453" s="36">
        <v>3.0</v>
      </c>
      <c r="E453" s="15">
        <v>44294.0</v>
      </c>
      <c r="F453" s="15">
        <v>44296.0</v>
      </c>
      <c r="G453" s="191"/>
      <c r="H453" s="37"/>
      <c r="I453" s="15">
        <v>44327.0</v>
      </c>
      <c r="J453" s="191"/>
      <c r="K453" s="37"/>
      <c r="L453" s="191"/>
      <c r="M453" s="191"/>
      <c r="N453" s="140"/>
      <c r="O453" s="140"/>
      <c r="P453" s="15">
        <v>44350.0</v>
      </c>
      <c r="Q453" s="191"/>
      <c r="R453" s="194" t="s">
        <v>16</v>
      </c>
      <c r="S453" s="194"/>
      <c r="T453" s="182" t="s">
        <v>15</v>
      </c>
      <c r="U453" s="194"/>
    </row>
    <row r="454">
      <c r="A454" s="10">
        <v>450.0</v>
      </c>
      <c r="B454" s="41">
        <v>7831487.0</v>
      </c>
      <c r="C454" s="16" t="s">
        <v>16</v>
      </c>
      <c r="D454" s="36">
        <v>1.0</v>
      </c>
      <c r="E454" s="15">
        <v>44338.0</v>
      </c>
      <c r="F454" s="15">
        <v>44339.0</v>
      </c>
      <c r="G454" s="15"/>
      <c r="H454" s="36"/>
      <c r="I454" s="192">
        <v>44396.0</v>
      </c>
      <c r="J454" s="191"/>
      <c r="K454" s="37"/>
      <c r="L454" s="191"/>
      <c r="M454" s="191"/>
      <c r="N454" s="140"/>
      <c r="O454" s="140"/>
      <c r="P454" s="15">
        <v>44418.0</v>
      </c>
      <c r="Q454" s="191"/>
      <c r="R454" s="194" t="s">
        <v>16</v>
      </c>
      <c r="S454" s="194"/>
      <c r="T454" s="182" t="s">
        <v>15</v>
      </c>
      <c r="U454" s="194"/>
    </row>
    <row r="455">
      <c r="A455" s="10">
        <v>451.0</v>
      </c>
      <c r="B455" s="41">
        <v>7832334.0</v>
      </c>
      <c r="C455" s="16" t="s">
        <v>16</v>
      </c>
      <c r="D455" s="36">
        <v>1.0</v>
      </c>
      <c r="E455" s="15">
        <v>44340.0</v>
      </c>
      <c r="F455" s="15">
        <v>44340.0</v>
      </c>
      <c r="G455" s="191"/>
      <c r="H455" s="37"/>
      <c r="I455" s="203"/>
      <c r="J455" s="191"/>
      <c r="K455" s="37"/>
      <c r="L455" s="191"/>
      <c r="M455" s="191"/>
      <c r="N455" s="140"/>
      <c r="O455" s="15">
        <v>44346.0</v>
      </c>
      <c r="P455" s="15">
        <v>44348.0</v>
      </c>
      <c r="Q455" s="191"/>
      <c r="R455" s="194" t="s">
        <v>16</v>
      </c>
      <c r="S455" s="194"/>
      <c r="T455" s="182" t="s">
        <v>15</v>
      </c>
      <c r="U455" s="194"/>
    </row>
    <row r="456">
      <c r="A456" s="10">
        <v>452.0</v>
      </c>
      <c r="B456" s="41">
        <v>7832394.0</v>
      </c>
      <c r="C456" s="9" t="s">
        <v>16</v>
      </c>
      <c r="D456" s="10">
        <v>2.0</v>
      </c>
      <c r="E456" s="15">
        <v>44340.0</v>
      </c>
      <c r="F456" s="15">
        <v>44342.0</v>
      </c>
      <c r="G456" s="180"/>
      <c r="H456" s="24"/>
      <c r="I456" s="186"/>
      <c r="J456" s="180"/>
      <c r="L456" s="29">
        <v>44360.0</v>
      </c>
      <c r="M456" s="180"/>
      <c r="N456" s="28"/>
      <c r="O456" s="28"/>
      <c r="P456" s="8">
        <v>44368.0</v>
      </c>
      <c r="Q456" s="180"/>
      <c r="R456" s="194" t="s">
        <v>16</v>
      </c>
      <c r="S456" s="194"/>
      <c r="T456" s="194" t="s">
        <v>16</v>
      </c>
      <c r="U456" s="182"/>
    </row>
    <row r="457">
      <c r="A457" s="10">
        <v>453.0</v>
      </c>
      <c r="B457" s="41">
        <v>7834427.0</v>
      </c>
      <c r="C457" s="9" t="s">
        <v>15</v>
      </c>
      <c r="D457" s="24"/>
      <c r="E457" s="236">
        <v>44343.0</v>
      </c>
      <c r="F457" s="236">
        <v>44343.0</v>
      </c>
      <c r="G457" s="180"/>
      <c r="H457" s="24"/>
      <c r="I457" s="186"/>
      <c r="J457" s="180"/>
      <c r="K457" s="24"/>
      <c r="L457" s="180"/>
      <c r="M457" s="180"/>
      <c r="N457" s="28"/>
      <c r="O457" s="28"/>
      <c r="P457" s="180"/>
      <c r="Q457" s="8">
        <v>44344.0</v>
      </c>
      <c r="R457" s="194" t="s">
        <v>16</v>
      </c>
      <c r="S457" s="194"/>
      <c r="T457" s="182" t="s">
        <v>15</v>
      </c>
      <c r="U457" s="182"/>
    </row>
    <row r="458">
      <c r="A458" s="10">
        <v>454.0</v>
      </c>
      <c r="B458" s="41">
        <v>7834491.0</v>
      </c>
      <c r="C458" s="9" t="s">
        <v>16</v>
      </c>
      <c r="D458" s="10">
        <v>3.0</v>
      </c>
      <c r="E458" s="236">
        <v>44343.0</v>
      </c>
      <c r="F458" s="187"/>
      <c r="G458" s="180"/>
      <c r="H458" s="24"/>
      <c r="I458" s="8">
        <v>44347.0</v>
      </c>
      <c r="J458" s="180"/>
      <c r="K458" s="24"/>
      <c r="L458" s="29">
        <v>44360.0</v>
      </c>
      <c r="M458" s="180"/>
      <c r="N458" s="28"/>
      <c r="O458" s="28"/>
      <c r="P458" s="8">
        <v>44367.0</v>
      </c>
      <c r="Q458" s="180"/>
      <c r="R458" s="182" t="s">
        <v>15</v>
      </c>
      <c r="S458" s="194"/>
      <c r="T458" s="194" t="s">
        <v>16</v>
      </c>
      <c r="U458" s="182"/>
    </row>
    <row r="459">
      <c r="A459" s="10">
        <v>455.0</v>
      </c>
      <c r="B459" s="41">
        <v>7833805.0</v>
      </c>
      <c r="C459" s="9" t="s">
        <v>16</v>
      </c>
      <c r="D459" s="10">
        <v>1.0</v>
      </c>
      <c r="E459" s="236">
        <v>44342.0</v>
      </c>
      <c r="F459" s="187"/>
      <c r="G459" s="180"/>
      <c r="H459" s="24"/>
      <c r="I459" s="8">
        <v>44344.0</v>
      </c>
      <c r="J459" s="180"/>
      <c r="K459" s="24"/>
      <c r="L459" s="29">
        <v>44359.0</v>
      </c>
      <c r="M459" s="180"/>
      <c r="N459" s="28"/>
      <c r="O459" s="28"/>
      <c r="P459" s="8">
        <v>44360.0</v>
      </c>
      <c r="Q459" s="180"/>
      <c r="R459" s="182" t="s">
        <v>15</v>
      </c>
      <c r="S459" s="194"/>
      <c r="T459" s="194" t="s">
        <v>16</v>
      </c>
      <c r="U459" s="182"/>
    </row>
    <row r="460">
      <c r="A460" s="10">
        <v>456.0</v>
      </c>
      <c r="B460" s="41">
        <v>7835609.0</v>
      </c>
      <c r="C460" s="9" t="s">
        <v>15</v>
      </c>
      <c r="D460" s="24"/>
      <c r="E460" s="236">
        <v>44346.0</v>
      </c>
      <c r="F460" s="187"/>
      <c r="G460" s="180"/>
      <c r="H460" s="24"/>
      <c r="I460" s="8">
        <v>44346.0</v>
      </c>
      <c r="J460" s="180"/>
      <c r="K460" s="24"/>
      <c r="L460" s="180"/>
      <c r="M460" s="180"/>
      <c r="N460" s="28"/>
      <c r="O460" s="28"/>
      <c r="P460" s="8">
        <v>44355.0</v>
      </c>
      <c r="Q460" s="180"/>
      <c r="R460" s="182" t="s">
        <v>15</v>
      </c>
      <c r="S460" s="194"/>
      <c r="T460" s="182" t="s">
        <v>15</v>
      </c>
      <c r="U460" s="182"/>
    </row>
    <row r="461">
      <c r="A461" s="10">
        <v>457.0</v>
      </c>
      <c r="B461" s="41">
        <v>7835722.0</v>
      </c>
      <c r="C461" s="16" t="s">
        <v>16</v>
      </c>
      <c r="D461" s="36">
        <v>3.0</v>
      </c>
      <c r="E461" s="236">
        <v>44346.0</v>
      </c>
      <c r="F461" s="192">
        <v>44349.0</v>
      </c>
      <c r="G461" s="191"/>
      <c r="H461" s="37"/>
      <c r="I461" s="192">
        <v>44354.0</v>
      </c>
      <c r="J461" s="191"/>
      <c r="K461" s="37"/>
      <c r="L461" s="8">
        <v>44370.0</v>
      </c>
      <c r="M461" s="191"/>
      <c r="N461" s="140"/>
      <c r="O461" s="140"/>
      <c r="P461" s="8">
        <v>44378.0</v>
      </c>
      <c r="Q461" s="180"/>
      <c r="R461" s="182" t="s">
        <v>15</v>
      </c>
      <c r="S461" s="194"/>
      <c r="T461" s="194" t="s">
        <v>16</v>
      </c>
      <c r="U461" s="182"/>
    </row>
    <row r="462">
      <c r="A462" s="36">
        <v>458.0</v>
      </c>
      <c r="B462" s="42">
        <v>7838549.0</v>
      </c>
      <c r="C462" s="16" t="s">
        <v>16</v>
      </c>
      <c r="D462" s="36">
        <v>3.0</v>
      </c>
      <c r="E462" s="192">
        <v>44351.0</v>
      </c>
      <c r="F462" s="195"/>
      <c r="G462" s="191"/>
      <c r="H462" s="37"/>
      <c r="I462" s="192">
        <v>44351.0</v>
      </c>
      <c r="J462" s="191"/>
      <c r="K462" s="37"/>
      <c r="L462" s="191"/>
      <c r="M462" s="191"/>
      <c r="N462" s="140"/>
      <c r="O462" s="140"/>
      <c r="P462" s="8">
        <v>44360.0</v>
      </c>
      <c r="Q462" s="180"/>
      <c r="R462" s="182" t="s">
        <v>15</v>
      </c>
      <c r="S462" s="194"/>
      <c r="T462" s="182" t="s">
        <v>15</v>
      </c>
      <c r="U462" s="182"/>
    </row>
    <row r="463">
      <c r="A463" s="36">
        <v>459.0</v>
      </c>
      <c r="B463" s="42">
        <v>7837107.0</v>
      </c>
      <c r="C463" s="16" t="s">
        <v>16</v>
      </c>
      <c r="D463" s="36">
        <v>1.0</v>
      </c>
      <c r="E463" s="190">
        <v>44354.0</v>
      </c>
      <c r="F463" s="190">
        <v>44354.0</v>
      </c>
      <c r="G463" s="191"/>
      <c r="H463" s="37"/>
      <c r="I463" s="15">
        <v>44373.0</v>
      </c>
      <c r="J463" s="191"/>
      <c r="K463" s="37"/>
      <c r="L463" s="15">
        <v>44389.0</v>
      </c>
      <c r="M463" s="191"/>
      <c r="N463" s="140"/>
      <c r="O463" s="140"/>
      <c r="P463" s="15">
        <v>44400.0</v>
      </c>
      <c r="Q463" s="191"/>
      <c r="R463" s="194" t="s">
        <v>16</v>
      </c>
      <c r="S463" s="194"/>
      <c r="T463" s="194" t="s">
        <v>16</v>
      </c>
      <c r="U463" s="194"/>
    </row>
    <row r="464">
      <c r="A464" s="36">
        <v>460.0</v>
      </c>
      <c r="B464" s="42">
        <v>7839245.0</v>
      </c>
      <c r="C464" s="16" t="s">
        <v>15</v>
      </c>
      <c r="D464" s="37"/>
      <c r="E464" s="15">
        <v>44383.0</v>
      </c>
      <c r="F464" s="190">
        <v>44383.0</v>
      </c>
      <c r="G464" s="191"/>
      <c r="H464" s="37"/>
      <c r="I464" s="203"/>
      <c r="J464" s="191"/>
      <c r="K464" s="37"/>
      <c r="L464" s="191"/>
      <c r="M464" s="191"/>
      <c r="N464" s="140"/>
      <c r="O464" s="140"/>
      <c r="P464" s="180"/>
      <c r="Q464" s="8">
        <v>44387.0</v>
      </c>
      <c r="R464" s="194" t="s">
        <v>16</v>
      </c>
      <c r="S464" s="194"/>
      <c r="T464" s="182" t="s">
        <v>15</v>
      </c>
      <c r="U464" s="182"/>
    </row>
    <row r="465">
      <c r="A465" s="36">
        <v>461.0</v>
      </c>
      <c r="B465" s="42">
        <v>7839665.0</v>
      </c>
      <c r="C465" s="16" t="s">
        <v>15</v>
      </c>
      <c r="D465" s="36">
        <v>3.0</v>
      </c>
      <c r="E465" s="15">
        <v>44383.0</v>
      </c>
      <c r="F465" s="190"/>
      <c r="G465" s="191"/>
      <c r="H465" s="37"/>
      <c r="I465" s="15">
        <v>44386.0</v>
      </c>
      <c r="J465" s="191"/>
      <c r="K465" s="37"/>
      <c r="L465" s="8">
        <v>44401.0</v>
      </c>
      <c r="M465" s="191"/>
      <c r="N465" s="140"/>
      <c r="O465" s="140"/>
      <c r="P465" s="8">
        <v>44412.0</v>
      </c>
      <c r="Q465" s="180"/>
      <c r="R465" s="194" t="s">
        <v>16</v>
      </c>
      <c r="S465" s="194"/>
      <c r="T465" s="194" t="s">
        <v>16</v>
      </c>
      <c r="U465" s="182"/>
    </row>
    <row r="466">
      <c r="A466" s="36">
        <v>462.0</v>
      </c>
      <c r="B466" s="42">
        <v>7842708.0</v>
      </c>
      <c r="C466" s="16" t="s">
        <v>15</v>
      </c>
      <c r="D466" s="37"/>
      <c r="E466" s="15">
        <v>44360.0</v>
      </c>
      <c r="F466" s="15">
        <v>44360.0</v>
      </c>
      <c r="G466" s="191"/>
      <c r="H466" s="37"/>
      <c r="I466" s="8">
        <v>44371.0</v>
      </c>
      <c r="J466" s="191"/>
      <c r="K466" s="37"/>
      <c r="L466" s="191"/>
      <c r="M466" s="191"/>
      <c r="N466" s="140"/>
      <c r="O466" s="140"/>
      <c r="P466" s="8">
        <v>44382.0</v>
      </c>
      <c r="Q466" s="180"/>
      <c r="R466" s="182" t="s">
        <v>15</v>
      </c>
      <c r="S466" s="194"/>
      <c r="T466" s="182" t="s">
        <v>15</v>
      </c>
      <c r="U466" s="182"/>
    </row>
    <row r="467">
      <c r="A467" s="36">
        <v>463.0</v>
      </c>
      <c r="B467" s="44">
        <v>7848564.0</v>
      </c>
      <c r="C467" s="16" t="s">
        <v>16</v>
      </c>
      <c r="D467" s="36">
        <v>1.0</v>
      </c>
      <c r="E467" s="15">
        <v>44370.0</v>
      </c>
      <c r="F467" s="15">
        <v>44371.0</v>
      </c>
      <c r="G467" s="191"/>
      <c r="H467" s="37"/>
      <c r="I467" s="192"/>
      <c r="J467" s="191"/>
      <c r="K467" s="37"/>
      <c r="L467" s="8">
        <v>44383.0</v>
      </c>
      <c r="M467" s="191"/>
      <c r="N467" s="140"/>
      <c r="O467" s="140"/>
      <c r="P467" s="8">
        <v>44400.0</v>
      </c>
      <c r="Q467" s="180"/>
      <c r="R467" s="194" t="s">
        <v>16</v>
      </c>
      <c r="S467" s="194"/>
      <c r="T467" s="194" t="s">
        <v>16</v>
      </c>
      <c r="U467" s="182"/>
    </row>
    <row r="468">
      <c r="A468" s="36">
        <v>464.0</v>
      </c>
      <c r="B468" s="42">
        <v>7849928.0</v>
      </c>
      <c r="C468" s="16" t="s">
        <v>15</v>
      </c>
      <c r="D468" s="36">
        <v>2.0</v>
      </c>
      <c r="E468" s="15">
        <v>44373.0</v>
      </c>
      <c r="F468" s="195"/>
      <c r="G468" s="191"/>
      <c r="H468" s="37"/>
      <c r="I468" s="15">
        <v>44375.0</v>
      </c>
      <c r="J468" s="191"/>
      <c r="K468" s="37"/>
      <c r="L468" s="15">
        <v>44384.0</v>
      </c>
      <c r="M468" s="191"/>
      <c r="N468" s="140"/>
      <c r="O468" s="140"/>
      <c r="P468" s="8">
        <v>44392.0</v>
      </c>
      <c r="Q468" s="180"/>
      <c r="R468" s="182" t="s">
        <v>15</v>
      </c>
      <c r="S468" s="194"/>
      <c r="T468" s="194" t="s">
        <v>16</v>
      </c>
      <c r="U468" s="182"/>
    </row>
    <row r="469">
      <c r="A469" s="36">
        <v>465.0</v>
      </c>
      <c r="B469" s="45">
        <v>7850205.0</v>
      </c>
      <c r="C469" s="16" t="s">
        <v>15</v>
      </c>
      <c r="D469" s="37"/>
      <c r="E469" s="15">
        <v>44411.0</v>
      </c>
      <c r="F469" s="15">
        <v>44412.0</v>
      </c>
      <c r="G469" s="191"/>
      <c r="H469" s="37"/>
      <c r="I469" s="192">
        <v>44445.0</v>
      </c>
      <c r="J469" s="191"/>
      <c r="K469" s="37"/>
      <c r="L469" s="15">
        <v>44447.0</v>
      </c>
      <c r="M469" s="191"/>
      <c r="N469" s="140"/>
      <c r="O469" s="140"/>
      <c r="P469" s="15">
        <v>44465.0</v>
      </c>
      <c r="Q469" s="191"/>
      <c r="R469" s="194" t="s">
        <v>16</v>
      </c>
      <c r="S469" s="194"/>
      <c r="T469" s="194" t="s">
        <v>16</v>
      </c>
      <c r="U469" s="194"/>
    </row>
    <row r="470">
      <c r="A470" s="36">
        <v>466.0</v>
      </c>
      <c r="B470" s="42">
        <v>7869303.0</v>
      </c>
      <c r="C470" s="16" t="s">
        <v>15</v>
      </c>
      <c r="D470" s="36">
        <v>1.0</v>
      </c>
      <c r="E470" s="8">
        <v>44411.0</v>
      </c>
      <c r="F470" s="8">
        <v>44414.0</v>
      </c>
      <c r="G470" s="191"/>
      <c r="H470" s="37"/>
      <c r="I470" s="8">
        <v>44412.0</v>
      </c>
      <c r="J470" s="15">
        <v>44436.0</v>
      </c>
      <c r="K470" s="37"/>
      <c r="L470" s="192">
        <v>44445.0</v>
      </c>
      <c r="M470" s="191"/>
      <c r="N470" s="140"/>
      <c r="O470" s="140"/>
      <c r="P470" s="8">
        <v>44465.0</v>
      </c>
      <c r="Q470" s="180"/>
      <c r="R470" s="194" t="s">
        <v>16</v>
      </c>
      <c r="S470" s="194"/>
      <c r="T470" s="194" t="s">
        <v>16</v>
      </c>
      <c r="U470" s="182"/>
    </row>
    <row r="471">
      <c r="A471" s="36">
        <v>467.0</v>
      </c>
      <c r="B471" s="42">
        <v>7869302.0</v>
      </c>
      <c r="C471" s="16" t="s">
        <v>15</v>
      </c>
      <c r="D471" s="36">
        <v>1.0</v>
      </c>
      <c r="E471" s="15">
        <v>44411.0</v>
      </c>
      <c r="F471" s="15">
        <v>44414.0</v>
      </c>
      <c r="G471" s="191"/>
      <c r="H471" s="37"/>
      <c r="I471" s="15">
        <v>44412.0</v>
      </c>
      <c r="J471" s="15">
        <v>44436.0</v>
      </c>
      <c r="K471" s="37"/>
      <c r="L471" s="192">
        <v>44445.0</v>
      </c>
      <c r="M471" s="191"/>
      <c r="N471" s="140"/>
      <c r="O471" s="140"/>
      <c r="P471" s="15">
        <v>44465.0</v>
      </c>
      <c r="Q471" s="191"/>
      <c r="R471" s="194" t="s">
        <v>16</v>
      </c>
      <c r="S471" s="194"/>
      <c r="T471" s="194" t="s">
        <v>16</v>
      </c>
      <c r="U471" s="194"/>
    </row>
    <row r="472">
      <c r="A472" s="36">
        <v>468.0</v>
      </c>
      <c r="B472" s="42">
        <v>7869304.0</v>
      </c>
      <c r="C472" s="16" t="s">
        <v>16</v>
      </c>
      <c r="D472" s="36">
        <v>2.0</v>
      </c>
      <c r="E472" s="15">
        <v>44427.0</v>
      </c>
      <c r="F472" s="15">
        <v>44428.0</v>
      </c>
      <c r="G472" s="191"/>
      <c r="H472" s="37"/>
      <c r="I472" s="15">
        <v>44431.0</v>
      </c>
      <c r="J472" s="191"/>
      <c r="K472" s="37"/>
      <c r="L472" s="15">
        <v>44439.0</v>
      </c>
      <c r="M472" s="191"/>
      <c r="N472" s="140"/>
      <c r="O472" s="140"/>
      <c r="P472" s="15">
        <v>44445.0</v>
      </c>
      <c r="Q472" s="191"/>
      <c r="R472" s="194" t="s">
        <v>16</v>
      </c>
      <c r="S472" s="194"/>
      <c r="T472" s="194" t="s">
        <v>16</v>
      </c>
      <c r="U472" s="194"/>
    </row>
    <row r="473">
      <c r="A473" s="36">
        <v>469.0</v>
      </c>
      <c r="B473" s="42">
        <v>7877595.0</v>
      </c>
      <c r="C473" s="16" t="s">
        <v>15</v>
      </c>
      <c r="D473" s="37"/>
      <c r="E473" s="8">
        <v>44428.0</v>
      </c>
      <c r="F473" s="195"/>
      <c r="G473" s="191"/>
      <c r="H473" s="37"/>
      <c r="I473" s="15">
        <v>44428.0</v>
      </c>
      <c r="J473" s="191"/>
      <c r="K473" s="37"/>
      <c r="L473" s="191"/>
      <c r="M473" s="191"/>
      <c r="N473" s="140"/>
      <c r="O473" s="140"/>
      <c r="P473" s="8">
        <v>44431.0</v>
      </c>
      <c r="Q473" s="191"/>
      <c r="R473" s="182" t="s">
        <v>15</v>
      </c>
      <c r="S473" s="194"/>
      <c r="T473" s="182" t="s">
        <v>15</v>
      </c>
      <c r="U473" s="182"/>
    </row>
    <row r="474">
      <c r="A474" s="36">
        <v>470.0</v>
      </c>
      <c r="B474" s="42">
        <v>7880422.0</v>
      </c>
      <c r="C474" s="16" t="s">
        <v>86</v>
      </c>
      <c r="D474" s="37"/>
      <c r="E474" s="190">
        <v>44197.0</v>
      </c>
      <c r="F474" s="190">
        <v>44197.0</v>
      </c>
      <c r="G474" s="191"/>
      <c r="H474" s="37"/>
      <c r="I474" s="203"/>
      <c r="J474" s="191"/>
      <c r="K474" s="37"/>
      <c r="L474" s="191"/>
      <c r="M474" s="191"/>
      <c r="N474" s="140"/>
      <c r="O474" s="140"/>
      <c r="P474" s="191"/>
      <c r="Q474" s="15">
        <v>44202.0</v>
      </c>
      <c r="R474" s="194" t="s">
        <v>16</v>
      </c>
      <c r="S474" s="194"/>
      <c r="T474" s="182" t="s">
        <v>15</v>
      </c>
      <c r="U474" s="194"/>
    </row>
    <row r="475">
      <c r="A475" s="10">
        <v>471.0</v>
      </c>
      <c r="B475" s="10">
        <v>7759606.0</v>
      </c>
      <c r="C475" s="16" t="s">
        <v>86</v>
      </c>
      <c r="D475" s="37"/>
      <c r="E475" s="15">
        <v>44197.0</v>
      </c>
      <c r="F475" s="15">
        <v>44198.0</v>
      </c>
      <c r="G475" s="191"/>
      <c r="H475" s="37"/>
      <c r="I475" s="15">
        <v>44207.0</v>
      </c>
      <c r="J475" s="191"/>
      <c r="K475" s="37"/>
      <c r="L475" s="191"/>
      <c r="M475" s="191"/>
      <c r="N475" s="140"/>
      <c r="O475" s="15">
        <v>44211.0</v>
      </c>
      <c r="P475" s="15">
        <v>44220.0</v>
      </c>
      <c r="Q475" s="191"/>
      <c r="R475" s="194" t="s">
        <v>16</v>
      </c>
      <c r="S475" s="194"/>
      <c r="T475" s="182" t="s">
        <v>15</v>
      </c>
      <c r="U475" s="194"/>
    </row>
    <row r="476">
      <c r="A476" s="10">
        <v>472.0</v>
      </c>
      <c r="B476" s="10">
        <v>7759948.0</v>
      </c>
      <c r="C476" s="9" t="s">
        <v>15</v>
      </c>
      <c r="D476" s="10">
        <v>1.0</v>
      </c>
      <c r="E476" s="8">
        <v>44197.0</v>
      </c>
      <c r="F476" s="8">
        <v>44198.0</v>
      </c>
      <c r="G476" s="180"/>
      <c r="H476" s="24"/>
      <c r="I476" s="181">
        <v>44200.0</v>
      </c>
      <c r="J476" s="180"/>
      <c r="K476" s="24"/>
      <c r="L476" s="180"/>
      <c r="M476" s="180"/>
      <c r="N476" s="28"/>
      <c r="O476" s="28"/>
      <c r="P476" s="8">
        <v>44210.0</v>
      </c>
      <c r="Q476" s="180"/>
      <c r="R476" s="194" t="s">
        <v>16</v>
      </c>
      <c r="S476" s="194"/>
      <c r="T476" s="182" t="s">
        <v>15</v>
      </c>
      <c r="U476" s="182"/>
    </row>
    <row r="477">
      <c r="A477" s="10">
        <v>473.0</v>
      </c>
      <c r="B477" s="10">
        <v>7760041.0</v>
      </c>
      <c r="C477" s="9" t="s">
        <v>16</v>
      </c>
      <c r="D477" s="24"/>
      <c r="E477" s="8">
        <v>44198.0</v>
      </c>
      <c r="F477" s="187"/>
      <c r="G477" s="180"/>
      <c r="H477" s="24"/>
      <c r="I477" s="181">
        <v>44200.0</v>
      </c>
      <c r="J477" s="180"/>
      <c r="K477" s="24"/>
      <c r="L477" s="180"/>
      <c r="M477" s="180"/>
      <c r="N477" s="28"/>
      <c r="O477" s="28"/>
      <c r="P477" s="8">
        <v>44211.0</v>
      </c>
      <c r="Q477" s="180"/>
      <c r="R477" s="182" t="s">
        <v>15</v>
      </c>
      <c r="S477" s="194"/>
      <c r="T477" s="182" t="s">
        <v>15</v>
      </c>
      <c r="U477" s="182"/>
    </row>
    <row r="478">
      <c r="A478" s="10">
        <v>474.0</v>
      </c>
      <c r="B478" s="10">
        <v>7760190.0</v>
      </c>
      <c r="C478" s="9" t="s">
        <v>86</v>
      </c>
      <c r="D478" s="24"/>
      <c r="E478" s="8">
        <v>44200.0</v>
      </c>
      <c r="F478" s="187"/>
      <c r="G478" s="180"/>
      <c r="H478" s="24"/>
      <c r="I478" s="181">
        <v>44200.0</v>
      </c>
      <c r="J478" s="180"/>
      <c r="K478" s="24"/>
      <c r="L478" s="180"/>
      <c r="M478" s="180"/>
      <c r="N478" s="28"/>
      <c r="O478" s="28"/>
      <c r="P478" s="8">
        <v>44211.0</v>
      </c>
      <c r="Q478" s="180"/>
      <c r="R478" s="182" t="s">
        <v>15</v>
      </c>
      <c r="S478" s="194"/>
      <c r="T478" s="182" t="s">
        <v>15</v>
      </c>
      <c r="U478" s="182"/>
    </row>
    <row r="479">
      <c r="A479" s="10">
        <v>475.0</v>
      </c>
      <c r="B479" s="10">
        <v>7763471.0</v>
      </c>
      <c r="C479" s="16" t="s">
        <v>15</v>
      </c>
      <c r="D479" s="37"/>
      <c r="E479" s="15">
        <v>44204.0</v>
      </c>
      <c r="F479" s="195"/>
      <c r="G479" s="191"/>
      <c r="H479" s="37"/>
      <c r="I479" s="15">
        <v>44204.0</v>
      </c>
      <c r="J479" s="191"/>
      <c r="K479" s="37"/>
      <c r="L479" s="191"/>
      <c r="M479" s="191"/>
      <c r="N479" s="140"/>
      <c r="O479" s="15">
        <v>44211.0</v>
      </c>
      <c r="P479" s="15">
        <v>44213.0</v>
      </c>
      <c r="Q479" s="191"/>
      <c r="R479" s="182" t="s">
        <v>15</v>
      </c>
      <c r="S479" s="194"/>
      <c r="T479" s="182" t="s">
        <v>15</v>
      </c>
      <c r="U479" s="194"/>
    </row>
    <row r="480">
      <c r="A480" s="10">
        <v>476.0</v>
      </c>
      <c r="B480" s="10">
        <v>7763888.0</v>
      </c>
      <c r="C480" s="16" t="s">
        <v>15</v>
      </c>
      <c r="D480" s="37"/>
      <c r="E480" s="15">
        <v>44206.0</v>
      </c>
      <c r="F480" s="15">
        <v>44206.0</v>
      </c>
      <c r="G480" s="191"/>
      <c r="H480" s="37"/>
      <c r="I480" s="15"/>
      <c r="J480" s="191"/>
      <c r="K480" s="37"/>
      <c r="L480" s="15">
        <v>44250.0</v>
      </c>
      <c r="M480" s="191"/>
      <c r="N480" s="140"/>
      <c r="O480" s="140"/>
      <c r="P480" s="15">
        <v>44261.0</v>
      </c>
      <c r="Q480" s="191"/>
      <c r="R480" s="194" t="s">
        <v>16</v>
      </c>
      <c r="S480" s="194"/>
      <c r="T480" s="194" t="s">
        <v>16</v>
      </c>
      <c r="U480" s="194"/>
    </row>
    <row r="481">
      <c r="A481" s="10">
        <v>477.0</v>
      </c>
      <c r="B481" s="10">
        <v>7763891.0</v>
      </c>
      <c r="C481" s="16" t="s">
        <v>15</v>
      </c>
      <c r="D481" s="37"/>
      <c r="E481" s="15">
        <v>44206.0</v>
      </c>
      <c r="F481" s="15">
        <v>44206.0</v>
      </c>
      <c r="G481" s="191"/>
      <c r="H481" s="37"/>
      <c r="I481" s="15">
        <v>44241.0</v>
      </c>
      <c r="J481" s="191"/>
      <c r="K481" s="37"/>
      <c r="L481" s="15">
        <v>44252.0</v>
      </c>
      <c r="M481" s="191"/>
      <c r="N481" s="140"/>
      <c r="O481" s="140"/>
      <c r="P481" s="15">
        <v>44261.0</v>
      </c>
      <c r="Q481" s="191"/>
      <c r="R481" s="194" t="s">
        <v>16</v>
      </c>
      <c r="S481" s="194"/>
      <c r="T481" s="194" t="s">
        <v>16</v>
      </c>
      <c r="U481" s="194"/>
    </row>
    <row r="482">
      <c r="A482" s="10">
        <v>478.0</v>
      </c>
      <c r="B482" s="10">
        <v>7777384.0</v>
      </c>
      <c r="C482" s="16" t="s">
        <v>16</v>
      </c>
      <c r="D482" s="36">
        <v>1.0</v>
      </c>
      <c r="E482" s="15">
        <v>44232.0</v>
      </c>
      <c r="F482" s="15">
        <v>44232.0</v>
      </c>
      <c r="G482" s="191"/>
      <c r="H482" s="37"/>
      <c r="I482" s="203"/>
      <c r="J482" s="191"/>
      <c r="K482" s="37"/>
      <c r="L482" s="191"/>
      <c r="M482" s="191"/>
      <c r="N482" s="140"/>
      <c r="O482" s="140"/>
      <c r="P482" s="191"/>
      <c r="Q482" s="15">
        <v>44242.0</v>
      </c>
      <c r="R482" s="194" t="s">
        <v>16</v>
      </c>
      <c r="S482" s="194"/>
      <c r="T482" s="182" t="s">
        <v>15</v>
      </c>
      <c r="U482" s="194"/>
    </row>
    <row r="483">
      <c r="A483" s="13">
        <v>479.0</v>
      </c>
      <c r="B483" s="13">
        <v>7778163.0</v>
      </c>
      <c r="C483" s="9" t="s">
        <v>15</v>
      </c>
      <c r="D483" s="24"/>
      <c r="E483" s="8">
        <v>44233.0</v>
      </c>
      <c r="F483" s="187"/>
      <c r="G483" s="180"/>
      <c r="H483" s="24"/>
      <c r="I483" s="8">
        <v>44233.0</v>
      </c>
      <c r="J483" s="180"/>
      <c r="K483" s="24"/>
      <c r="L483" s="180"/>
      <c r="M483" s="180"/>
      <c r="N483" s="28"/>
      <c r="O483" s="28"/>
      <c r="P483" s="8">
        <v>44242.0</v>
      </c>
      <c r="Q483" s="180"/>
      <c r="R483" s="182" t="s">
        <v>15</v>
      </c>
      <c r="S483" s="194"/>
      <c r="T483" s="182" t="s">
        <v>15</v>
      </c>
      <c r="U483" s="182"/>
    </row>
    <row r="484">
      <c r="A484" s="13">
        <v>480.0</v>
      </c>
      <c r="B484" s="13">
        <v>7779015.0</v>
      </c>
      <c r="C484" s="9" t="s">
        <v>15</v>
      </c>
      <c r="D484" s="24"/>
      <c r="E484" s="8">
        <v>44235.0</v>
      </c>
      <c r="F484" s="187"/>
      <c r="G484" s="180"/>
      <c r="H484" s="24"/>
      <c r="I484" s="8">
        <v>44235.0</v>
      </c>
      <c r="J484" s="180"/>
      <c r="K484" s="24"/>
      <c r="L484" s="180"/>
      <c r="M484" s="180"/>
      <c r="N484" s="28"/>
      <c r="O484" s="28"/>
      <c r="P484" s="8">
        <v>44240.0</v>
      </c>
      <c r="Q484" s="180"/>
      <c r="R484" s="182" t="s">
        <v>15</v>
      </c>
      <c r="S484" s="194"/>
      <c r="T484" s="182" t="s">
        <v>15</v>
      </c>
      <c r="U484" s="182"/>
    </row>
    <row r="485">
      <c r="A485" s="10">
        <v>481.0</v>
      </c>
      <c r="B485" s="10">
        <v>7779055.0</v>
      </c>
      <c r="C485" s="9" t="s">
        <v>16</v>
      </c>
      <c r="D485" s="10"/>
      <c r="E485" s="8">
        <v>44236.0</v>
      </c>
      <c r="F485" s="187"/>
      <c r="G485" s="180"/>
      <c r="H485" s="24"/>
      <c r="I485" s="8">
        <v>44236.0</v>
      </c>
      <c r="J485" s="180"/>
      <c r="K485" s="24"/>
      <c r="L485" s="180"/>
      <c r="M485" s="180"/>
      <c r="N485" s="28"/>
      <c r="O485" s="28"/>
      <c r="P485" s="8">
        <v>44240.0</v>
      </c>
      <c r="Q485" s="180"/>
      <c r="R485" s="182" t="s">
        <v>15</v>
      </c>
      <c r="S485" s="194"/>
      <c r="T485" s="182" t="s">
        <v>15</v>
      </c>
      <c r="U485" s="182"/>
    </row>
    <row r="486">
      <c r="A486" s="10">
        <v>482.0</v>
      </c>
      <c r="B486" s="10">
        <v>7779613.0</v>
      </c>
      <c r="C486" s="9" t="s">
        <v>15</v>
      </c>
      <c r="D486" s="24"/>
      <c r="E486" s="8">
        <v>44236.0</v>
      </c>
      <c r="F486" s="8">
        <v>44236.0</v>
      </c>
      <c r="G486" s="180"/>
      <c r="H486" s="24"/>
      <c r="I486" s="8">
        <v>44242.0</v>
      </c>
      <c r="J486" s="180"/>
      <c r="K486" s="24"/>
      <c r="L486" s="180"/>
      <c r="M486" s="180"/>
      <c r="N486" s="28"/>
      <c r="O486" s="28"/>
      <c r="P486" s="8">
        <v>44244.0</v>
      </c>
      <c r="Q486" s="180"/>
      <c r="R486" s="194" t="s">
        <v>16</v>
      </c>
      <c r="S486" s="194"/>
      <c r="T486" s="182" t="s">
        <v>15</v>
      </c>
      <c r="U486" s="182"/>
    </row>
    <row r="487">
      <c r="A487" s="10">
        <v>483.0</v>
      </c>
      <c r="B487" s="10">
        <v>7778407.0</v>
      </c>
      <c r="C487" s="9" t="s">
        <v>16</v>
      </c>
      <c r="D487" s="10">
        <v>2.0</v>
      </c>
      <c r="E487" s="8">
        <v>44234.0</v>
      </c>
      <c r="F487" s="187"/>
      <c r="G487" s="180"/>
      <c r="H487" s="24"/>
      <c r="I487" s="8">
        <v>44236.0</v>
      </c>
      <c r="J487" s="180"/>
      <c r="K487" s="24"/>
      <c r="L487" s="180"/>
      <c r="M487" s="180"/>
      <c r="N487" s="28"/>
      <c r="O487" s="28"/>
      <c r="P487" s="8">
        <v>44248.0</v>
      </c>
      <c r="Q487" s="180"/>
      <c r="R487" s="182" t="s">
        <v>15</v>
      </c>
      <c r="S487" s="194"/>
      <c r="T487" s="182" t="s">
        <v>15</v>
      </c>
      <c r="U487" s="182"/>
    </row>
    <row r="488">
      <c r="A488" s="10">
        <v>484.0</v>
      </c>
      <c r="B488" s="10">
        <v>7779844.0</v>
      </c>
      <c r="C488" s="16" t="s">
        <v>15</v>
      </c>
      <c r="D488" s="37"/>
      <c r="E488" s="15">
        <v>44237.0</v>
      </c>
      <c r="F488" s="15">
        <v>44237.0</v>
      </c>
      <c r="G488" s="15">
        <v>44280.0</v>
      </c>
      <c r="H488" s="37"/>
      <c r="I488" s="15">
        <v>44278.0</v>
      </c>
      <c r="J488" s="15">
        <v>44283.0</v>
      </c>
      <c r="K488" s="37"/>
      <c r="L488" s="15">
        <v>44263.0</v>
      </c>
      <c r="M488" s="15">
        <v>44294.0</v>
      </c>
      <c r="N488" s="15"/>
      <c r="O488" s="207"/>
      <c r="P488" s="15">
        <v>44303.0</v>
      </c>
      <c r="Q488" s="191"/>
      <c r="R488" s="194" t="s">
        <v>16</v>
      </c>
      <c r="S488" s="194"/>
      <c r="T488" s="194" t="s">
        <v>16</v>
      </c>
      <c r="U488" s="194"/>
    </row>
    <row r="489">
      <c r="A489" s="36">
        <v>485.0</v>
      </c>
      <c r="B489" s="46">
        <v>7809881.0</v>
      </c>
      <c r="C489" s="16" t="s">
        <v>16</v>
      </c>
      <c r="D489" s="36">
        <v>1.0</v>
      </c>
      <c r="E489" s="8">
        <v>44295.0</v>
      </c>
      <c r="F489" s="8">
        <v>44296.0</v>
      </c>
      <c r="G489" s="191"/>
      <c r="H489" s="37"/>
      <c r="I489" s="192">
        <v>44336.0</v>
      </c>
      <c r="J489" s="15">
        <v>44386.0</v>
      </c>
      <c r="K489" s="37"/>
      <c r="L489" s="15">
        <v>44349.0</v>
      </c>
      <c r="M489" s="191"/>
      <c r="N489" s="140"/>
      <c r="O489" s="28"/>
      <c r="P489" s="8">
        <v>44400.0</v>
      </c>
      <c r="Q489" s="180"/>
      <c r="R489" s="194" t="s">
        <v>16</v>
      </c>
      <c r="S489" s="194"/>
      <c r="T489" s="194" t="s">
        <v>16</v>
      </c>
      <c r="U489" s="182"/>
    </row>
    <row r="490">
      <c r="A490" s="10">
        <v>486.0</v>
      </c>
      <c r="B490" s="41">
        <v>7807130.0</v>
      </c>
      <c r="C490" s="9" t="s">
        <v>15</v>
      </c>
      <c r="D490" s="24"/>
      <c r="E490" s="8">
        <v>44291.0</v>
      </c>
      <c r="F490" s="8">
        <v>44291.0</v>
      </c>
      <c r="G490" s="180"/>
      <c r="H490" s="24"/>
      <c r="I490" s="8">
        <v>44299.0</v>
      </c>
      <c r="J490" s="180"/>
      <c r="K490" s="24"/>
      <c r="L490" s="180"/>
      <c r="M490" s="180"/>
      <c r="N490" s="28"/>
      <c r="O490" s="28"/>
      <c r="P490" s="8">
        <v>44307.0</v>
      </c>
      <c r="Q490" s="180"/>
      <c r="R490" s="194" t="s">
        <v>16</v>
      </c>
      <c r="S490" s="194"/>
      <c r="T490" s="182" t="s">
        <v>15</v>
      </c>
      <c r="U490" s="182"/>
    </row>
    <row r="491">
      <c r="A491" s="10">
        <v>487.0</v>
      </c>
      <c r="B491" s="41">
        <v>7810742.0</v>
      </c>
      <c r="C491" s="9" t="s">
        <v>15</v>
      </c>
      <c r="D491" s="24"/>
      <c r="E491" s="8">
        <v>44298.0</v>
      </c>
      <c r="F491" s="187"/>
      <c r="G491" s="180"/>
      <c r="H491" s="24"/>
      <c r="I491" s="8">
        <v>44298.0</v>
      </c>
      <c r="J491" s="180"/>
      <c r="K491" s="24"/>
      <c r="L491" s="180"/>
      <c r="M491" s="180"/>
      <c r="N491" s="28"/>
      <c r="O491" s="28"/>
      <c r="P491" s="8">
        <v>44307.0</v>
      </c>
      <c r="Q491" s="180"/>
      <c r="R491" s="182" t="s">
        <v>15</v>
      </c>
      <c r="S491" s="194"/>
      <c r="T491" s="182" t="s">
        <v>15</v>
      </c>
      <c r="U491" s="182"/>
    </row>
    <row r="492">
      <c r="A492" s="10">
        <v>488.0</v>
      </c>
      <c r="B492" s="30">
        <v>7901920.0</v>
      </c>
      <c r="C492" s="9" t="s">
        <v>16</v>
      </c>
      <c r="D492" s="10">
        <v>1.0</v>
      </c>
      <c r="E492" s="8">
        <v>44298.0</v>
      </c>
      <c r="F492" s="8">
        <v>44298.0</v>
      </c>
      <c r="G492" s="180"/>
      <c r="H492" s="24"/>
      <c r="I492" s="8">
        <v>44310.0</v>
      </c>
      <c r="J492" s="8">
        <v>44339.0</v>
      </c>
      <c r="K492" s="24"/>
      <c r="L492" s="8">
        <v>44333.0</v>
      </c>
      <c r="M492" s="8">
        <v>44342.0</v>
      </c>
      <c r="N492" s="28"/>
      <c r="O492" s="28"/>
      <c r="P492" s="8">
        <v>44347.0</v>
      </c>
      <c r="Q492" s="180"/>
      <c r="R492" s="194" t="s">
        <v>16</v>
      </c>
      <c r="S492" s="194"/>
      <c r="T492" s="194" t="s">
        <v>16</v>
      </c>
      <c r="U492" s="182"/>
    </row>
    <row r="493">
      <c r="A493" s="10">
        <v>489.0</v>
      </c>
      <c r="B493" s="41">
        <v>7807995.0</v>
      </c>
      <c r="C493" s="9" t="s">
        <v>16</v>
      </c>
      <c r="D493" s="10">
        <v>2.0</v>
      </c>
      <c r="E493" s="8">
        <v>44292.0</v>
      </c>
      <c r="F493" s="8">
        <v>44294.0</v>
      </c>
      <c r="G493" s="180"/>
      <c r="H493" s="24"/>
      <c r="I493" s="8">
        <v>44300.0</v>
      </c>
      <c r="J493" s="180"/>
      <c r="K493" s="24"/>
      <c r="L493" s="180"/>
      <c r="M493" s="180"/>
      <c r="N493" s="28"/>
      <c r="O493" s="28"/>
      <c r="P493" s="8">
        <v>44306.0</v>
      </c>
      <c r="Q493" s="180"/>
      <c r="R493" s="194" t="s">
        <v>16</v>
      </c>
      <c r="S493" s="194"/>
      <c r="T493" s="182" t="s">
        <v>15</v>
      </c>
      <c r="U493" s="182"/>
    </row>
    <row r="494">
      <c r="A494" s="10">
        <v>490.0</v>
      </c>
      <c r="B494" s="41">
        <v>7789947.0</v>
      </c>
      <c r="C494" s="9" t="s">
        <v>16</v>
      </c>
      <c r="D494" s="10">
        <v>1.0</v>
      </c>
      <c r="E494" s="179">
        <v>44257.0</v>
      </c>
      <c r="F494" s="179">
        <v>44258.0</v>
      </c>
      <c r="G494" s="180"/>
      <c r="H494" s="24"/>
      <c r="I494" s="179">
        <v>44278.0</v>
      </c>
      <c r="J494" s="180"/>
      <c r="K494" s="24"/>
      <c r="L494" s="179">
        <v>44280.0</v>
      </c>
      <c r="M494" s="180"/>
      <c r="N494" s="28"/>
      <c r="O494" s="28"/>
      <c r="P494" s="8">
        <v>44284.0</v>
      </c>
      <c r="Q494" s="180"/>
      <c r="R494" s="194" t="s">
        <v>16</v>
      </c>
      <c r="S494" s="194"/>
      <c r="T494" s="194" t="s">
        <v>16</v>
      </c>
      <c r="U494" s="182"/>
    </row>
    <row r="495">
      <c r="A495" s="10">
        <v>491.0</v>
      </c>
      <c r="B495" s="41">
        <v>7814668.0</v>
      </c>
      <c r="C495" s="9" t="s">
        <v>15</v>
      </c>
      <c r="D495" s="24"/>
      <c r="E495" s="8">
        <v>44306.0</v>
      </c>
      <c r="F495" s="8">
        <v>44306.0</v>
      </c>
      <c r="G495" s="180"/>
      <c r="H495" s="24"/>
      <c r="I495" s="186"/>
      <c r="J495" s="180"/>
      <c r="K495" s="24"/>
      <c r="L495" s="8">
        <v>44331.0</v>
      </c>
      <c r="M495" s="180"/>
      <c r="N495" s="28"/>
      <c r="O495" s="28"/>
      <c r="P495" s="8">
        <v>44350.0</v>
      </c>
      <c r="Q495" s="180"/>
      <c r="R495" s="194" t="s">
        <v>16</v>
      </c>
      <c r="S495" s="194"/>
      <c r="T495" s="194" t="s">
        <v>16</v>
      </c>
      <c r="U495" s="182"/>
    </row>
    <row r="496" ht="15.0" customHeight="1">
      <c r="A496" s="10">
        <v>492.0</v>
      </c>
      <c r="B496" s="41">
        <v>7813417.0</v>
      </c>
      <c r="C496" s="9" t="s">
        <v>15</v>
      </c>
      <c r="D496" s="24"/>
      <c r="E496" s="8">
        <v>44302.0</v>
      </c>
      <c r="F496" s="8">
        <v>44302.0</v>
      </c>
      <c r="G496" s="180"/>
      <c r="H496" s="24"/>
      <c r="I496" s="8">
        <v>44308.0</v>
      </c>
      <c r="J496" s="180"/>
      <c r="K496" s="24"/>
      <c r="L496" s="180"/>
      <c r="M496" s="180"/>
      <c r="N496" s="28"/>
      <c r="O496" s="28"/>
      <c r="P496" s="8">
        <v>44309.0</v>
      </c>
      <c r="Q496" s="180"/>
      <c r="R496" s="182" t="s">
        <v>15</v>
      </c>
      <c r="S496" s="194"/>
      <c r="T496" s="182" t="s">
        <v>15</v>
      </c>
      <c r="U496" s="182"/>
    </row>
    <row r="497">
      <c r="A497" s="10">
        <v>493.0</v>
      </c>
      <c r="B497" s="41">
        <v>7807678.0</v>
      </c>
      <c r="C497" s="9" t="s">
        <v>16</v>
      </c>
      <c r="D497" s="10">
        <v>2.0</v>
      </c>
      <c r="E497" s="8">
        <v>44291.0</v>
      </c>
      <c r="F497" s="8">
        <v>44293.0</v>
      </c>
      <c r="G497" s="180"/>
      <c r="H497" s="24"/>
      <c r="I497" s="186"/>
      <c r="J497" s="180"/>
      <c r="K497" s="24"/>
      <c r="L497" s="8">
        <v>44307.0</v>
      </c>
      <c r="M497" s="180"/>
      <c r="N497" s="28"/>
      <c r="O497" s="28"/>
      <c r="P497" s="8">
        <v>44311.0</v>
      </c>
      <c r="Q497" s="180"/>
      <c r="R497" s="194" t="s">
        <v>16</v>
      </c>
      <c r="S497" s="194"/>
      <c r="T497" s="194" t="s">
        <v>16</v>
      </c>
      <c r="U497" s="182"/>
    </row>
    <row r="498">
      <c r="A498" s="10">
        <v>494.0</v>
      </c>
      <c r="B498" s="30">
        <v>7836231.0</v>
      </c>
      <c r="C498" s="9" t="s">
        <v>16</v>
      </c>
      <c r="D498" s="10">
        <v>2.0</v>
      </c>
      <c r="E498" s="8">
        <v>44306.0</v>
      </c>
      <c r="F498" s="187"/>
      <c r="G498" s="180"/>
      <c r="H498" s="24"/>
      <c r="I498" s="8">
        <v>44308.0</v>
      </c>
      <c r="J498" s="180"/>
      <c r="K498" s="24"/>
      <c r="L498" s="180"/>
      <c r="M498" s="180"/>
      <c r="N498" s="28"/>
      <c r="O498" s="28"/>
      <c r="P498" s="8">
        <v>44314.0</v>
      </c>
      <c r="Q498" s="180"/>
      <c r="R498" s="182" t="s">
        <v>15</v>
      </c>
      <c r="S498" s="194"/>
      <c r="T498" s="182" t="s">
        <v>15</v>
      </c>
      <c r="U498" s="182"/>
    </row>
    <row r="499">
      <c r="A499" s="10">
        <v>495.0</v>
      </c>
      <c r="B499" s="41">
        <v>7815846.0</v>
      </c>
      <c r="C499" s="9" t="s">
        <v>16</v>
      </c>
      <c r="D499" s="10">
        <v>1.0</v>
      </c>
      <c r="E499" s="8">
        <v>44308.0</v>
      </c>
      <c r="F499" s="187"/>
      <c r="G499" s="180"/>
      <c r="H499" s="24"/>
      <c r="I499" s="8">
        <v>44309.0</v>
      </c>
      <c r="J499" s="180"/>
      <c r="K499" s="24"/>
      <c r="L499" s="180"/>
      <c r="M499" s="180"/>
      <c r="N499" s="28"/>
      <c r="O499" s="28"/>
      <c r="P499" s="8">
        <v>44311.0</v>
      </c>
      <c r="Q499" s="180"/>
      <c r="R499" s="182" t="s">
        <v>15</v>
      </c>
      <c r="S499" s="194"/>
      <c r="T499" s="182" t="s">
        <v>15</v>
      </c>
      <c r="U499" s="182"/>
    </row>
    <row r="500">
      <c r="A500" s="10">
        <v>496.0</v>
      </c>
      <c r="B500" s="41">
        <v>7808743.0</v>
      </c>
      <c r="C500" s="9" t="s">
        <v>16</v>
      </c>
      <c r="D500" s="10">
        <v>2.0</v>
      </c>
      <c r="E500" s="8">
        <v>44293.0</v>
      </c>
      <c r="F500" s="8">
        <v>44295.0</v>
      </c>
      <c r="G500" s="180"/>
      <c r="H500" s="24"/>
      <c r="I500" s="8">
        <v>44311.0</v>
      </c>
      <c r="J500" s="180"/>
      <c r="K500" s="24"/>
      <c r="L500" s="8">
        <v>44316.0</v>
      </c>
      <c r="M500" s="180"/>
      <c r="N500" s="28"/>
      <c r="O500" s="28"/>
      <c r="P500" s="8">
        <v>44329.0</v>
      </c>
      <c r="Q500" s="180"/>
      <c r="R500" s="194" t="s">
        <v>16</v>
      </c>
      <c r="S500" s="194"/>
      <c r="T500" s="194" t="s">
        <v>16</v>
      </c>
      <c r="U500" s="182"/>
    </row>
    <row r="501">
      <c r="A501" s="10">
        <v>497.0</v>
      </c>
      <c r="B501" s="41">
        <v>7816643.0</v>
      </c>
      <c r="C501" s="9" t="s">
        <v>15</v>
      </c>
      <c r="D501" s="24"/>
      <c r="E501" s="8">
        <v>44310.0</v>
      </c>
      <c r="F501" s="8">
        <v>44310.0</v>
      </c>
      <c r="G501" s="180"/>
      <c r="H501" s="24"/>
      <c r="I501" s="8">
        <v>44318.0</v>
      </c>
      <c r="J501" s="180"/>
      <c r="K501" s="24"/>
      <c r="L501" s="8">
        <v>44321.0</v>
      </c>
      <c r="M501" s="180"/>
      <c r="N501" s="28"/>
      <c r="O501" s="28"/>
      <c r="P501" s="8">
        <v>44332.0</v>
      </c>
      <c r="Q501" s="180"/>
      <c r="R501" s="194" t="s">
        <v>16</v>
      </c>
      <c r="S501" s="194"/>
      <c r="T501" s="194" t="s">
        <v>16</v>
      </c>
      <c r="U501" s="182"/>
    </row>
    <row r="502" ht="14.25" customHeight="1">
      <c r="A502" s="10">
        <v>498.0</v>
      </c>
      <c r="B502" s="41">
        <v>7816865.0</v>
      </c>
      <c r="C502" s="9" t="s">
        <v>16</v>
      </c>
      <c r="D502" s="10">
        <v>1.0</v>
      </c>
      <c r="E502" s="8">
        <v>44310.0</v>
      </c>
      <c r="F502" s="187"/>
      <c r="G502" s="180"/>
      <c r="H502" s="24"/>
      <c r="I502" s="181"/>
      <c r="J502" s="180"/>
      <c r="K502" s="24"/>
      <c r="L502" s="8">
        <v>44311.0</v>
      </c>
      <c r="M502" s="180"/>
      <c r="N502" s="28"/>
      <c r="O502" s="28"/>
      <c r="P502" s="8">
        <v>44324.0</v>
      </c>
      <c r="Q502" s="180"/>
      <c r="R502" s="182" t="s">
        <v>15</v>
      </c>
      <c r="S502" s="194"/>
      <c r="T502" s="194" t="s">
        <v>16</v>
      </c>
      <c r="U502" s="182"/>
    </row>
    <row r="503">
      <c r="A503" s="10">
        <v>499.0</v>
      </c>
      <c r="B503" s="41">
        <v>7815299.0</v>
      </c>
      <c r="C503" s="9" t="s">
        <v>15</v>
      </c>
      <c r="D503" s="24"/>
      <c r="E503" s="8">
        <v>44307.0</v>
      </c>
      <c r="F503" s="8">
        <v>44307.0</v>
      </c>
      <c r="G503" s="180"/>
      <c r="H503" s="24"/>
      <c r="I503" s="8">
        <v>44313.0</v>
      </c>
      <c r="J503" s="180"/>
      <c r="K503" s="24"/>
      <c r="L503" s="180"/>
      <c r="M503" s="180"/>
      <c r="N503" s="28"/>
      <c r="O503" s="28"/>
      <c r="P503" s="8">
        <v>44314.0</v>
      </c>
      <c r="Q503" s="180"/>
      <c r="R503" s="194" t="s">
        <v>16</v>
      </c>
      <c r="S503" s="194"/>
      <c r="T503" s="182" t="s">
        <v>15</v>
      </c>
      <c r="U503" s="182"/>
    </row>
    <row r="504">
      <c r="A504" s="10">
        <v>500.0</v>
      </c>
      <c r="B504" s="41">
        <v>7817754.0</v>
      </c>
      <c r="C504" s="16" t="s">
        <v>16</v>
      </c>
      <c r="D504" s="36">
        <v>1.0</v>
      </c>
      <c r="E504" s="15">
        <v>44312.0</v>
      </c>
      <c r="F504" s="195"/>
      <c r="G504" s="191"/>
      <c r="H504" s="37"/>
      <c r="I504" s="15">
        <v>44313.0</v>
      </c>
      <c r="J504" s="191"/>
      <c r="K504" s="37"/>
      <c r="L504" s="191"/>
      <c r="M504" s="191"/>
      <c r="N504" s="140"/>
      <c r="O504" s="15">
        <v>44326.0</v>
      </c>
      <c r="P504" s="15">
        <v>44333.0</v>
      </c>
      <c r="Q504" s="191"/>
      <c r="R504" s="182" t="s">
        <v>15</v>
      </c>
      <c r="S504" s="194"/>
      <c r="T504" s="182" t="s">
        <v>15</v>
      </c>
      <c r="U504" s="194"/>
    </row>
    <row r="505">
      <c r="A505" s="10">
        <v>501.0</v>
      </c>
      <c r="B505" s="41">
        <v>7818483.0</v>
      </c>
      <c r="C505" s="9" t="s">
        <v>16</v>
      </c>
      <c r="D505" s="10">
        <v>1.0</v>
      </c>
      <c r="E505" s="8">
        <v>44314.0</v>
      </c>
      <c r="F505" s="187"/>
      <c r="G505" s="180"/>
      <c r="H505" s="24"/>
      <c r="I505" s="8">
        <v>44314.0</v>
      </c>
      <c r="J505" s="180"/>
      <c r="K505" s="24"/>
      <c r="L505" s="8">
        <v>44326.0</v>
      </c>
      <c r="M505" s="180"/>
      <c r="N505" s="28"/>
      <c r="O505" s="28"/>
      <c r="P505" s="8">
        <v>44332.0</v>
      </c>
      <c r="Q505" s="180"/>
      <c r="R505" s="182" t="s">
        <v>15</v>
      </c>
      <c r="S505" s="194"/>
      <c r="T505" s="194" t="s">
        <v>16</v>
      </c>
      <c r="U505" s="182"/>
    </row>
    <row r="506">
      <c r="A506" s="10">
        <v>502.0</v>
      </c>
      <c r="B506" s="41">
        <v>7819070.0</v>
      </c>
      <c r="C506" s="9" t="s">
        <v>16</v>
      </c>
      <c r="D506" s="10">
        <v>1.0</v>
      </c>
      <c r="E506" s="8">
        <v>44315.0</v>
      </c>
      <c r="F506" s="8">
        <v>44315.0</v>
      </c>
      <c r="G506" s="180"/>
      <c r="H506" s="24"/>
      <c r="I506" s="8">
        <v>44333.0</v>
      </c>
      <c r="J506" s="180"/>
      <c r="K506" s="24"/>
      <c r="L506" s="8">
        <v>44335.0</v>
      </c>
      <c r="M506" s="180"/>
      <c r="N506" s="28"/>
      <c r="O506" s="28"/>
      <c r="P506" s="8">
        <v>44344.0</v>
      </c>
      <c r="Q506" s="180"/>
      <c r="R506" s="194" t="s">
        <v>16</v>
      </c>
      <c r="S506" s="194"/>
      <c r="T506" s="194" t="s">
        <v>16</v>
      </c>
      <c r="U506" s="182"/>
    </row>
    <row r="507">
      <c r="A507" s="10">
        <v>503.0</v>
      </c>
      <c r="B507" s="41">
        <v>7810121.0</v>
      </c>
      <c r="C507" s="9" t="s">
        <v>16</v>
      </c>
      <c r="D507" s="10">
        <v>1.0</v>
      </c>
      <c r="E507" s="8">
        <v>44296.0</v>
      </c>
      <c r="F507" s="8">
        <v>44297.0</v>
      </c>
      <c r="G507" s="180"/>
      <c r="H507" s="24"/>
      <c r="I507" s="8">
        <v>44316.0</v>
      </c>
      <c r="J507" s="180"/>
      <c r="K507" s="24"/>
      <c r="L507" s="8">
        <v>44323.0</v>
      </c>
      <c r="M507" s="180"/>
      <c r="N507" s="28"/>
      <c r="O507" s="28"/>
      <c r="P507" s="8">
        <v>44331.0</v>
      </c>
      <c r="Q507" s="180"/>
      <c r="R507" s="194" t="s">
        <v>16</v>
      </c>
      <c r="S507" s="194"/>
      <c r="T507" s="194" t="s">
        <v>16</v>
      </c>
      <c r="U507" s="182"/>
    </row>
    <row r="508">
      <c r="A508" s="10">
        <v>504.0</v>
      </c>
      <c r="B508" s="41">
        <v>7820162.0</v>
      </c>
      <c r="C508" s="9" t="s">
        <v>15</v>
      </c>
      <c r="D508" s="24"/>
      <c r="E508" s="8">
        <v>44316.0</v>
      </c>
      <c r="F508" s="187"/>
      <c r="G508" s="180"/>
      <c r="H508" s="24"/>
      <c r="I508" s="8">
        <v>44316.0</v>
      </c>
      <c r="J508" s="180"/>
      <c r="K508" s="24"/>
      <c r="L508" s="8">
        <v>44330.0</v>
      </c>
      <c r="M508" s="180"/>
      <c r="N508" s="28"/>
      <c r="O508" s="28"/>
      <c r="P508" s="8">
        <v>44336.0</v>
      </c>
      <c r="Q508" s="180"/>
      <c r="R508" s="182" t="s">
        <v>15</v>
      </c>
      <c r="S508" s="194"/>
      <c r="T508" s="194" t="s">
        <v>16</v>
      </c>
      <c r="U508" s="182"/>
    </row>
    <row r="509">
      <c r="A509" s="10">
        <v>505.0</v>
      </c>
      <c r="B509" s="41">
        <v>7851272.0</v>
      </c>
      <c r="C509" s="16" t="s">
        <v>16</v>
      </c>
      <c r="D509" s="36">
        <v>5.0</v>
      </c>
      <c r="E509" s="15">
        <v>44376.0</v>
      </c>
      <c r="F509" s="195"/>
      <c r="G509" s="191"/>
      <c r="H509" s="37"/>
      <c r="I509" s="15">
        <v>44379.0</v>
      </c>
      <c r="J509" s="191"/>
      <c r="K509" s="37"/>
      <c r="L509" s="191"/>
      <c r="M509" s="191"/>
      <c r="N509" s="140"/>
      <c r="O509" s="15">
        <v>44382.0</v>
      </c>
      <c r="P509" s="15">
        <v>44389.0</v>
      </c>
      <c r="Q509" s="191"/>
      <c r="R509" s="182" t="s">
        <v>15</v>
      </c>
      <c r="S509" s="194"/>
      <c r="T509" s="182" t="s">
        <v>15</v>
      </c>
      <c r="U509" s="194"/>
    </row>
    <row r="510">
      <c r="A510" s="10">
        <v>506.0</v>
      </c>
      <c r="B510" s="47">
        <v>7853316.0</v>
      </c>
      <c r="C510" s="16" t="s">
        <v>16</v>
      </c>
      <c r="D510" s="36">
        <v>1.0</v>
      </c>
      <c r="E510" s="15">
        <v>44380.0</v>
      </c>
      <c r="F510" s="15">
        <v>44381.0</v>
      </c>
      <c r="G510" s="191"/>
      <c r="H510" s="37"/>
      <c r="I510" s="203"/>
      <c r="J510" s="191"/>
      <c r="K510" s="37"/>
      <c r="L510" s="191"/>
      <c r="M510" s="191"/>
      <c r="N510" s="140"/>
      <c r="O510" s="15">
        <v>44383.0</v>
      </c>
      <c r="P510" s="15">
        <v>44389.0</v>
      </c>
      <c r="Q510" s="191"/>
      <c r="R510" s="194" t="s">
        <v>16</v>
      </c>
      <c r="S510" s="194"/>
      <c r="T510" s="182" t="s">
        <v>15</v>
      </c>
      <c r="U510" s="194"/>
    </row>
    <row r="511">
      <c r="A511" s="10">
        <v>507.0</v>
      </c>
      <c r="B511" s="41">
        <v>7854670.0</v>
      </c>
      <c r="C511" s="16" t="s">
        <v>15</v>
      </c>
      <c r="D511" s="37"/>
      <c r="E511" s="15">
        <v>44383.0</v>
      </c>
      <c r="F511" s="15">
        <v>44383.0</v>
      </c>
      <c r="G511" s="191"/>
      <c r="H511" s="37"/>
      <c r="I511" s="15">
        <v>44388.0</v>
      </c>
      <c r="J511" s="191"/>
      <c r="K511" s="37"/>
      <c r="L511" s="191"/>
      <c r="M511" s="191"/>
      <c r="N511" s="140"/>
      <c r="O511" s="15">
        <v>44392.0</v>
      </c>
      <c r="P511" s="15">
        <v>44393.0</v>
      </c>
      <c r="Q511" s="191"/>
      <c r="R511" s="194" t="s">
        <v>16</v>
      </c>
      <c r="S511" s="194"/>
      <c r="T511" s="182" t="s">
        <v>15</v>
      </c>
      <c r="U511" s="194"/>
    </row>
    <row r="512">
      <c r="A512" s="10">
        <v>508.0</v>
      </c>
      <c r="B512" s="41">
        <v>7855654.0</v>
      </c>
      <c r="C512" s="16" t="s">
        <v>15</v>
      </c>
      <c r="D512" s="37"/>
      <c r="E512" s="15">
        <v>44384.0</v>
      </c>
      <c r="F512" s="190">
        <v>44384.0</v>
      </c>
      <c r="G512" s="191"/>
      <c r="H512" s="37"/>
      <c r="I512" s="190">
        <v>44385.0</v>
      </c>
      <c r="J512" s="191"/>
      <c r="K512" s="37"/>
      <c r="L512" s="191"/>
      <c r="M512" s="191"/>
      <c r="N512" s="140"/>
      <c r="O512" s="15">
        <v>44388.0</v>
      </c>
      <c r="P512" s="15">
        <v>44412.0</v>
      </c>
      <c r="Q512" s="191"/>
      <c r="R512" s="194" t="s">
        <v>16</v>
      </c>
      <c r="S512" s="194"/>
      <c r="T512" s="182" t="s">
        <v>15</v>
      </c>
      <c r="U512" s="194"/>
    </row>
    <row r="513">
      <c r="A513" s="10">
        <v>509.0</v>
      </c>
      <c r="B513" s="41">
        <v>7856656.0</v>
      </c>
      <c r="C513" s="16" t="s">
        <v>15</v>
      </c>
      <c r="D513" s="37"/>
      <c r="E513" s="190">
        <v>44386.0</v>
      </c>
      <c r="F513" s="190">
        <v>44386.0</v>
      </c>
      <c r="G513" s="191"/>
      <c r="H513" s="37"/>
      <c r="I513" s="190">
        <v>44410.0</v>
      </c>
      <c r="J513" s="191"/>
      <c r="K513" s="37"/>
      <c r="L513" s="191"/>
      <c r="M513" s="191"/>
      <c r="N513" s="140"/>
      <c r="O513" s="15"/>
      <c r="P513" s="15">
        <v>44453.0</v>
      </c>
      <c r="Q513" s="191"/>
      <c r="R513" s="194" t="s">
        <v>16</v>
      </c>
      <c r="S513" s="194"/>
      <c r="T513" s="182" t="s">
        <v>15</v>
      </c>
      <c r="U513" s="194"/>
    </row>
    <row r="514">
      <c r="A514" s="10">
        <v>510.0</v>
      </c>
      <c r="B514" s="41">
        <v>7855871.0</v>
      </c>
      <c r="C514" s="9" t="s">
        <v>16</v>
      </c>
      <c r="D514" s="10">
        <v>1.0</v>
      </c>
      <c r="E514" s="183">
        <v>44385.0</v>
      </c>
      <c r="F514" s="190">
        <v>44386.0</v>
      </c>
      <c r="G514" s="180"/>
      <c r="H514" s="24"/>
      <c r="I514" s="190">
        <v>44393.0</v>
      </c>
      <c r="J514" s="8"/>
      <c r="K514" s="24"/>
      <c r="L514" s="180"/>
      <c r="M514" s="180"/>
      <c r="N514" s="28"/>
      <c r="O514" s="28"/>
      <c r="P514" s="8">
        <v>44401.0</v>
      </c>
      <c r="Q514" s="180"/>
      <c r="R514" s="194" t="s">
        <v>16</v>
      </c>
      <c r="S514" s="194"/>
      <c r="T514" s="182" t="s">
        <v>15</v>
      </c>
      <c r="U514" s="182"/>
    </row>
    <row r="515">
      <c r="A515" s="10">
        <v>511.0</v>
      </c>
      <c r="B515" s="41">
        <v>7857297.0</v>
      </c>
      <c r="C515" s="9" t="s">
        <v>15</v>
      </c>
      <c r="D515" s="24"/>
      <c r="E515" s="183">
        <v>44388.0</v>
      </c>
      <c r="F515" s="183">
        <v>44388.0</v>
      </c>
      <c r="G515" s="180"/>
      <c r="H515" s="24"/>
      <c r="I515" s="186"/>
      <c r="J515" s="180"/>
      <c r="K515" s="24"/>
      <c r="L515" s="190">
        <v>44398.0</v>
      </c>
      <c r="M515" s="180"/>
      <c r="N515" s="28"/>
      <c r="O515" s="28"/>
      <c r="P515" s="8">
        <v>44401.0</v>
      </c>
      <c r="Q515" s="180"/>
      <c r="R515" s="194" t="s">
        <v>16</v>
      </c>
      <c r="S515" s="194"/>
      <c r="T515" s="194" t="s">
        <v>16</v>
      </c>
      <c r="U515" s="182"/>
    </row>
    <row r="516">
      <c r="A516" s="10">
        <v>512.0</v>
      </c>
      <c r="B516" s="41">
        <v>7857354.0</v>
      </c>
      <c r="C516" s="9" t="s">
        <v>15</v>
      </c>
      <c r="D516" s="24"/>
      <c r="E516" s="183">
        <v>44388.0</v>
      </c>
      <c r="F516" s="183">
        <v>44388.0</v>
      </c>
      <c r="G516" s="180"/>
      <c r="H516" s="24"/>
      <c r="I516" s="181">
        <v>44411.0</v>
      </c>
      <c r="J516" s="180"/>
      <c r="K516" s="24"/>
      <c r="L516" s="181">
        <v>44436.0</v>
      </c>
      <c r="M516" s="180"/>
      <c r="N516" s="28"/>
      <c r="O516" s="28"/>
      <c r="P516" s="8">
        <v>44443.0</v>
      </c>
      <c r="Q516" s="180"/>
      <c r="R516" s="194" t="s">
        <v>16</v>
      </c>
      <c r="S516" s="194"/>
      <c r="T516" s="194" t="s">
        <v>16</v>
      </c>
      <c r="U516" s="182"/>
    </row>
    <row r="517">
      <c r="A517" s="10">
        <v>513.0</v>
      </c>
      <c r="B517" s="41">
        <v>7858098.0</v>
      </c>
      <c r="C517" s="16" t="s">
        <v>15</v>
      </c>
      <c r="D517" s="37"/>
      <c r="E517" s="190">
        <v>44389.0</v>
      </c>
      <c r="F517" s="190">
        <v>44389.0</v>
      </c>
      <c r="G517" s="190">
        <v>44406.0</v>
      </c>
      <c r="H517" s="139"/>
      <c r="I517" s="190">
        <v>44400.0</v>
      </c>
      <c r="J517" s="190">
        <v>44411.0</v>
      </c>
      <c r="K517" s="190"/>
      <c r="L517" s="191"/>
      <c r="M517" s="191"/>
      <c r="N517" s="140"/>
      <c r="O517" s="190">
        <v>44438.0</v>
      </c>
      <c r="P517" s="15">
        <v>44445.0</v>
      </c>
      <c r="Q517" s="191"/>
      <c r="R517" s="194" t="s">
        <v>16</v>
      </c>
      <c r="S517" s="194"/>
      <c r="T517" s="182" t="s">
        <v>15</v>
      </c>
      <c r="U517" s="194"/>
    </row>
    <row r="518">
      <c r="A518" s="10">
        <v>514.0</v>
      </c>
      <c r="B518" s="41">
        <v>7864864.0</v>
      </c>
      <c r="C518" s="16" t="s">
        <v>15</v>
      </c>
      <c r="D518" s="37"/>
      <c r="E518" s="190">
        <v>44403.0</v>
      </c>
      <c r="F518" s="190">
        <v>44403.0</v>
      </c>
      <c r="G518" s="191"/>
      <c r="H518" s="37"/>
      <c r="I518" s="190">
        <v>44408.0</v>
      </c>
      <c r="J518" s="206"/>
      <c r="K518" s="37"/>
      <c r="L518" s="206">
        <v>44430.0</v>
      </c>
      <c r="M518" s="191"/>
      <c r="N518" s="140"/>
      <c r="O518" s="140"/>
      <c r="P518" s="15">
        <v>44442.0</v>
      </c>
      <c r="Q518" s="191"/>
      <c r="R518" s="194" t="s">
        <v>16</v>
      </c>
      <c r="S518" s="194"/>
      <c r="T518" s="194" t="s">
        <v>16</v>
      </c>
      <c r="U518" s="194"/>
    </row>
    <row r="519">
      <c r="A519" s="10">
        <v>515.0</v>
      </c>
      <c r="B519" s="41">
        <v>7866381.0</v>
      </c>
      <c r="C519" s="9" t="s">
        <v>15</v>
      </c>
      <c r="D519" s="24"/>
      <c r="E519" s="190">
        <v>44405.0</v>
      </c>
      <c r="F519" s="190">
        <v>44405.0</v>
      </c>
      <c r="G519" s="180"/>
      <c r="H519" s="24"/>
      <c r="I519" s="186"/>
      <c r="J519" s="180"/>
      <c r="K519" s="24"/>
      <c r="L519" s="180"/>
      <c r="M519" s="180"/>
      <c r="N519" s="28"/>
      <c r="O519" s="28"/>
      <c r="P519" s="180"/>
      <c r="Q519" s="8">
        <v>44419.0</v>
      </c>
      <c r="R519" s="194" t="s">
        <v>16</v>
      </c>
      <c r="S519" s="194"/>
      <c r="T519" s="182" t="s">
        <v>15</v>
      </c>
      <c r="U519" s="182"/>
    </row>
    <row r="520">
      <c r="A520" s="10">
        <v>516.0</v>
      </c>
      <c r="B520" s="41">
        <v>7867684.0</v>
      </c>
      <c r="C520" s="9" t="s">
        <v>15</v>
      </c>
      <c r="D520" s="24"/>
      <c r="E520" s="190">
        <v>44408.0</v>
      </c>
      <c r="F520" s="190">
        <v>44408.0</v>
      </c>
      <c r="G520" s="180"/>
      <c r="H520" s="24"/>
      <c r="I520" s="181">
        <v>44424.0</v>
      </c>
      <c r="J520" s="181"/>
      <c r="K520" s="24"/>
      <c r="L520" s="181">
        <v>44437.0</v>
      </c>
      <c r="M520" s="180"/>
      <c r="N520" s="28"/>
      <c r="O520" s="28"/>
      <c r="P520" s="8">
        <v>44454.0</v>
      </c>
      <c r="Q520" s="180"/>
      <c r="R520" s="194" t="s">
        <v>16</v>
      </c>
      <c r="S520" s="194"/>
      <c r="T520" s="194" t="s">
        <v>16</v>
      </c>
      <c r="U520" s="182"/>
    </row>
    <row r="521">
      <c r="A521" s="10">
        <v>517.0</v>
      </c>
      <c r="B521" s="41">
        <v>7855653.0</v>
      </c>
      <c r="C521" s="16" t="s">
        <v>15</v>
      </c>
      <c r="D521" s="37"/>
      <c r="E521" s="15">
        <v>44384.0</v>
      </c>
      <c r="F521" s="195"/>
      <c r="G521" s="191"/>
      <c r="H521" s="37"/>
      <c r="I521" s="192">
        <v>44384.0</v>
      </c>
      <c r="J521" s="191"/>
      <c r="K521" s="37"/>
      <c r="L521" s="191"/>
      <c r="M521" s="191"/>
      <c r="N521" s="140"/>
      <c r="O521" s="15">
        <v>44390.0</v>
      </c>
      <c r="P521" s="15">
        <v>44412.0</v>
      </c>
      <c r="Q521" s="191"/>
      <c r="R521" s="182" t="s">
        <v>15</v>
      </c>
      <c r="S521" s="194"/>
      <c r="T521" s="182" t="s">
        <v>15</v>
      </c>
      <c r="U521" s="194"/>
    </row>
    <row r="522">
      <c r="A522" s="10">
        <v>518.0</v>
      </c>
      <c r="B522" s="41">
        <v>7858116.0</v>
      </c>
      <c r="C522" s="9" t="s">
        <v>16</v>
      </c>
      <c r="D522" s="10">
        <v>3.0</v>
      </c>
      <c r="E522" s="8">
        <v>44389.0</v>
      </c>
      <c r="F522" s="187"/>
      <c r="G522" s="180"/>
      <c r="H522" s="24"/>
      <c r="I522" s="8">
        <v>44392.0</v>
      </c>
      <c r="J522" s="8"/>
      <c r="K522" s="24"/>
      <c r="L522" s="8">
        <v>44409.0</v>
      </c>
      <c r="M522" s="180"/>
      <c r="N522" s="28"/>
      <c r="O522" s="28"/>
      <c r="P522" s="8">
        <v>44410.0</v>
      </c>
      <c r="Q522" s="180"/>
      <c r="R522" s="182" t="s">
        <v>15</v>
      </c>
      <c r="S522" s="194"/>
      <c r="T522" s="194" t="s">
        <v>16</v>
      </c>
      <c r="U522" s="182"/>
    </row>
    <row r="523">
      <c r="A523" s="36">
        <v>519.0</v>
      </c>
      <c r="B523" s="42">
        <v>7862610.0</v>
      </c>
      <c r="C523" s="16" t="s">
        <v>15</v>
      </c>
      <c r="D523" s="37"/>
      <c r="E523" s="190">
        <v>44398.0</v>
      </c>
      <c r="F523" s="195"/>
      <c r="G523" s="191"/>
      <c r="H523" s="37"/>
      <c r="I523" s="190">
        <v>44398.0</v>
      </c>
      <c r="J523" s="191"/>
      <c r="K523" s="37"/>
      <c r="L523" s="191"/>
      <c r="M523" s="191"/>
      <c r="N523" s="140"/>
      <c r="O523" s="190">
        <v>44400.0</v>
      </c>
      <c r="P523" s="15">
        <v>44403.0</v>
      </c>
      <c r="Q523" s="191"/>
      <c r="R523" s="182" t="s">
        <v>15</v>
      </c>
      <c r="S523" s="194"/>
      <c r="T523" s="182" t="s">
        <v>15</v>
      </c>
      <c r="U523" s="194"/>
    </row>
    <row r="524">
      <c r="A524" s="36">
        <v>520.0</v>
      </c>
      <c r="B524" s="42">
        <v>7862741.0</v>
      </c>
      <c r="C524" s="16" t="s">
        <v>15</v>
      </c>
      <c r="D524" s="37"/>
      <c r="E524" s="190">
        <v>44398.0</v>
      </c>
      <c r="F524" s="195"/>
      <c r="G524" s="191"/>
      <c r="H524" s="37"/>
      <c r="I524" s="190">
        <v>44398.0</v>
      </c>
      <c r="J524" s="191"/>
      <c r="K524" s="37"/>
      <c r="L524" s="191"/>
      <c r="M524" s="191"/>
      <c r="N524" s="140"/>
      <c r="O524" s="140"/>
      <c r="P524" s="15">
        <v>44417.0</v>
      </c>
      <c r="Q524" s="191"/>
      <c r="R524" s="182" t="s">
        <v>15</v>
      </c>
      <c r="S524" s="194"/>
      <c r="T524" s="182" t="s">
        <v>15</v>
      </c>
      <c r="U524" s="194"/>
    </row>
    <row r="525">
      <c r="A525" s="36">
        <v>521.0</v>
      </c>
      <c r="B525" s="42">
        <v>7864190.0</v>
      </c>
      <c r="C525" s="16" t="s">
        <v>15</v>
      </c>
      <c r="D525" s="37"/>
      <c r="E525" s="190">
        <v>44401.0</v>
      </c>
      <c r="F525" s="195"/>
      <c r="G525" s="191"/>
      <c r="H525" s="37"/>
      <c r="I525" s="190">
        <v>44401.0</v>
      </c>
      <c r="J525" s="191"/>
      <c r="K525" s="37"/>
      <c r="L525" s="191"/>
      <c r="M525" s="191"/>
      <c r="N525" s="140"/>
      <c r="O525" s="15">
        <v>44407.0</v>
      </c>
      <c r="P525" s="15">
        <v>44409.0</v>
      </c>
      <c r="Q525" s="191"/>
      <c r="R525" s="182" t="s">
        <v>15</v>
      </c>
      <c r="S525" s="194"/>
      <c r="T525" s="182" t="s">
        <v>15</v>
      </c>
      <c r="U525" s="194"/>
    </row>
    <row r="526">
      <c r="A526" s="36">
        <v>522.0</v>
      </c>
      <c r="B526" s="42">
        <v>7853718.0</v>
      </c>
      <c r="C526" s="16" t="s">
        <v>15</v>
      </c>
      <c r="D526" s="37"/>
      <c r="E526" s="8">
        <v>44382.0</v>
      </c>
      <c r="F526" s="195"/>
      <c r="G526" s="191"/>
      <c r="H526" s="37"/>
      <c r="I526" s="8">
        <v>44383.0</v>
      </c>
      <c r="J526" s="191"/>
      <c r="K526" s="37"/>
      <c r="L526" s="191"/>
      <c r="M526" s="191"/>
      <c r="N526" s="140"/>
      <c r="O526" s="28"/>
      <c r="P526" s="8">
        <v>44386.0</v>
      </c>
      <c r="Q526" s="180"/>
      <c r="R526" s="182" t="s">
        <v>15</v>
      </c>
      <c r="S526" s="194"/>
      <c r="T526" s="194" t="s">
        <v>16</v>
      </c>
      <c r="U526" s="182"/>
    </row>
    <row r="527">
      <c r="A527" s="36">
        <v>523.0</v>
      </c>
      <c r="B527" s="42">
        <v>7857044.0</v>
      </c>
      <c r="C527" s="16" t="s">
        <v>16</v>
      </c>
      <c r="D527" s="36">
        <v>3.0</v>
      </c>
      <c r="E527" s="15">
        <v>44387.0</v>
      </c>
      <c r="F527" s="195"/>
      <c r="G527" s="191"/>
      <c r="H527" s="37"/>
      <c r="I527" s="15">
        <v>44389.0</v>
      </c>
      <c r="J527" s="191"/>
      <c r="K527" s="37"/>
      <c r="L527" s="191"/>
      <c r="M527" s="191"/>
      <c r="N527" s="140"/>
      <c r="O527" s="15">
        <v>44406.0</v>
      </c>
      <c r="P527" s="15">
        <v>44411.0</v>
      </c>
      <c r="Q527" s="191"/>
      <c r="R527" s="182" t="s">
        <v>15</v>
      </c>
      <c r="S527" s="194"/>
      <c r="T527" s="182" t="s">
        <v>15</v>
      </c>
      <c r="U527" s="194"/>
    </row>
    <row r="528">
      <c r="A528" s="36">
        <v>524.0</v>
      </c>
      <c r="B528" s="42">
        <v>7859858.0</v>
      </c>
      <c r="C528" s="16" t="s">
        <v>16</v>
      </c>
      <c r="D528" s="36">
        <v>2.0</v>
      </c>
      <c r="E528" s="8">
        <v>44392.0</v>
      </c>
      <c r="F528" s="195"/>
      <c r="G528" s="191"/>
      <c r="H528" s="37"/>
      <c r="I528" s="8">
        <v>44397.0</v>
      </c>
      <c r="J528" s="191"/>
      <c r="K528" s="37"/>
      <c r="L528" s="8">
        <v>44401.0</v>
      </c>
      <c r="M528" s="191"/>
      <c r="N528" s="140"/>
      <c r="O528" s="28"/>
      <c r="P528" s="8">
        <v>44408.0</v>
      </c>
      <c r="Q528" s="180"/>
      <c r="R528" s="182" t="s">
        <v>15</v>
      </c>
      <c r="S528" s="194"/>
      <c r="T528" s="194" t="s">
        <v>16</v>
      </c>
      <c r="U528" s="182"/>
    </row>
    <row r="529">
      <c r="A529" s="36">
        <v>525.0</v>
      </c>
      <c r="B529" s="42">
        <v>7862670.0</v>
      </c>
      <c r="C529" s="16" t="s">
        <v>16</v>
      </c>
      <c r="D529" s="36">
        <v>2.0</v>
      </c>
      <c r="E529" s="15">
        <v>44398.0</v>
      </c>
      <c r="F529" s="195"/>
      <c r="G529" s="191"/>
      <c r="H529" s="37"/>
      <c r="I529" s="15">
        <v>44399.0</v>
      </c>
      <c r="J529" s="191"/>
      <c r="K529" s="37"/>
      <c r="L529" s="191"/>
      <c r="M529" s="191"/>
      <c r="N529" s="140"/>
      <c r="O529" s="15">
        <v>44403.0</v>
      </c>
      <c r="P529" s="15">
        <v>44411.0</v>
      </c>
      <c r="Q529" s="191"/>
      <c r="R529" s="182" t="s">
        <v>15</v>
      </c>
      <c r="S529" s="194"/>
      <c r="T529" s="182" t="s">
        <v>15</v>
      </c>
      <c r="U529" s="194"/>
    </row>
    <row r="530">
      <c r="A530" s="36">
        <v>526.0</v>
      </c>
      <c r="B530" s="42">
        <v>7864237.0</v>
      </c>
      <c r="C530" s="16" t="s">
        <v>15</v>
      </c>
      <c r="D530" s="36">
        <v>2.0</v>
      </c>
      <c r="E530" s="8">
        <v>44401.0</v>
      </c>
      <c r="F530" s="195"/>
      <c r="G530" s="191"/>
      <c r="H530" s="37"/>
      <c r="I530" s="8">
        <v>44403.0</v>
      </c>
      <c r="J530" s="191"/>
      <c r="K530" s="37"/>
      <c r="L530" s="191"/>
      <c r="M530" s="191"/>
      <c r="N530" s="140"/>
      <c r="O530" s="28"/>
      <c r="P530" s="8">
        <v>44405.0</v>
      </c>
      <c r="Q530" s="180"/>
      <c r="R530" s="182" t="s">
        <v>15</v>
      </c>
      <c r="S530" s="194"/>
      <c r="T530" s="182" t="s">
        <v>15</v>
      </c>
      <c r="U530" s="182"/>
    </row>
    <row r="531">
      <c r="A531" s="36">
        <v>527.0</v>
      </c>
      <c r="B531" s="49">
        <v>7871746.0</v>
      </c>
      <c r="C531" s="16" t="s">
        <v>16</v>
      </c>
      <c r="D531" s="36"/>
      <c r="E531" s="8">
        <v>44417.0</v>
      </c>
      <c r="F531" s="8">
        <v>44419.0</v>
      </c>
      <c r="G531" s="191"/>
      <c r="H531" s="37"/>
      <c r="I531" s="8">
        <v>44417.0</v>
      </c>
      <c r="J531" s="8">
        <v>44428.0</v>
      </c>
      <c r="K531" s="37"/>
      <c r="L531" s="191"/>
      <c r="M531" s="191"/>
      <c r="N531" s="140"/>
      <c r="O531" s="28"/>
      <c r="P531" s="8">
        <v>44431.0</v>
      </c>
      <c r="Q531" s="180"/>
      <c r="R531" s="194" t="s">
        <v>16</v>
      </c>
      <c r="S531" s="194"/>
      <c r="T531" s="182" t="s">
        <v>15</v>
      </c>
      <c r="U531" s="182"/>
    </row>
    <row r="532">
      <c r="A532" s="36">
        <v>528.0</v>
      </c>
      <c r="B532" s="42">
        <v>7872323.0</v>
      </c>
      <c r="C532" s="16" t="s">
        <v>16</v>
      </c>
      <c r="D532" s="36">
        <v>1.0</v>
      </c>
      <c r="E532" s="8">
        <v>44418.0</v>
      </c>
      <c r="F532" s="195"/>
      <c r="G532" s="191"/>
      <c r="H532" s="37"/>
      <c r="I532" s="8">
        <v>44418.0</v>
      </c>
      <c r="J532" s="191"/>
      <c r="K532" s="37"/>
      <c r="L532" s="191"/>
      <c r="M532" s="191"/>
      <c r="N532" s="140"/>
      <c r="O532" s="28"/>
      <c r="P532" s="8">
        <v>44425.0</v>
      </c>
      <c r="Q532" s="180"/>
      <c r="R532" s="182" t="s">
        <v>15</v>
      </c>
      <c r="S532" s="194"/>
      <c r="T532" s="182" t="s">
        <v>15</v>
      </c>
      <c r="U532" s="182"/>
    </row>
    <row r="533">
      <c r="A533" s="36">
        <v>529.0</v>
      </c>
      <c r="B533" s="42">
        <v>7875428.0</v>
      </c>
      <c r="C533" s="16" t="s">
        <v>15</v>
      </c>
      <c r="D533" s="37"/>
      <c r="E533" s="15">
        <v>44424.0</v>
      </c>
      <c r="F533" s="15">
        <v>44424.0</v>
      </c>
      <c r="G533" s="191"/>
      <c r="H533" s="37"/>
      <c r="I533" s="15">
        <v>44433.0</v>
      </c>
      <c r="J533" s="191"/>
      <c r="K533" s="37"/>
      <c r="L533" s="15">
        <v>44437.0</v>
      </c>
      <c r="M533" s="191"/>
      <c r="N533" s="140"/>
      <c r="O533" s="28"/>
      <c r="P533" s="8">
        <v>44452.0</v>
      </c>
      <c r="Q533" s="180"/>
      <c r="R533" s="194" t="s">
        <v>16</v>
      </c>
      <c r="S533" s="194"/>
      <c r="T533" s="194" t="s">
        <v>16</v>
      </c>
      <c r="U533" s="182"/>
    </row>
    <row r="534">
      <c r="A534" s="36">
        <v>530.0</v>
      </c>
      <c r="B534" s="42">
        <v>7870741.0</v>
      </c>
      <c r="C534" s="16" t="s">
        <v>15</v>
      </c>
      <c r="D534" s="37"/>
      <c r="E534" s="15">
        <v>44414.0</v>
      </c>
      <c r="F534" s="195"/>
      <c r="G534" s="191"/>
      <c r="H534" s="37"/>
      <c r="I534" s="15">
        <v>44415.0</v>
      </c>
      <c r="J534" s="191"/>
      <c r="K534" s="37"/>
      <c r="L534" s="191"/>
      <c r="M534" s="191"/>
      <c r="N534" s="140"/>
      <c r="O534" s="15">
        <v>44420.0</v>
      </c>
      <c r="P534" s="237">
        <v>44431.0</v>
      </c>
      <c r="Q534" s="191"/>
      <c r="R534" s="182" t="s">
        <v>15</v>
      </c>
      <c r="S534" s="194"/>
      <c r="T534" s="182" t="s">
        <v>15</v>
      </c>
      <c r="U534" s="194"/>
    </row>
    <row r="535">
      <c r="A535" s="36">
        <v>531.0</v>
      </c>
      <c r="B535" s="42">
        <v>7876410.0</v>
      </c>
      <c r="C535" s="16" t="s">
        <v>16</v>
      </c>
      <c r="D535" s="36">
        <v>1.0</v>
      </c>
      <c r="E535" s="15">
        <v>44426.0</v>
      </c>
      <c r="F535" s="195"/>
      <c r="G535" s="191"/>
      <c r="H535" s="37"/>
      <c r="I535" s="15">
        <v>44426.0</v>
      </c>
      <c r="J535" s="191"/>
      <c r="K535" s="37"/>
      <c r="L535" s="191"/>
      <c r="M535" s="191"/>
      <c r="N535" s="140"/>
      <c r="O535" s="15">
        <v>44433.0</v>
      </c>
      <c r="P535" s="15">
        <v>44438.0</v>
      </c>
      <c r="Q535" s="191"/>
      <c r="R535" s="182" t="s">
        <v>15</v>
      </c>
      <c r="S535" s="194"/>
      <c r="T535" s="182" t="s">
        <v>15</v>
      </c>
      <c r="U535" s="194"/>
    </row>
    <row r="536">
      <c r="A536" s="10">
        <v>532.0</v>
      </c>
      <c r="B536" s="10">
        <v>7758221.0</v>
      </c>
      <c r="C536" s="9" t="s">
        <v>16</v>
      </c>
      <c r="D536" s="10">
        <v>1.0</v>
      </c>
      <c r="E536" s="15">
        <v>44193.0</v>
      </c>
      <c r="F536" s="15">
        <v>44193.0</v>
      </c>
      <c r="G536" s="180"/>
      <c r="H536" s="24"/>
      <c r="I536" s="181">
        <v>44207.0</v>
      </c>
      <c r="J536" s="8"/>
      <c r="K536" s="24"/>
      <c r="L536" s="181">
        <v>44225.0</v>
      </c>
      <c r="M536" s="180"/>
      <c r="N536" s="28"/>
      <c r="O536" s="28"/>
      <c r="P536" s="181">
        <v>44228.0</v>
      </c>
      <c r="Q536" s="180"/>
      <c r="R536" s="194" t="s">
        <v>16</v>
      </c>
      <c r="S536" s="194"/>
      <c r="T536" s="194" t="s">
        <v>16</v>
      </c>
      <c r="U536" s="182"/>
    </row>
    <row r="537">
      <c r="A537" s="10">
        <v>533.0</v>
      </c>
      <c r="B537" s="10">
        <v>7764414.0</v>
      </c>
      <c r="C537" s="16" t="s">
        <v>15</v>
      </c>
      <c r="D537" s="37"/>
      <c r="E537" s="192">
        <v>44207.0</v>
      </c>
      <c r="F537" s="195"/>
      <c r="G537" s="191"/>
      <c r="H537" s="37"/>
      <c r="I537" s="192">
        <v>44207.0</v>
      </c>
      <c r="J537" s="15"/>
      <c r="K537" s="37"/>
      <c r="L537" s="191"/>
      <c r="M537" s="191"/>
      <c r="N537" s="140"/>
      <c r="O537" s="192">
        <v>44220.0</v>
      </c>
      <c r="P537" s="192">
        <v>44225.0</v>
      </c>
      <c r="Q537" s="191"/>
      <c r="R537" s="182" t="s">
        <v>15</v>
      </c>
      <c r="S537" s="194"/>
      <c r="T537" s="182" t="s">
        <v>15</v>
      </c>
      <c r="U537" s="194"/>
    </row>
    <row r="538">
      <c r="A538" s="10">
        <v>534.0</v>
      </c>
      <c r="B538" s="10">
        <v>7764712.0</v>
      </c>
      <c r="C538" s="9" t="s">
        <v>16</v>
      </c>
      <c r="D538" s="10">
        <v>2.0</v>
      </c>
      <c r="E538" s="181">
        <v>44208.0</v>
      </c>
      <c r="F538" s="181">
        <v>44208.0</v>
      </c>
      <c r="G538" s="180"/>
      <c r="H538" s="24"/>
      <c r="I538" s="181">
        <v>44211.0</v>
      </c>
      <c r="J538" s="180"/>
      <c r="K538" s="24"/>
      <c r="L538" s="181">
        <v>44215.0</v>
      </c>
      <c r="M538" s="180"/>
      <c r="N538" s="28"/>
      <c r="O538" s="28"/>
      <c r="P538" s="181">
        <v>44226.0</v>
      </c>
      <c r="Q538" s="180"/>
      <c r="R538" s="194" t="s">
        <v>16</v>
      </c>
      <c r="S538" s="194"/>
      <c r="T538" s="194" t="s">
        <v>16</v>
      </c>
      <c r="U538" s="182"/>
    </row>
    <row r="539">
      <c r="A539" s="10">
        <v>535.0</v>
      </c>
      <c r="B539" s="10">
        <v>7764977.0</v>
      </c>
      <c r="C539" s="9" t="s">
        <v>16</v>
      </c>
      <c r="D539" s="10">
        <v>1.0</v>
      </c>
      <c r="E539" s="181">
        <v>44208.0</v>
      </c>
      <c r="F539" s="179"/>
      <c r="G539" s="180"/>
      <c r="H539" s="24"/>
      <c r="I539" s="181">
        <v>44208.0</v>
      </c>
      <c r="J539" s="180"/>
      <c r="K539" s="24"/>
      <c r="L539" s="181">
        <v>44221.0</v>
      </c>
      <c r="M539" s="180"/>
      <c r="N539" s="28"/>
      <c r="O539" s="28"/>
      <c r="P539" s="8">
        <v>44228.0</v>
      </c>
      <c r="Q539" s="180"/>
      <c r="R539" s="182" t="s">
        <v>15</v>
      </c>
      <c r="S539" s="194"/>
      <c r="T539" s="194" t="s">
        <v>16</v>
      </c>
      <c r="U539" s="182"/>
    </row>
    <row r="540">
      <c r="A540" s="10">
        <v>536.0</v>
      </c>
      <c r="B540" s="10">
        <v>7766535.0</v>
      </c>
      <c r="C540" s="16" t="s">
        <v>16</v>
      </c>
      <c r="D540" s="36">
        <v>1.0</v>
      </c>
      <c r="E540" s="15">
        <v>44197.0</v>
      </c>
      <c r="F540" s="195"/>
      <c r="G540" s="191"/>
      <c r="H540" s="37"/>
      <c r="I540" s="192">
        <v>44211.0</v>
      </c>
      <c r="J540" s="191"/>
      <c r="K540" s="37"/>
      <c r="L540" s="191"/>
      <c r="M540" s="191"/>
      <c r="N540" s="140"/>
      <c r="O540" s="192">
        <v>44218.0</v>
      </c>
      <c r="P540" s="192">
        <v>44223.0</v>
      </c>
      <c r="Q540" s="191"/>
      <c r="R540" s="182" t="s">
        <v>15</v>
      </c>
      <c r="S540" s="194"/>
      <c r="T540" s="182" t="s">
        <v>15</v>
      </c>
      <c r="U540" s="194"/>
    </row>
    <row r="541">
      <c r="A541" s="10">
        <v>537.0</v>
      </c>
      <c r="B541" s="10">
        <v>7767090.0</v>
      </c>
      <c r="C541" s="9" t="s">
        <v>15</v>
      </c>
      <c r="D541" s="24"/>
      <c r="E541" s="8">
        <v>44212.0</v>
      </c>
      <c r="F541" s="8">
        <v>44212.0</v>
      </c>
      <c r="G541" s="180"/>
      <c r="H541" s="24"/>
      <c r="I541" s="8">
        <v>44217.0</v>
      </c>
      <c r="J541" s="180"/>
      <c r="K541" s="24"/>
      <c r="L541" s="8">
        <v>44221.0</v>
      </c>
      <c r="M541" s="180"/>
      <c r="N541" s="28"/>
      <c r="O541" s="28"/>
      <c r="P541" s="181">
        <v>44233.0</v>
      </c>
      <c r="Q541" s="180"/>
      <c r="R541" s="194" t="s">
        <v>16</v>
      </c>
      <c r="S541" s="194"/>
      <c r="T541" s="194" t="s">
        <v>16</v>
      </c>
      <c r="U541" s="182"/>
    </row>
    <row r="542">
      <c r="A542" s="10">
        <v>538.0</v>
      </c>
      <c r="B542" s="10">
        <v>7767111.0</v>
      </c>
      <c r="C542" s="9" t="s">
        <v>15</v>
      </c>
      <c r="D542" s="24"/>
      <c r="E542" s="8">
        <v>44212.0</v>
      </c>
      <c r="F542" s="8">
        <v>44212.0</v>
      </c>
      <c r="G542" s="180"/>
      <c r="H542" s="24"/>
      <c r="I542" s="8">
        <v>44248.0</v>
      </c>
      <c r="J542" s="180"/>
      <c r="K542" s="24"/>
      <c r="L542" s="8">
        <v>44250.0</v>
      </c>
      <c r="M542" s="180"/>
      <c r="N542" s="28"/>
      <c r="O542" s="28"/>
      <c r="P542" s="8">
        <v>44267.0</v>
      </c>
      <c r="Q542" s="180"/>
      <c r="R542" s="194" t="s">
        <v>16</v>
      </c>
      <c r="S542" s="194"/>
      <c r="T542" s="194" t="s">
        <v>16</v>
      </c>
      <c r="U542" s="182"/>
    </row>
    <row r="543">
      <c r="A543" s="10">
        <v>539.0</v>
      </c>
      <c r="B543" s="10">
        <v>7768913.0</v>
      </c>
      <c r="C543" s="16" t="s">
        <v>15</v>
      </c>
      <c r="D543" s="37"/>
      <c r="E543" s="15">
        <v>44215.0</v>
      </c>
      <c r="F543" s="15">
        <v>44215.0</v>
      </c>
      <c r="G543" s="191"/>
      <c r="H543" s="37"/>
      <c r="I543" s="15">
        <v>44217.0</v>
      </c>
      <c r="J543" s="191"/>
      <c r="K543" s="37"/>
      <c r="L543" s="15">
        <v>44227.0</v>
      </c>
      <c r="M543" s="191"/>
      <c r="N543" s="140"/>
      <c r="O543" s="140"/>
      <c r="P543" s="192">
        <v>44237.0</v>
      </c>
      <c r="Q543" s="191"/>
      <c r="R543" s="194" t="s">
        <v>16</v>
      </c>
      <c r="S543" s="194"/>
      <c r="T543" s="194" t="s">
        <v>16</v>
      </c>
      <c r="U543" s="194"/>
    </row>
    <row r="544">
      <c r="A544" s="10">
        <v>540.0</v>
      </c>
      <c r="B544" s="10">
        <v>7768595.0</v>
      </c>
      <c r="C544" s="16" t="s">
        <v>15</v>
      </c>
      <c r="D544" s="37"/>
      <c r="E544" s="15">
        <v>44215.0</v>
      </c>
      <c r="F544" s="195"/>
      <c r="G544" s="191"/>
      <c r="H544" s="37"/>
      <c r="I544" s="15">
        <v>44215.0</v>
      </c>
      <c r="J544" s="191"/>
      <c r="K544" s="37"/>
      <c r="L544" s="191"/>
      <c r="M544" s="191"/>
      <c r="N544" s="140"/>
      <c r="O544" s="192">
        <v>44228.0</v>
      </c>
      <c r="P544" s="192">
        <v>44237.0</v>
      </c>
      <c r="Q544" s="191"/>
      <c r="R544" s="182" t="s">
        <v>15</v>
      </c>
      <c r="S544" s="194"/>
      <c r="T544" s="182" t="s">
        <v>15</v>
      </c>
      <c r="U544" s="194"/>
    </row>
    <row r="545">
      <c r="A545" s="10">
        <v>541.0</v>
      </c>
      <c r="B545" s="10">
        <v>7769255.0</v>
      </c>
      <c r="C545" s="16" t="s">
        <v>15</v>
      </c>
      <c r="D545" s="37"/>
      <c r="E545" s="15">
        <v>44216.0</v>
      </c>
      <c r="F545" s="15">
        <v>44216.0</v>
      </c>
      <c r="G545" s="191"/>
      <c r="H545" s="37"/>
      <c r="I545" s="192">
        <v>44236.0</v>
      </c>
      <c r="J545" s="191"/>
      <c r="K545" s="37"/>
      <c r="L545" s="191"/>
      <c r="M545" s="191"/>
      <c r="N545" s="140"/>
      <c r="O545" s="140"/>
      <c r="P545" s="192">
        <v>44245.0</v>
      </c>
      <c r="Q545" s="191"/>
      <c r="R545" s="194" t="s">
        <v>16</v>
      </c>
      <c r="S545" s="194"/>
      <c r="T545" s="182" t="s">
        <v>15</v>
      </c>
      <c r="U545" s="194"/>
    </row>
    <row r="546">
      <c r="A546" s="10">
        <v>542.0</v>
      </c>
      <c r="B546" s="10">
        <v>7769880.0</v>
      </c>
      <c r="C546" s="16" t="s">
        <v>15</v>
      </c>
      <c r="D546" s="37"/>
      <c r="E546" s="15">
        <v>44217.0</v>
      </c>
      <c r="F546" s="15">
        <v>44217.0</v>
      </c>
      <c r="G546" s="191"/>
      <c r="H546" s="37"/>
      <c r="I546" s="203"/>
      <c r="J546" s="191"/>
      <c r="K546" s="37"/>
      <c r="L546" s="191"/>
      <c r="M546" s="191"/>
      <c r="N546" s="140"/>
      <c r="O546" s="140"/>
      <c r="P546" s="192">
        <v>44238.0</v>
      </c>
      <c r="Q546" s="191"/>
      <c r="R546" s="194" t="s">
        <v>16</v>
      </c>
      <c r="S546" s="194"/>
      <c r="T546" s="182" t="s">
        <v>15</v>
      </c>
      <c r="U546" s="194"/>
    </row>
    <row r="547">
      <c r="A547" s="10">
        <v>543.0</v>
      </c>
      <c r="B547" s="10">
        <v>7782452.0</v>
      </c>
      <c r="C547" s="16" t="s">
        <v>16</v>
      </c>
      <c r="D547" s="37"/>
      <c r="E547" s="15">
        <v>44243.0</v>
      </c>
      <c r="F547" s="195"/>
      <c r="G547" s="191"/>
      <c r="H547" s="37"/>
      <c r="I547" s="15">
        <v>44243.0</v>
      </c>
      <c r="J547" s="191"/>
      <c r="K547" s="37"/>
      <c r="L547" s="191"/>
      <c r="M547" s="191"/>
      <c r="N547" s="140"/>
      <c r="O547" s="15">
        <v>44258.0</v>
      </c>
      <c r="P547" s="15">
        <v>44270.0</v>
      </c>
      <c r="Q547" s="191"/>
      <c r="R547" s="182" t="s">
        <v>15</v>
      </c>
      <c r="S547" s="194"/>
      <c r="T547" s="182" t="s">
        <v>15</v>
      </c>
      <c r="U547" s="194"/>
    </row>
    <row r="548">
      <c r="A548" s="13">
        <v>544.0</v>
      </c>
      <c r="B548" s="13">
        <v>7782596.0</v>
      </c>
      <c r="C548" s="9" t="s">
        <v>16</v>
      </c>
      <c r="D548" s="10">
        <v>1.0</v>
      </c>
      <c r="E548" s="8">
        <v>44244.0</v>
      </c>
      <c r="F548" s="187"/>
      <c r="G548" s="180"/>
      <c r="H548" s="24"/>
      <c r="I548" s="8">
        <v>44244.0</v>
      </c>
      <c r="J548" s="180"/>
      <c r="K548" s="24"/>
      <c r="L548" s="8">
        <v>44262.0</v>
      </c>
      <c r="M548" s="180"/>
      <c r="N548" s="28"/>
      <c r="O548" s="28"/>
      <c r="P548" s="8">
        <v>44270.0</v>
      </c>
      <c r="Q548" s="180"/>
      <c r="R548" s="182" t="s">
        <v>15</v>
      </c>
      <c r="S548" s="194"/>
      <c r="T548" s="194" t="s">
        <v>16</v>
      </c>
      <c r="U548" s="182"/>
    </row>
    <row r="549">
      <c r="A549" s="13">
        <v>545.0</v>
      </c>
      <c r="B549" s="13">
        <v>7783012.0</v>
      </c>
      <c r="C549" s="16" t="s">
        <v>15</v>
      </c>
      <c r="D549" s="37"/>
      <c r="E549" s="15">
        <v>44245.0</v>
      </c>
      <c r="F549" s="15">
        <v>44245.0</v>
      </c>
      <c r="G549" s="191"/>
      <c r="H549" s="37"/>
      <c r="I549" s="15">
        <v>44280.0</v>
      </c>
      <c r="J549" s="191"/>
      <c r="K549" s="37"/>
      <c r="L549" s="15">
        <v>44298.0</v>
      </c>
      <c r="M549" s="191"/>
      <c r="N549" s="140"/>
      <c r="O549" s="140"/>
      <c r="P549" s="15">
        <v>44325.0</v>
      </c>
      <c r="Q549" s="191"/>
      <c r="R549" s="182" t="s">
        <v>15</v>
      </c>
      <c r="S549" s="194"/>
      <c r="T549" s="182" t="s">
        <v>15</v>
      </c>
      <c r="U549" s="194"/>
    </row>
    <row r="550">
      <c r="A550" s="13">
        <v>546.0</v>
      </c>
      <c r="B550" s="41">
        <v>7883753.0</v>
      </c>
      <c r="C550" s="16" t="s">
        <v>16</v>
      </c>
      <c r="D550" s="36">
        <v>1.0</v>
      </c>
      <c r="E550" s="15">
        <v>44440.0</v>
      </c>
      <c r="F550" s="15">
        <v>44441.0</v>
      </c>
      <c r="G550" s="191"/>
      <c r="H550" s="37"/>
      <c r="I550" s="15">
        <v>44452.0</v>
      </c>
      <c r="J550" s="15"/>
      <c r="K550" s="37"/>
      <c r="L550" s="15">
        <v>44462.0</v>
      </c>
      <c r="M550" s="191"/>
      <c r="N550" s="140"/>
      <c r="O550" s="140"/>
      <c r="P550" s="15">
        <v>44471.0</v>
      </c>
      <c r="Q550" s="191"/>
      <c r="R550" s="194" t="s">
        <v>16</v>
      </c>
      <c r="S550" s="194"/>
      <c r="T550" s="194" t="s">
        <v>16</v>
      </c>
      <c r="U550" s="194"/>
    </row>
    <row r="551">
      <c r="A551" s="13">
        <v>547.0</v>
      </c>
      <c r="B551" s="41">
        <v>7885848.0</v>
      </c>
      <c r="C551" s="16" t="s">
        <v>16</v>
      </c>
      <c r="D551" s="36">
        <v>1.0</v>
      </c>
      <c r="E551" s="15">
        <v>44443.0</v>
      </c>
      <c r="F551" s="15"/>
      <c r="G551" s="191"/>
      <c r="H551" s="37"/>
      <c r="I551" s="15">
        <v>44443.0</v>
      </c>
      <c r="J551" s="191"/>
      <c r="K551" s="37"/>
      <c r="L551" s="191"/>
      <c r="M551" s="191"/>
      <c r="N551" s="140"/>
      <c r="O551" s="15">
        <v>44446.0</v>
      </c>
      <c r="P551" s="15">
        <v>44449.0</v>
      </c>
      <c r="Q551" s="191"/>
      <c r="R551" s="182" t="s">
        <v>15</v>
      </c>
      <c r="S551" s="194"/>
      <c r="T551" s="182" t="s">
        <v>15</v>
      </c>
      <c r="U551" s="194"/>
    </row>
    <row r="552">
      <c r="A552" s="13">
        <v>548.0</v>
      </c>
      <c r="B552" s="41">
        <v>7884956.0</v>
      </c>
      <c r="C552" s="9" t="s">
        <v>16</v>
      </c>
      <c r="D552" s="10">
        <v>3.0</v>
      </c>
      <c r="E552" s="15">
        <v>44441.0</v>
      </c>
      <c r="F552" s="187"/>
      <c r="G552" s="180"/>
      <c r="H552" s="24"/>
      <c r="I552" s="15">
        <v>44443.0</v>
      </c>
      <c r="J552" s="180"/>
      <c r="K552" s="24"/>
      <c r="L552" s="180"/>
      <c r="M552" s="180"/>
      <c r="N552" s="28"/>
      <c r="O552" s="28"/>
      <c r="P552" s="15">
        <v>44452.0</v>
      </c>
      <c r="Q552" s="180"/>
      <c r="R552" s="182" t="s">
        <v>15</v>
      </c>
      <c r="S552" s="194"/>
      <c r="T552" s="182" t="s">
        <v>15</v>
      </c>
      <c r="U552" s="182"/>
    </row>
    <row r="553">
      <c r="A553" s="13">
        <v>549.0</v>
      </c>
      <c r="B553" s="41">
        <v>7886760.0</v>
      </c>
      <c r="C553" s="9" t="s">
        <v>15</v>
      </c>
      <c r="D553" s="24"/>
      <c r="E553" s="8">
        <v>44445.0</v>
      </c>
      <c r="F553" s="8">
        <v>44445.0</v>
      </c>
      <c r="G553" s="180"/>
      <c r="H553" s="24"/>
      <c r="I553" s="8">
        <v>44464.0</v>
      </c>
      <c r="J553" s="180"/>
      <c r="K553" s="24"/>
      <c r="L553" s="8">
        <v>44467.0</v>
      </c>
      <c r="M553" s="180"/>
      <c r="N553" s="28"/>
      <c r="O553" s="28"/>
      <c r="P553" s="15">
        <v>44487.0</v>
      </c>
      <c r="Q553" s="180"/>
      <c r="R553" s="194" t="s">
        <v>16</v>
      </c>
      <c r="S553" s="194"/>
      <c r="T553" s="194" t="s">
        <v>16</v>
      </c>
      <c r="U553" s="182"/>
    </row>
    <row r="554">
      <c r="A554" s="13">
        <v>550.0</v>
      </c>
      <c r="B554" s="41">
        <v>7886373.0</v>
      </c>
      <c r="C554" s="9" t="s">
        <v>15</v>
      </c>
      <c r="D554" s="24"/>
      <c r="E554" s="8">
        <v>44445.0</v>
      </c>
      <c r="F554" s="8">
        <v>44445.0</v>
      </c>
      <c r="G554" s="180"/>
      <c r="H554" s="24"/>
      <c r="I554" s="186"/>
      <c r="J554" s="180"/>
      <c r="K554" s="24"/>
      <c r="L554" s="180"/>
      <c r="M554" s="180"/>
      <c r="N554" s="28"/>
      <c r="O554" s="28"/>
      <c r="P554" s="180"/>
      <c r="Q554" s="8">
        <v>44448.0</v>
      </c>
      <c r="R554" s="194" t="s">
        <v>16</v>
      </c>
      <c r="S554" s="194"/>
      <c r="T554" s="182" t="s">
        <v>15</v>
      </c>
      <c r="U554" s="182"/>
    </row>
    <row r="555">
      <c r="A555" s="13">
        <v>551.0</v>
      </c>
      <c r="B555" s="41">
        <v>7886846.0</v>
      </c>
      <c r="C555" s="16" t="s">
        <v>16</v>
      </c>
      <c r="D555" s="36">
        <v>1.0</v>
      </c>
      <c r="E555" s="15">
        <v>44446.0</v>
      </c>
      <c r="F555" s="195"/>
      <c r="G555" s="191"/>
      <c r="H555" s="37"/>
      <c r="I555" s="15">
        <v>44447.0</v>
      </c>
      <c r="J555" s="191"/>
      <c r="K555" s="37"/>
      <c r="L555" s="191"/>
      <c r="M555" s="191"/>
      <c r="N555" s="140"/>
      <c r="O555" s="15">
        <v>44455.0</v>
      </c>
      <c r="P555" s="15">
        <v>44459.0</v>
      </c>
      <c r="Q555" s="191"/>
      <c r="R555" s="182" t="s">
        <v>15</v>
      </c>
      <c r="S555" s="194"/>
      <c r="T555" s="182" t="s">
        <v>15</v>
      </c>
      <c r="U555" s="194"/>
    </row>
    <row r="556">
      <c r="A556" s="10">
        <v>552.0</v>
      </c>
      <c r="B556" s="41">
        <v>7886818.0</v>
      </c>
      <c r="C556" s="9" t="s">
        <v>15</v>
      </c>
      <c r="D556" s="24"/>
      <c r="E556" s="8">
        <v>44446.0</v>
      </c>
      <c r="F556" s="8">
        <v>44446.0</v>
      </c>
      <c r="G556" s="180"/>
      <c r="H556" s="24"/>
      <c r="I556" s="8">
        <v>44467.0</v>
      </c>
      <c r="J556" s="180"/>
      <c r="K556" s="24"/>
      <c r="L556" s="8">
        <v>44476.0</v>
      </c>
      <c r="M556" s="180"/>
      <c r="N556" s="28"/>
      <c r="O556" s="28"/>
      <c r="P556" s="8">
        <v>44487.0</v>
      </c>
      <c r="Q556" s="180"/>
      <c r="R556" s="194" t="s">
        <v>16</v>
      </c>
      <c r="S556" s="194"/>
      <c r="T556" s="194" t="s">
        <v>16</v>
      </c>
      <c r="U556" s="182"/>
    </row>
    <row r="557">
      <c r="A557" s="10">
        <v>553.0</v>
      </c>
      <c r="B557" s="41">
        <v>7885836.0</v>
      </c>
      <c r="C557" s="16" t="s">
        <v>16</v>
      </c>
      <c r="D557" s="36">
        <v>4.0</v>
      </c>
      <c r="E557" s="15">
        <v>44443.0</v>
      </c>
      <c r="F557" s="195"/>
      <c r="G557" s="191"/>
      <c r="H557" s="37"/>
      <c r="I557" s="15">
        <v>44447.0</v>
      </c>
      <c r="J557" s="191"/>
      <c r="K557" s="37"/>
      <c r="L557" s="191"/>
      <c r="M557" s="191"/>
      <c r="N557" s="140"/>
      <c r="O557" s="15">
        <v>44453.0</v>
      </c>
      <c r="P557" s="15">
        <v>44458.0</v>
      </c>
      <c r="Q557" s="191"/>
      <c r="R557" s="182" t="s">
        <v>15</v>
      </c>
      <c r="S557" s="194"/>
      <c r="T557" s="182" t="s">
        <v>15</v>
      </c>
      <c r="U557" s="194"/>
    </row>
    <row r="558">
      <c r="A558" s="10">
        <v>554.0</v>
      </c>
      <c r="B558" s="41">
        <v>7888394.0</v>
      </c>
      <c r="C558" s="9" t="s">
        <v>16</v>
      </c>
      <c r="D558" s="10">
        <v>1.0</v>
      </c>
      <c r="E558" s="8">
        <v>44448.0</v>
      </c>
      <c r="F558" s="8">
        <v>44449.0</v>
      </c>
      <c r="G558" s="180"/>
      <c r="H558" s="24"/>
      <c r="I558" s="8">
        <v>44456.0</v>
      </c>
      <c r="J558" s="180"/>
      <c r="K558" s="24"/>
      <c r="L558" s="180"/>
      <c r="M558" s="180"/>
      <c r="N558" s="28"/>
      <c r="O558" s="28"/>
      <c r="P558" s="8">
        <v>44460.0</v>
      </c>
      <c r="Q558" s="180"/>
      <c r="R558" s="194" t="s">
        <v>16</v>
      </c>
      <c r="S558" s="194"/>
      <c r="T558" s="182" t="s">
        <v>15</v>
      </c>
      <c r="U558" s="182"/>
    </row>
    <row r="559">
      <c r="A559" s="10">
        <v>555.0</v>
      </c>
      <c r="B559" s="41">
        <v>7890109.0</v>
      </c>
      <c r="C559" s="9" t="s">
        <v>15</v>
      </c>
      <c r="D559" s="24"/>
      <c r="E559" s="8">
        <v>44452.0</v>
      </c>
      <c r="F559" s="8">
        <v>44452.0</v>
      </c>
      <c r="G559" s="180"/>
      <c r="H559" s="24"/>
      <c r="I559" s="8">
        <v>44462.0</v>
      </c>
      <c r="J559" s="180"/>
      <c r="K559" s="24"/>
      <c r="L559" s="8">
        <v>44467.0</v>
      </c>
      <c r="M559" s="180"/>
      <c r="N559" s="28"/>
      <c r="O559" s="28"/>
      <c r="P559" s="8">
        <v>44476.0</v>
      </c>
      <c r="Q559" s="180"/>
      <c r="R559" s="194" t="s">
        <v>16</v>
      </c>
      <c r="S559" s="194"/>
      <c r="T559" s="194" t="s">
        <v>16</v>
      </c>
      <c r="U559" s="182"/>
    </row>
    <row r="560">
      <c r="A560" s="10">
        <v>556.0</v>
      </c>
      <c r="B560" s="41">
        <v>7891332.0</v>
      </c>
      <c r="C560" s="9" t="s">
        <v>16</v>
      </c>
      <c r="D560" s="10">
        <v>1.0</v>
      </c>
      <c r="E560" s="8">
        <v>44454.0</v>
      </c>
      <c r="F560" s="8">
        <v>44455.0</v>
      </c>
      <c r="G560" s="180"/>
      <c r="H560" s="24"/>
      <c r="I560" s="186"/>
      <c r="J560" s="180"/>
      <c r="K560" s="24"/>
      <c r="L560" s="180"/>
      <c r="M560" s="180"/>
      <c r="N560" s="28"/>
      <c r="O560" s="28"/>
      <c r="P560" s="180"/>
      <c r="Q560" s="8">
        <v>44474.0</v>
      </c>
      <c r="R560" s="194" t="s">
        <v>16</v>
      </c>
      <c r="S560" s="194"/>
      <c r="T560" s="182" t="s">
        <v>15</v>
      </c>
      <c r="U560" s="182"/>
    </row>
    <row r="561">
      <c r="A561" s="10">
        <v>557.0</v>
      </c>
      <c r="B561" s="41">
        <v>7891906.0</v>
      </c>
      <c r="C561" s="16" t="s">
        <v>15</v>
      </c>
      <c r="D561" s="37"/>
      <c r="E561" s="15">
        <v>44455.0</v>
      </c>
      <c r="F561" s="15">
        <v>44455.0</v>
      </c>
      <c r="G561" s="191"/>
      <c r="H561" s="37"/>
      <c r="I561" s="203"/>
      <c r="J561" s="191"/>
      <c r="K561" s="37"/>
      <c r="L561" s="191"/>
      <c r="M561" s="191"/>
      <c r="N561" s="140"/>
      <c r="O561" s="15">
        <v>44458.0</v>
      </c>
      <c r="P561" s="15">
        <v>44460.0</v>
      </c>
      <c r="Q561" s="191"/>
      <c r="R561" s="194" t="s">
        <v>16</v>
      </c>
      <c r="S561" s="194"/>
      <c r="T561" s="182" t="s">
        <v>15</v>
      </c>
      <c r="U561" s="194"/>
    </row>
    <row r="562">
      <c r="A562" s="10">
        <v>558.0</v>
      </c>
      <c r="B562" s="41">
        <v>7892046.0</v>
      </c>
      <c r="C562" s="9" t="s">
        <v>16</v>
      </c>
      <c r="D562" s="10">
        <v>1.0</v>
      </c>
      <c r="E562" s="8">
        <v>44455.0</v>
      </c>
      <c r="F562" s="187"/>
      <c r="G562" s="180"/>
      <c r="H562" s="24"/>
      <c r="I562" s="8">
        <v>44456.0</v>
      </c>
      <c r="J562" s="180"/>
      <c r="K562" s="24"/>
      <c r="L562" s="8">
        <v>44467.0</v>
      </c>
      <c r="M562" s="180"/>
      <c r="N562" s="28"/>
      <c r="O562" s="28"/>
      <c r="P562" s="8">
        <v>44474.0</v>
      </c>
      <c r="Q562" s="180"/>
      <c r="R562" s="182" t="s">
        <v>15</v>
      </c>
      <c r="S562" s="194"/>
      <c r="T562" s="194" t="s">
        <v>16</v>
      </c>
      <c r="U562" s="182"/>
    </row>
    <row r="563">
      <c r="A563" s="10">
        <v>559.0</v>
      </c>
      <c r="B563" s="41">
        <v>7889114.0</v>
      </c>
      <c r="C563" s="9" t="s">
        <v>16</v>
      </c>
      <c r="D563" s="10">
        <v>1.0</v>
      </c>
      <c r="E563" s="8">
        <v>44450.0</v>
      </c>
      <c r="F563" s="8">
        <v>44451.0</v>
      </c>
      <c r="G563" s="180"/>
      <c r="H563" s="24"/>
      <c r="I563" s="8">
        <v>44460.0</v>
      </c>
      <c r="J563" s="180"/>
      <c r="K563" s="24"/>
      <c r="L563" s="8">
        <v>44472.0</v>
      </c>
      <c r="M563" s="180"/>
      <c r="N563" s="28"/>
      <c r="O563" s="28"/>
      <c r="P563" s="8">
        <v>44474.0</v>
      </c>
      <c r="Q563" s="180"/>
      <c r="R563" s="194" t="s">
        <v>16</v>
      </c>
      <c r="S563" s="194"/>
      <c r="T563" s="194" t="s">
        <v>16</v>
      </c>
      <c r="U563" s="182"/>
    </row>
    <row r="564">
      <c r="A564" s="10">
        <v>560.0</v>
      </c>
      <c r="B564" s="41">
        <v>7894699.0</v>
      </c>
      <c r="C564" s="9" t="s">
        <v>15</v>
      </c>
      <c r="D564" s="24"/>
      <c r="E564" s="8">
        <v>44460.0</v>
      </c>
      <c r="F564" s="8">
        <v>44461.0</v>
      </c>
      <c r="G564" s="180"/>
      <c r="H564" s="24"/>
      <c r="I564" s="186"/>
      <c r="J564" s="180"/>
      <c r="K564" s="24"/>
      <c r="L564" s="180"/>
      <c r="M564" s="180"/>
      <c r="N564" s="28"/>
      <c r="O564" s="28"/>
      <c r="P564" s="180"/>
      <c r="Q564" s="8">
        <v>44464.0</v>
      </c>
      <c r="R564" s="194" t="s">
        <v>16</v>
      </c>
      <c r="S564" s="194"/>
      <c r="T564" s="182" t="s">
        <v>15</v>
      </c>
      <c r="U564" s="182"/>
    </row>
    <row r="565">
      <c r="A565" s="10">
        <v>561.0</v>
      </c>
      <c r="B565" s="41">
        <v>7894971.0</v>
      </c>
      <c r="C565" s="9" t="s">
        <v>15</v>
      </c>
      <c r="D565" s="24"/>
      <c r="E565" s="8">
        <v>44461.0</v>
      </c>
      <c r="F565" s="8">
        <v>44461.0</v>
      </c>
      <c r="G565" s="180"/>
      <c r="H565" s="24"/>
      <c r="I565" s="186"/>
      <c r="J565" s="180"/>
      <c r="K565" s="24"/>
      <c r="L565" s="180"/>
      <c r="M565" s="180"/>
      <c r="N565" s="28"/>
      <c r="O565" s="28"/>
      <c r="P565" s="180"/>
      <c r="Q565" s="8">
        <v>44462.0</v>
      </c>
      <c r="R565" s="194" t="s">
        <v>16</v>
      </c>
      <c r="S565" s="194"/>
      <c r="T565" s="182" t="s">
        <v>15</v>
      </c>
      <c r="U565" s="182"/>
    </row>
    <row r="566">
      <c r="A566" s="10">
        <v>562.0</v>
      </c>
      <c r="B566" s="41">
        <v>7895185.0</v>
      </c>
      <c r="C566" s="9" t="s">
        <v>15</v>
      </c>
      <c r="D566" s="24"/>
      <c r="E566" s="8">
        <v>44461.0</v>
      </c>
      <c r="F566" s="8">
        <v>44461.0</v>
      </c>
      <c r="G566" s="180"/>
      <c r="H566" s="24"/>
      <c r="I566" s="8">
        <v>44472.0</v>
      </c>
      <c r="J566" s="180"/>
      <c r="K566" s="24"/>
      <c r="L566" s="180"/>
      <c r="M566" s="180"/>
      <c r="N566" s="28"/>
      <c r="O566" s="28"/>
      <c r="P566" s="8">
        <v>44477.0</v>
      </c>
      <c r="Q566" s="180"/>
      <c r="R566" s="194" t="s">
        <v>16</v>
      </c>
      <c r="S566" s="194"/>
      <c r="T566" s="182" t="s">
        <v>15</v>
      </c>
      <c r="U566" s="182"/>
    </row>
    <row r="567">
      <c r="A567" s="10">
        <v>563.0</v>
      </c>
      <c r="B567" s="41">
        <v>7894758.0</v>
      </c>
      <c r="C567" s="9" t="s">
        <v>15</v>
      </c>
      <c r="D567" s="10"/>
      <c r="E567" s="8">
        <v>44460.0</v>
      </c>
      <c r="F567" s="187"/>
      <c r="G567" s="180"/>
      <c r="H567" s="24"/>
      <c r="I567" s="8">
        <v>44461.0</v>
      </c>
      <c r="J567" s="8"/>
      <c r="K567" s="24"/>
      <c r="L567" s="180"/>
      <c r="M567" s="180"/>
      <c r="N567" s="28"/>
      <c r="O567" s="28"/>
      <c r="P567" s="8">
        <v>44469.0</v>
      </c>
      <c r="Q567" s="180"/>
      <c r="R567" s="182" t="s">
        <v>15</v>
      </c>
      <c r="S567" s="194"/>
      <c r="T567" s="182" t="s">
        <v>15</v>
      </c>
      <c r="U567" s="182"/>
    </row>
    <row r="568">
      <c r="A568" s="10">
        <v>564.0</v>
      </c>
      <c r="B568" s="41">
        <v>7895976.0</v>
      </c>
      <c r="C568" s="9" t="s">
        <v>15</v>
      </c>
      <c r="D568" s="24"/>
      <c r="E568" s="8">
        <v>44462.0</v>
      </c>
      <c r="F568" s="8">
        <v>44464.0</v>
      </c>
      <c r="G568" s="180"/>
      <c r="H568" s="24"/>
      <c r="I568" s="8">
        <v>44462.0</v>
      </c>
      <c r="J568" s="8">
        <v>44475.0</v>
      </c>
      <c r="K568" s="24"/>
      <c r="L568" s="8">
        <v>44478.0</v>
      </c>
      <c r="M568" s="180"/>
      <c r="N568" s="28"/>
      <c r="O568" s="28"/>
      <c r="P568" s="8">
        <v>44481.0</v>
      </c>
      <c r="Q568" s="180"/>
      <c r="R568" s="194" t="s">
        <v>16</v>
      </c>
      <c r="S568" s="194"/>
      <c r="T568" s="194" t="s">
        <v>16</v>
      </c>
      <c r="U568" s="182"/>
    </row>
    <row r="569">
      <c r="A569" s="10">
        <v>565.0</v>
      </c>
      <c r="B569" s="53">
        <v>7909526.0</v>
      </c>
      <c r="C569" s="9" t="s">
        <v>15</v>
      </c>
      <c r="D569" s="24"/>
      <c r="E569" s="8">
        <v>44464.0</v>
      </c>
      <c r="F569" s="8">
        <v>44464.0</v>
      </c>
      <c r="G569" s="180"/>
      <c r="H569" s="24"/>
      <c r="I569" s="8">
        <v>44475.0</v>
      </c>
      <c r="J569" s="180"/>
      <c r="K569" s="24"/>
      <c r="L569" s="8">
        <v>44479.0</v>
      </c>
      <c r="M569" s="180"/>
      <c r="N569" s="28"/>
      <c r="O569" s="28"/>
      <c r="P569" s="8">
        <v>44487.0</v>
      </c>
      <c r="Q569" s="180"/>
      <c r="R569" s="194" t="s">
        <v>16</v>
      </c>
      <c r="S569" s="194"/>
      <c r="T569" s="194" t="s">
        <v>16</v>
      </c>
      <c r="U569" s="182"/>
    </row>
    <row r="570">
      <c r="A570" s="10">
        <v>566.0</v>
      </c>
      <c r="B570" s="41">
        <v>7897182.0</v>
      </c>
      <c r="C570" s="9" t="s">
        <v>15</v>
      </c>
      <c r="D570" s="24"/>
      <c r="E570" s="8">
        <v>44465.0</v>
      </c>
      <c r="F570" s="187"/>
      <c r="G570" s="180"/>
      <c r="H570" s="24"/>
      <c r="I570" s="8">
        <v>44465.0</v>
      </c>
      <c r="J570" s="180"/>
      <c r="K570" s="24"/>
      <c r="L570" s="8">
        <v>44482.0</v>
      </c>
      <c r="M570" s="180"/>
      <c r="N570" s="28"/>
      <c r="O570" s="28"/>
      <c r="P570" s="8">
        <v>44487.0</v>
      </c>
      <c r="Q570" s="180"/>
      <c r="R570" s="182" t="s">
        <v>15</v>
      </c>
      <c r="S570" s="194"/>
      <c r="T570" s="194" t="s">
        <v>16</v>
      </c>
      <c r="U570" s="182"/>
    </row>
    <row r="571">
      <c r="A571" s="10">
        <v>567.0</v>
      </c>
      <c r="B571" s="41">
        <v>7898650.0</v>
      </c>
      <c r="C571" s="9" t="s">
        <v>15</v>
      </c>
      <c r="D571" s="24"/>
      <c r="E571" s="8">
        <v>44466.0</v>
      </c>
      <c r="F571" s="8">
        <v>44466.0</v>
      </c>
      <c r="G571" s="180"/>
      <c r="H571" s="24"/>
      <c r="I571" s="8">
        <v>44471.0</v>
      </c>
      <c r="J571" s="180"/>
      <c r="K571" s="24"/>
      <c r="L571" s="8">
        <v>44475.0</v>
      </c>
      <c r="M571" s="180"/>
      <c r="N571" s="28"/>
      <c r="O571" s="28"/>
      <c r="P571" s="8">
        <v>44478.0</v>
      </c>
      <c r="Q571" s="180"/>
      <c r="R571" s="194" t="s">
        <v>16</v>
      </c>
      <c r="S571" s="194"/>
      <c r="T571" s="194" t="s">
        <v>16</v>
      </c>
      <c r="U571" s="182"/>
    </row>
    <row r="572">
      <c r="A572" s="10">
        <v>568.0</v>
      </c>
      <c r="B572" s="41">
        <v>7898477.0</v>
      </c>
      <c r="C572" s="16" t="s">
        <v>15</v>
      </c>
      <c r="D572" s="37"/>
      <c r="E572" s="15">
        <v>44467.0</v>
      </c>
      <c r="F572" s="195"/>
      <c r="G572" s="191"/>
      <c r="H572" s="37"/>
      <c r="I572" s="15">
        <v>44467.0</v>
      </c>
      <c r="J572" s="191"/>
      <c r="K572" s="37"/>
      <c r="L572" s="191"/>
      <c r="M572" s="191"/>
      <c r="N572" s="140"/>
      <c r="O572" s="15">
        <v>44480.0</v>
      </c>
      <c r="P572" s="15">
        <v>44484.0</v>
      </c>
      <c r="Q572" s="191"/>
      <c r="R572" s="182" t="s">
        <v>15</v>
      </c>
      <c r="S572" s="194"/>
      <c r="T572" s="182" t="s">
        <v>15</v>
      </c>
      <c r="U572" s="194"/>
    </row>
    <row r="573">
      <c r="A573" s="10">
        <v>569.0</v>
      </c>
      <c r="B573" s="41">
        <v>7898469.0</v>
      </c>
      <c r="C573" s="16" t="s">
        <v>16</v>
      </c>
      <c r="D573" s="36">
        <v>1.0</v>
      </c>
      <c r="E573" s="15">
        <v>44467.0</v>
      </c>
      <c r="F573" s="195"/>
      <c r="G573" s="191"/>
      <c r="H573" s="37"/>
      <c r="I573" s="15">
        <v>44468.0</v>
      </c>
      <c r="J573" s="191"/>
      <c r="K573" s="37"/>
      <c r="L573" s="191"/>
      <c r="M573" s="191"/>
      <c r="N573" s="140"/>
      <c r="O573" s="15">
        <v>44480.0</v>
      </c>
      <c r="P573" s="15">
        <v>44484.0</v>
      </c>
      <c r="Q573" s="191"/>
      <c r="R573" s="182" t="s">
        <v>15</v>
      </c>
      <c r="S573" s="194"/>
      <c r="T573" s="182" t="s">
        <v>15</v>
      </c>
      <c r="U573" s="194"/>
    </row>
    <row r="574">
      <c r="A574" s="10">
        <v>570.0</v>
      </c>
      <c r="B574" s="41">
        <v>7899857.0</v>
      </c>
      <c r="C574" s="16" t="s">
        <v>15</v>
      </c>
      <c r="D574" s="37"/>
      <c r="E574" s="15">
        <v>44469.0</v>
      </c>
      <c r="F574" s="15">
        <v>44469.0</v>
      </c>
      <c r="G574" s="191"/>
      <c r="H574" s="37"/>
      <c r="I574" s="15">
        <v>44477.0</v>
      </c>
      <c r="J574" s="191"/>
      <c r="K574" s="37"/>
      <c r="L574" s="191"/>
      <c r="M574" s="191"/>
      <c r="N574" s="140"/>
      <c r="O574" s="15">
        <v>44478.0</v>
      </c>
      <c r="P574" s="15">
        <v>44482.0</v>
      </c>
      <c r="Q574" s="191"/>
      <c r="R574" s="194" t="s">
        <v>16</v>
      </c>
      <c r="S574" s="194"/>
      <c r="T574" s="182" t="s">
        <v>15</v>
      </c>
      <c r="U574" s="194"/>
    </row>
    <row r="575">
      <c r="A575" s="10">
        <v>571.0</v>
      </c>
      <c r="B575" s="41">
        <v>7898650.0</v>
      </c>
      <c r="C575" s="16" t="s">
        <v>15</v>
      </c>
      <c r="D575" s="37"/>
      <c r="E575" s="15">
        <v>44467.0</v>
      </c>
      <c r="F575" s="15">
        <v>44467.0</v>
      </c>
      <c r="G575" s="191"/>
      <c r="H575" s="37"/>
      <c r="I575" s="192">
        <v>44504.0</v>
      </c>
      <c r="J575" s="192">
        <v>44511.0</v>
      </c>
      <c r="K575" s="37"/>
      <c r="L575" s="192">
        <v>44509.0</v>
      </c>
      <c r="M575" s="192">
        <v>44512.0</v>
      </c>
      <c r="N575" s="140"/>
      <c r="O575" s="140"/>
      <c r="P575" s="15">
        <v>44541.0</v>
      </c>
      <c r="Q575" s="191"/>
      <c r="R575" s="194" t="s">
        <v>16</v>
      </c>
      <c r="S575" s="194"/>
      <c r="T575" s="194" t="s">
        <v>16</v>
      </c>
      <c r="U575" s="194"/>
    </row>
    <row r="576">
      <c r="A576" s="10">
        <v>572.0</v>
      </c>
      <c r="B576" s="41">
        <v>7873217.0</v>
      </c>
      <c r="C576" s="9" t="s">
        <v>15</v>
      </c>
      <c r="D576" s="24"/>
      <c r="E576" s="15">
        <v>44419.0</v>
      </c>
      <c r="F576" s="15">
        <v>44421.0</v>
      </c>
      <c r="G576" s="180"/>
      <c r="H576" s="24"/>
      <c r="I576" s="15">
        <v>44419.0</v>
      </c>
      <c r="J576" s="15">
        <v>44432.0</v>
      </c>
      <c r="K576" s="24"/>
      <c r="L576" s="180"/>
      <c r="M576" s="180"/>
      <c r="N576" s="28"/>
      <c r="O576" s="28"/>
      <c r="P576" s="15">
        <v>44437.0</v>
      </c>
      <c r="Q576" s="180"/>
      <c r="R576" s="194" t="s">
        <v>16</v>
      </c>
      <c r="S576" s="194"/>
      <c r="T576" s="182" t="s">
        <v>15</v>
      </c>
      <c r="U576" s="182"/>
    </row>
    <row r="577">
      <c r="A577" s="10">
        <v>573.0</v>
      </c>
      <c r="B577" s="41">
        <v>7874360.0</v>
      </c>
      <c r="C577" s="16" t="s">
        <v>15</v>
      </c>
      <c r="D577" s="37"/>
      <c r="E577" s="15">
        <v>44421.0</v>
      </c>
      <c r="F577" s="195"/>
      <c r="G577" s="191"/>
      <c r="H577" s="37"/>
      <c r="I577" s="15">
        <v>44421.0</v>
      </c>
      <c r="J577" s="191"/>
      <c r="K577" s="37"/>
      <c r="L577" s="191"/>
      <c r="M577" s="191"/>
      <c r="N577" s="140"/>
      <c r="O577" s="15">
        <v>44437.0</v>
      </c>
      <c r="P577" s="15">
        <v>44438.0</v>
      </c>
      <c r="Q577" s="191"/>
      <c r="R577" s="182" t="s">
        <v>15</v>
      </c>
      <c r="S577" s="194"/>
      <c r="T577" s="182" t="s">
        <v>15</v>
      </c>
      <c r="U577" s="194"/>
    </row>
    <row r="578">
      <c r="A578" s="36">
        <v>574.0</v>
      </c>
      <c r="B578" s="42">
        <v>7878518.0</v>
      </c>
      <c r="C578" s="16" t="s">
        <v>16</v>
      </c>
      <c r="D578" s="36">
        <v>2.0</v>
      </c>
      <c r="E578" s="15">
        <v>44429.0</v>
      </c>
      <c r="F578" s="195"/>
      <c r="G578" s="191"/>
      <c r="H578" s="37"/>
      <c r="I578" s="15">
        <v>44430.0</v>
      </c>
      <c r="J578" s="191"/>
      <c r="K578" s="37"/>
      <c r="L578" s="191"/>
      <c r="M578" s="191"/>
      <c r="N578" s="140"/>
      <c r="O578" s="59"/>
      <c r="P578" s="15">
        <v>44468.0</v>
      </c>
      <c r="Q578" s="191"/>
      <c r="R578" s="194" t="s">
        <v>15</v>
      </c>
      <c r="S578" s="194"/>
      <c r="T578" s="194" t="s">
        <v>15</v>
      </c>
      <c r="U578" s="194"/>
    </row>
    <row r="579">
      <c r="A579" s="10">
        <v>575.0</v>
      </c>
      <c r="B579" s="41">
        <v>7878745.0</v>
      </c>
      <c r="C579" s="9" t="s">
        <v>16</v>
      </c>
      <c r="D579" s="10">
        <v>1.0</v>
      </c>
      <c r="E579" s="15">
        <v>44430.0</v>
      </c>
      <c r="F579" s="15">
        <v>44431.0</v>
      </c>
      <c r="G579" s="180"/>
      <c r="H579" s="24"/>
      <c r="I579" s="15">
        <v>44454.0</v>
      </c>
      <c r="J579" s="180"/>
      <c r="K579" s="24"/>
      <c r="L579" s="15">
        <v>44462.0</v>
      </c>
      <c r="M579" s="180"/>
      <c r="N579" s="28"/>
      <c r="O579" s="28"/>
      <c r="P579" s="8">
        <v>44471.0</v>
      </c>
      <c r="Q579" s="180"/>
      <c r="R579" s="194" t="s">
        <v>16</v>
      </c>
      <c r="S579" s="194"/>
      <c r="T579" s="194" t="s">
        <v>16</v>
      </c>
      <c r="U579" s="182"/>
    </row>
    <row r="580">
      <c r="A580" s="10">
        <v>576.0</v>
      </c>
      <c r="B580" s="41">
        <v>7878344.0</v>
      </c>
      <c r="C580" s="16" t="s">
        <v>15</v>
      </c>
      <c r="D580" s="36">
        <v>2.0</v>
      </c>
      <c r="E580" s="15">
        <v>44429.0</v>
      </c>
      <c r="F580" s="195"/>
      <c r="G580" s="191"/>
      <c r="H580" s="37"/>
      <c r="I580" s="15">
        <v>44431.0</v>
      </c>
      <c r="J580" s="191"/>
      <c r="K580" s="37"/>
      <c r="L580" s="191"/>
      <c r="M580" s="191"/>
      <c r="N580" s="140"/>
      <c r="O580" s="140"/>
      <c r="P580" s="15">
        <v>44434.0</v>
      </c>
      <c r="Q580" s="191"/>
      <c r="R580" s="182" t="s">
        <v>15</v>
      </c>
      <c r="S580" s="194"/>
      <c r="T580" s="182" t="s">
        <v>15</v>
      </c>
      <c r="U580" s="194"/>
    </row>
    <row r="581">
      <c r="A581" s="10">
        <v>577.0</v>
      </c>
      <c r="B581" s="41">
        <v>7879498.0</v>
      </c>
      <c r="C581" s="16" t="s">
        <v>15</v>
      </c>
      <c r="D581" s="37"/>
      <c r="E581" s="15">
        <v>44432.0</v>
      </c>
      <c r="F581" s="15">
        <v>44432.0</v>
      </c>
      <c r="G581" s="191"/>
      <c r="H581" s="37"/>
      <c r="I581" s="15">
        <v>44462.0</v>
      </c>
      <c r="J581" s="191"/>
      <c r="K581" s="37"/>
      <c r="L581" s="15">
        <v>44467.0</v>
      </c>
      <c r="M581" s="191"/>
      <c r="N581" s="140"/>
      <c r="O581" s="140"/>
      <c r="P581" s="15">
        <v>44485.0</v>
      </c>
      <c r="Q581" s="191"/>
      <c r="R581" s="194" t="s">
        <v>16</v>
      </c>
      <c r="S581" s="194"/>
      <c r="T581" s="194" t="s">
        <v>16</v>
      </c>
      <c r="U581" s="194"/>
    </row>
    <row r="582">
      <c r="A582" s="10">
        <v>578.0</v>
      </c>
      <c r="B582" s="41">
        <v>7881791.0</v>
      </c>
      <c r="C582" s="9" t="s">
        <v>15</v>
      </c>
      <c r="D582" s="24"/>
      <c r="E582" s="15">
        <v>44435.0</v>
      </c>
      <c r="F582" s="15">
        <v>44435.0</v>
      </c>
      <c r="G582" s="180"/>
      <c r="H582" s="24"/>
      <c r="I582" s="15">
        <v>44476.0</v>
      </c>
      <c r="J582" s="8"/>
      <c r="K582" s="24"/>
      <c r="L582" s="15">
        <v>44487.0</v>
      </c>
      <c r="M582" s="180"/>
      <c r="N582" s="28"/>
      <c r="O582" s="28"/>
      <c r="P582" s="15">
        <v>44507.0</v>
      </c>
      <c r="Q582" s="180"/>
      <c r="R582" s="194" t="s">
        <v>16</v>
      </c>
      <c r="S582" s="194"/>
      <c r="T582" s="194" t="s">
        <v>16</v>
      </c>
      <c r="U582" s="182"/>
    </row>
    <row r="583">
      <c r="A583" s="36">
        <v>579.0</v>
      </c>
      <c r="B583" s="42">
        <v>7881928.0</v>
      </c>
      <c r="C583" s="16" t="s">
        <v>16</v>
      </c>
      <c r="D583" s="36">
        <v>1.0</v>
      </c>
      <c r="E583" s="15">
        <v>44435.0</v>
      </c>
      <c r="F583" s="15">
        <v>44436.0</v>
      </c>
      <c r="G583" s="191"/>
      <c r="H583" s="37"/>
      <c r="I583" s="15">
        <v>44447.0</v>
      </c>
      <c r="J583" s="191"/>
      <c r="K583" s="37"/>
      <c r="L583" s="191"/>
      <c r="M583" s="191"/>
      <c r="N583" s="140"/>
      <c r="O583" s="59"/>
      <c r="P583" s="15">
        <v>44460.0</v>
      </c>
      <c r="Q583" s="191"/>
      <c r="R583" s="194" t="s">
        <v>16</v>
      </c>
      <c r="S583" s="194"/>
      <c r="T583" s="194" t="s">
        <v>15</v>
      </c>
      <c r="U583" s="194"/>
    </row>
    <row r="584">
      <c r="A584" s="36">
        <v>580.0</v>
      </c>
      <c r="B584" s="42">
        <v>7881879.0</v>
      </c>
      <c r="C584" s="16" t="s">
        <v>16</v>
      </c>
      <c r="D584" s="36">
        <v>2.0</v>
      </c>
      <c r="E584" s="15">
        <v>44435.0</v>
      </c>
      <c r="F584" s="15">
        <v>44437.0</v>
      </c>
      <c r="G584" s="191"/>
      <c r="H584" s="37"/>
      <c r="I584" s="15">
        <v>44445.0</v>
      </c>
      <c r="J584" s="191"/>
      <c r="K584" s="37"/>
      <c r="L584" s="15">
        <v>44452.0</v>
      </c>
      <c r="M584" s="191"/>
      <c r="N584" s="140"/>
      <c r="O584" s="140"/>
      <c r="P584" s="15">
        <v>44461.0</v>
      </c>
      <c r="Q584" s="191"/>
      <c r="R584" s="194" t="s">
        <v>16</v>
      </c>
      <c r="S584" s="194"/>
      <c r="T584" s="194" t="s">
        <v>16</v>
      </c>
      <c r="U584" s="182"/>
    </row>
    <row r="585">
      <c r="A585" s="36">
        <v>581.0</v>
      </c>
      <c r="B585" s="42">
        <v>7882203.0</v>
      </c>
      <c r="C585" s="16" t="s">
        <v>16</v>
      </c>
      <c r="D585" s="36">
        <v>1.0</v>
      </c>
      <c r="E585" s="15">
        <v>44436.0</v>
      </c>
      <c r="F585" s="15">
        <v>44437.0</v>
      </c>
      <c r="G585" s="15">
        <v>44447.0</v>
      </c>
      <c r="H585" s="36"/>
      <c r="I585" s="15">
        <v>44445.0</v>
      </c>
      <c r="J585" s="15">
        <v>44460.0</v>
      </c>
      <c r="K585" s="37"/>
      <c r="L585" s="15"/>
      <c r="M585" s="191"/>
      <c r="N585" s="140"/>
      <c r="O585" s="140"/>
      <c r="P585" s="15">
        <v>44461.0</v>
      </c>
      <c r="Q585" s="191"/>
      <c r="R585" s="194" t="s">
        <v>16</v>
      </c>
      <c r="S585" s="194"/>
      <c r="T585" s="182" t="s">
        <v>15</v>
      </c>
      <c r="U585" s="182"/>
    </row>
    <row r="586">
      <c r="A586" s="36">
        <v>582.0</v>
      </c>
      <c r="B586" s="54">
        <v>7882367.0</v>
      </c>
      <c r="C586" s="16" t="s">
        <v>16</v>
      </c>
      <c r="D586" s="36">
        <v>2.0</v>
      </c>
      <c r="E586" s="15">
        <v>44437.0</v>
      </c>
      <c r="F586" s="195"/>
      <c r="G586" s="191"/>
      <c r="H586" s="37"/>
      <c r="I586" s="15">
        <v>44439.0</v>
      </c>
      <c r="J586" s="191"/>
      <c r="K586" s="37"/>
      <c r="L586" s="15">
        <v>44444.0</v>
      </c>
      <c r="M586" s="191"/>
      <c r="N586" s="140"/>
      <c r="O586" s="140"/>
      <c r="P586" s="15">
        <v>44452.0</v>
      </c>
      <c r="Q586" s="191"/>
      <c r="R586" s="182" t="s">
        <v>15</v>
      </c>
      <c r="S586" s="194"/>
      <c r="T586" s="194" t="s">
        <v>16</v>
      </c>
      <c r="U586" s="182"/>
    </row>
    <row r="587">
      <c r="A587" s="36">
        <v>583.0</v>
      </c>
      <c r="B587" s="42">
        <v>7798682.0</v>
      </c>
      <c r="C587" s="16" t="s">
        <v>15</v>
      </c>
      <c r="D587" s="37"/>
      <c r="E587" s="15">
        <v>44273.0</v>
      </c>
      <c r="F587" s="195"/>
      <c r="G587" s="191"/>
      <c r="H587" s="37"/>
      <c r="I587" s="15">
        <v>44273.0</v>
      </c>
      <c r="J587" s="191"/>
      <c r="K587" s="37"/>
      <c r="L587" s="191"/>
      <c r="M587" s="191"/>
      <c r="N587" s="140"/>
      <c r="O587" s="140"/>
      <c r="P587" s="15">
        <v>44275.0</v>
      </c>
      <c r="Q587" s="191"/>
      <c r="R587" s="182" t="s">
        <v>15</v>
      </c>
      <c r="S587" s="194"/>
      <c r="T587" s="182" t="s">
        <v>15</v>
      </c>
      <c r="U587" s="182"/>
    </row>
    <row r="588">
      <c r="A588" s="36">
        <v>584.0</v>
      </c>
      <c r="B588" s="42">
        <v>7796959.0</v>
      </c>
      <c r="C588" s="16" t="s">
        <v>15</v>
      </c>
      <c r="D588" s="37"/>
      <c r="E588" s="15">
        <v>44270.0</v>
      </c>
      <c r="F588" s="15">
        <v>44270.0</v>
      </c>
      <c r="G588" s="191"/>
      <c r="H588" s="37"/>
      <c r="I588" s="203"/>
      <c r="J588" s="191"/>
      <c r="K588" s="37"/>
      <c r="L588" s="191"/>
      <c r="M588" s="191"/>
      <c r="N588" s="140"/>
      <c r="O588" s="140"/>
      <c r="P588" s="191"/>
      <c r="Q588" s="15">
        <v>44280.0</v>
      </c>
      <c r="R588" s="194" t="s">
        <v>16</v>
      </c>
      <c r="S588" s="194"/>
      <c r="T588" s="182" t="s">
        <v>15</v>
      </c>
      <c r="U588" s="182"/>
    </row>
    <row r="589">
      <c r="A589" s="36">
        <v>585.0</v>
      </c>
      <c r="B589" s="42">
        <v>7797690.0</v>
      </c>
      <c r="C589" s="16" t="s">
        <v>16</v>
      </c>
      <c r="D589" s="36">
        <v>3.0</v>
      </c>
      <c r="E589" s="15">
        <v>44272.0</v>
      </c>
      <c r="F589" s="195"/>
      <c r="G589" s="191"/>
      <c r="H589" s="37"/>
      <c r="I589" s="15">
        <v>44275.0</v>
      </c>
      <c r="J589" s="191"/>
      <c r="K589" s="37"/>
      <c r="L589" s="15">
        <v>44291.0</v>
      </c>
      <c r="M589" s="191"/>
      <c r="N589" s="140"/>
      <c r="O589" s="140"/>
      <c r="P589" s="15">
        <v>44292.0</v>
      </c>
      <c r="Q589" s="191"/>
      <c r="R589" s="182" t="s">
        <v>15</v>
      </c>
      <c r="S589" s="194"/>
      <c r="T589" s="194" t="s">
        <v>16</v>
      </c>
      <c r="U589" s="182"/>
    </row>
    <row r="590">
      <c r="A590" s="36">
        <v>586.0</v>
      </c>
      <c r="B590" s="36">
        <v>7799704.0</v>
      </c>
      <c r="C590" s="16" t="s">
        <v>15</v>
      </c>
      <c r="D590" s="37"/>
      <c r="E590" s="15">
        <v>44275.0</v>
      </c>
      <c r="F590" s="15">
        <v>44275.0</v>
      </c>
      <c r="G590" s="191"/>
      <c r="H590" s="37"/>
      <c r="I590" s="15">
        <v>44282.0</v>
      </c>
      <c r="J590" s="191"/>
      <c r="K590" s="37"/>
      <c r="L590" s="15">
        <v>44315.0</v>
      </c>
      <c r="M590" s="191"/>
      <c r="N590" s="140"/>
      <c r="O590" s="140"/>
      <c r="P590" s="15">
        <v>44329.0</v>
      </c>
      <c r="Q590" s="191"/>
      <c r="R590" s="194" t="s">
        <v>16</v>
      </c>
      <c r="S590" s="194"/>
      <c r="T590" s="194" t="s">
        <v>16</v>
      </c>
      <c r="U590" s="182"/>
    </row>
    <row r="591">
      <c r="A591" s="36">
        <v>587.0</v>
      </c>
      <c r="B591" s="42">
        <v>7792925.0</v>
      </c>
      <c r="C591" s="16" t="s">
        <v>15</v>
      </c>
      <c r="D591" s="37"/>
      <c r="E591" s="15">
        <v>44263.0</v>
      </c>
      <c r="F591" s="15">
        <v>44263.0</v>
      </c>
      <c r="G591" s="191"/>
      <c r="H591" s="37"/>
      <c r="I591" s="15">
        <v>44271.0</v>
      </c>
      <c r="J591" s="191"/>
      <c r="K591" s="37"/>
      <c r="L591" s="15">
        <v>44275.0</v>
      </c>
      <c r="M591" s="191"/>
      <c r="N591" s="140"/>
      <c r="O591" s="140"/>
      <c r="P591" s="15">
        <v>44299.0</v>
      </c>
      <c r="Q591" s="191"/>
      <c r="R591" s="194" t="s">
        <v>16</v>
      </c>
      <c r="S591" s="194"/>
      <c r="T591" s="194" t="s">
        <v>16</v>
      </c>
      <c r="U591" s="182"/>
    </row>
    <row r="592">
      <c r="A592" s="36">
        <v>588.0</v>
      </c>
      <c r="B592" s="42">
        <v>7799950.0</v>
      </c>
      <c r="C592" s="16" t="s">
        <v>15</v>
      </c>
      <c r="D592" s="37"/>
      <c r="E592" s="15">
        <v>44276.0</v>
      </c>
      <c r="F592" s="15">
        <v>44276.0</v>
      </c>
      <c r="G592" s="191"/>
      <c r="H592" s="37"/>
      <c r="I592" s="15">
        <v>44283.0</v>
      </c>
      <c r="J592" s="191"/>
      <c r="K592" s="37"/>
      <c r="L592" s="191"/>
      <c r="M592" s="191"/>
      <c r="N592" s="140"/>
      <c r="O592" s="140"/>
      <c r="P592" s="15">
        <v>44286.0</v>
      </c>
      <c r="Q592" s="191"/>
      <c r="R592" s="194" t="s">
        <v>16</v>
      </c>
      <c r="S592" s="194"/>
      <c r="T592" s="182" t="s">
        <v>15</v>
      </c>
      <c r="U592" s="182"/>
    </row>
    <row r="593">
      <c r="A593" s="36">
        <v>589.0</v>
      </c>
      <c r="B593" s="42">
        <v>7792278.0</v>
      </c>
      <c r="C593" s="16" t="s">
        <v>15</v>
      </c>
      <c r="D593" s="37"/>
      <c r="E593" s="15">
        <v>44262.0</v>
      </c>
      <c r="F593" s="15">
        <v>44262.0</v>
      </c>
      <c r="G593" s="191"/>
      <c r="H593" s="37"/>
      <c r="I593" s="15">
        <v>44273.0</v>
      </c>
      <c r="J593" s="191"/>
      <c r="K593" s="37"/>
      <c r="L593" s="191"/>
      <c r="M593" s="191"/>
      <c r="N593" s="140"/>
      <c r="O593" s="59"/>
      <c r="P593" s="15">
        <v>44298.0</v>
      </c>
      <c r="Q593" s="191"/>
      <c r="R593" s="194" t="s">
        <v>16</v>
      </c>
      <c r="S593" s="194"/>
      <c r="T593" s="194" t="s">
        <v>15</v>
      </c>
      <c r="U593" s="194"/>
    </row>
    <row r="594">
      <c r="A594" s="36">
        <v>590.0</v>
      </c>
      <c r="B594" s="42">
        <v>7800845.0</v>
      </c>
      <c r="C594" s="16" t="s">
        <v>15</v>
      </c>
      <c r="D594" s="37"/>
      <c r="E594" s="15">
        <v>44278.0</v>
      </c>
      <c r="F594" s="15">
        <v>44278.0</v>
      </c>
      <c r="G594" s="191"/>
      <c r="H594" s="37"/>
      <c r="I594" s="15">
        <v>44304.0</v>
      </c>
      <c r="J594" s="191"/>
      <c r="K594" s="37"/>
      <c r="L594" s="15">
        <v>44325.0</v>
      </c>
      <c r="M594" s="191"/>
      <c r="N594" s="140"/>
      <c r="O594" s="140"/>
      <c r="P594" s="15">
        <v>44336.0</v>
      </c>
      <c r="Q594" s="191"/>
      <c r="R594" s="194" t="s">
        <v>16</v>
      </c>
      <c r="S594" s="194"/>
      <c r="T594" s="194" t="s">
        <v>16</v>
      </c>
      <c r="U594" s="182"/>
    </row>
    <row r="595">
      <c r="A595" s="36">
        <v>591.0</v>
      </c>
      <c r="B595" s="42">
        <v>7799980.0</v>
      </c>
      <c r="C595" s="16" t="s">
        <v>16</v>
      </c>
      <c r="D595" s="36">
        <v>3.0</v>
      </c>
      <c r="E595" s="15">
        <v>44276.0</v>
      </c>
      <c r="F595" s="195"/>
      <c r="G595" s="191"/>
      <c r="H595" s="37"/>
      <c r="I595" s="15">
        <v>44279.0</v>
      </c>
      <c r="J595" s="191"/>
      <c r="K595" s="37"/>
      <c r="L595" s="15">
        <v>44285.0</v>
      </c>
      <c r="M595" s="191"/>
      <c r="N595" s="140"/>
      <c r="O595" s="140"/>
      <c r="P595" s="15">
        <v>44304.0</v>
      </c>
      <c r="Q595" s="191"/>
      <c r="R595" s="182" t="s">
        <v>15</v>
      </c>
      <c r="S595" s="194"/>
      <c r="T595" s="194" t="s">
        <v>16</v>
      </c>
      <c r="U595" s="182"/>
    </row>
    <row r="596">
      <c r="A596" s="36">
        <v>592.0</v>
      </c>
      <c r="B596" s="36">
        <v>7800694.0</v>
      </c>
      <c r="C596" s="16" t="s">
        <v>15</v>
      </c>
      <c r="D596" s="37"/>
      <c r="E596" s="15">
        <v>44277.0</v>
      </c>
      <c r="F596" s="195"/>
      <c r="G596" s="191"/>
      <c r="H596" s="37"/>
      <c r="I596" s="15">
        <v>44281.0</v>
      </c>
      <c r="J596" s="191"/>
      <c r="K596" s="37"/>
      <c r="L596" s="191"/>
      <c r="M596" s="191"/>
      <c r="N596" s="140"/>
      <c r="O596" s="15">
        <v>44287.0</v>
      </c>
      <c r="P596" s="15">
        <v>44294.0</v>
      </c>
      <c r="Q596" s="191"/>
      <c r="R596" s="182" t="s">
        <v>15</v>
      </c>
      <c r="S596" s="194"/>
      <c r="T596" s="182" t="s">
        <v>15</v>
      </c>
      <c r="U596" s="194"/>
    </row>
    <row r="597">
      <c r="A597" s="36">
        <v>593.0</v>
      </c>
      <c r="B597" s="42">
        <v>7802710.0</v>
      </c>
      <c r="C597" s="16" t="s">
        <v>15</v>
      </c>
      <c r="D597" s="37"/>
      <c r="E597" s="15">
        <v>44280.0</v>
      </c>
      <c r="F597" s="15">
        <v>44281.0</v>
      </c>
      <c r="G597" s="191"/>
      <c r="H597" s="37"/>
      <c r="I597" s="15">
        <v>44309.0</v>
      </c>
      <c r="J597" s="191"/>
      <c r="K597" s="37"/>
      <c r="L597" s="191"/>
      <c r="M597" s="191"/>
      <c r="N597" s="140"/>
      <c r="O597" s="59"/>
      <c r="P597" s="15">
        <v>44350.0</v>
      </c>
      <c r="Q597" s="191"/>
      <c r="R597" s="194" t="s">
        <v>16</v>
      </c>
      <c r="S597" s="194"/>
      <c r="T597" s="194" t="s">
        <v>16</v>
      </c>
      <c r="U597" s="194"/>
    </row>
    <row r="598">
      <c r="A598" s="36">
        <v>594.0</v>
      </c>
      <c r="B598" s="41">
        <v>7900669.0</v>
      </c>
      <c r="C598" s="16" t="s">
        <v>15</v>
      </c>
      <c r="D598" s="37"/>
      <c r="E598" s="192">
        <v>44471.0</v>
      </c>
      <c r="F598" s="192">
        <v>44471.0</v>
      </c>
      <c r="G598" s="191"/>
      <c r="H598" s="37"/>
      <c r="I598" s="192">
        <v>44477.0</v>
      </c>
      <c r="J598" s="191"/>
      <c r="K598" s="37"/>
      <c r="L598" s="191"/>
      <c r="M598" s="191"/>
      <c r="N598" s="140"/>
      <c r="O598" s="15">
        <v>44483.0</v>
      </c>
      <c r="P598" s="15">
        <v>44484.0</v>
      </c>
      <c r="Q598" s="191"/>
      <c r="R598" s="194" t="s">
        <v>16</v>
      </c>
      <c r="S598" s="194"/>
      <c r="T598" s="182" t="s">
        <v>15</v>
      </c>
      <c r="U598" s="194"/>
    </row>
    <row r="599">
      <c r="A599" s="10">
        <v>595.0</v>
      </c>
      <c r="B599" s="41">
        <v>7901031.0</v>
      </c>
      <c r="C599" s="16" t="s">
        <v>15</v>
      </c>
      <c r="D599" s="37"/>
      <c r="E599" s="192">
        <v>44472.0</v>
      </c>
      <c r="F599" s="195"/>
      <c r="G599" s="191"/>
      <c r="H599" s="37"/>
      <c r="I599" s="192">
        <v>44472.0</v>
      </c>
      <c r="J599" s="191"/>
      <c r="K599" s="37"/>
      <c r="L599" s="191"/>
      <c r="M599" s="191"/>
      <c r="N599" s="140"/>
      <c r="O599" s="192">
        <v>44496.0</v>
      </c>
      <c r="P599" s="192">
        <v>44501.0</v>
      </c>
      <c r="Q599" s="191"/>
      <c r="R599" s="182" t="s">
        <v>15</v>
      </c>
      <c r="S599" s="194"/>
      <c r="T599" s="182" t="s">
        <v>15</v>
      </c>
      <c r="U599" s="194"/>
    </row>
    <row r="600">
      <c r="A600" s="10">
        <v>596.0</v>
      </c>
      <c r="B600" s="41">
        <v>7901732.0</v>
      </c>
      <c r="C600" s="16" t="s">
        <v>15</v>
      </c>
      <c r="D600" s="37"/>
      <c r="E600" s="192">
        <v>44473.0</v>
      </c>
      <c r="F600" s="192"/>
      <c r="G600" s="191"/>
      <c r="H600" s="37"/>
      <c r="I600" s="192">
        <v>44474.0</v>
      </c>
      <c r="J600" s="191"/>
      <c r="K600" s="37"/>
      <c r="L600" s="15">
        <v>44478.0</v>
      </c>
      <c r="M600" s="191"/>
      <c r="N600" s="140"/>
      <c r="O600" s="140"/>
      <c r="P600" s="15">
        <v>44487.0</v>
      </c>
      <c r="Q600" s="191"/>
      <c r="R600" s="182" t="s">
        <v>15</v>
      </c>
      <c r="S600" s="194"/>
      <c r="T600" s="194" t="s">
        <v>16</v>
      </c>
      <c r="U600" s="194"/>
    </row>
    <row r="601">
      <c r="A601" s="10">
        <v>597.0</v>
      </c>
      <c r="B601" s="41">
        <v>7902376.0</v>
      </c>
      <c r="C601" s="16" t="s">
        <v>16</v>
      </c>
      <c r="D601" s="36">
        <v>1.0</v>
      </c>
      <c r="E601" s="192">
        <v>44474.0</v>
      </c>
      <c r="F601" s="192">
        <v>44474.0</v>
      </c>
      <c r="G601" s="191"/>
      <c r="H601" s="37"/>
      <c r="I601" s="192">
        <v>44476.0</v>
      </c>
      <c r="J601" s="191"/>
      <c r="K601" s="37"/>
      <c r="L601" s="191"/>
      <c r="M601" s="191"/>
      <c r="N601" s="140"/>
      <c r="O601" s="192">
        <v>44480.0</v>
      </c>
      <c r="P601" s="15">
        <v>44482.0</v>
      </c>
      <c r="Q601" s="191"/>
      <c r="R601" s="194" t="s">
        <v>16</v>
      </c>
      <c r="S601" s="194"/>
      <c r="T601" s="182" t="s">
        <v>15</v>
      </c>
      <c r="U601" s="194"/>
    </row>
    <row r="602">
      <c r="A602" s="10">
        <v>598.0</v>
      </c>
      <c r="B602" s="41">
        <v>7902457.0</v>
      </c>
      <c r="C602" s="16" t="s">
        <v>15</v>
      </c>
      <c r="D602" s="37"/>
      <c r="E602" s="192">
        <v>44474.0</v>
      </c>
      <c r="F602" s="192">
        <v>44475.0</v>
      </c>
      <c r="G602" s="191"/>
      <c r="H602" s="37"/>
      <c r="I602" s="192">
        <v>44480.0</v>
      </c>
      <c r="J602" s="191"/>
      <c r="K602" s="37"/>
      <c r="L602" s="192">
        <v>44486.0</v>
      </c>
      <c r="M602" s="191"/>
      <c r="N602" s="140"/>
      <c r="O602" s="140"/>
      <c r="P602" s="192">
        <v>44488.0</v>
      </c>
      <c r="Q602" s="191"/>
      <c r="R602" s="194" t="s">
        <v>16</v>
      </c>
      <c r="S602" s="194"/>
      <c r="T602" s="194" t="s">
        <v>16</v>
      </c>
      <c r="U602" s="194"/>
    </row>
    <row r="603">
      <c r="A603" s="10">
        <v>599.0</v>
      </c>
      <c r="B603" s="41">
        <v>7903238.0</v>
      </c>
      <c r="C603" s="16" t="s">
        <v>15</v>
      </c>
      <c r="D603" s="37"/>
      <c r="E603" s="192">
        <v>44476.0</v>
      </c>
      <c r="F603" s="192">
        <v>44476.0</v>
      </c>
      <c r="G603" s="191"/>
      <c r="H603" s="37"/>
      <c r="I603" s="192">
        <v>44481.0</v>
      </c>
      <c r="J603" s="191"/>
      <c r="K603" s="37"/>
      <c r="L603" s="192">
        <v>44504.0</v>
      </c>
      <c r="M603" s="191"/>
      <c r="N603" s="140"/>
      <c r="O603" s="140"/>
      <c r="P603" s="192">
        <v>44508.0</v>
      </c>
      <c r="Q603" s="191"/>
      <c r="R603" s="194" t="s">
        <v>16</v>
      </c>
      <c r="S603" s="194"/>
      <c r="T603" s="194" t="s">
        <v>16</v>
      </c>
      <c r="U603" s="194"/>
    </row>
    <row r="604" ht="15.0" customHeight="1">
      <c r="A604" s="10">
        <v>600.0</v>
      </c>
      <c r="B604" s="41">
        <v>7903240.0</v>
      </c>
      <c r="C604" s="16" t="s">
        <v>15</v>
      </c>
      <c r="D604" s="37"/>
      <c r="E604" s="192">
        <v>44476.0</v>
      </c>
      <c r="F604" s="192">
        <v>44476.0</v>
      </c>
      <c r="G604" s="191"/>
      <c r="H604" s="37"/>
      <c r="I604" s="192">
        <v>44482.0</v>
      </c>
      <c r="J604" s="192">
        <v>44493.0</v>
      </c>
      <c r="K604" s="37"/>
      <c r="L604" s="192">
        <v>44487.0</v>
      </c>
      <c r="M604" s="192">
        <v>44503.0</v>
      </c>
      <c r="N604" s="140"/>
      <c r="O604" s="140"/>
      <c r="P604" s="192">
        <v>44508.0</v>
      </c>
      <c r="Q604" s="191"/>
      <c r="R604" s="194" t="s">
        <v>16</v>
      </c>
      <c r="S604" s="194"/>
      <c r="T604" s="194" t="s">
        <v>16</v>
      </c>
      <c r="U604" s="194"/>
    </row>
    <row r="605">
      <c r="A605" s="10">
        <v>601.0</v>
      </c>
      <c r="B605" s="41">
        <v>7904368.0</v>
      </c>
      <c r="C605" s="16" t="s">
        <v>15</v>
      </c>
      <c r="D605" s="37"/>
      <c r="E605" s="192">
        <v>44477.0</v>
      </c>
      <c r="F605" s="192">
        <v>44478.0</v>
      </c>
      <c r="G605" s="191"/>
      <c r="H605" s="37"/>
      <c r="I605" s="192">
        <v>44486.0</v>
      </c>
      <c r="J605" s="192">
        <v>44493.0</v>
      </c>
      <c r="K605" s="37"/>
      <c r="L605" s="192">
        <v>44488.0</v>
      </c>
      <c r="M605" s="192">
        <v>44495.0</v>
      </c>
      <c r="N605" s="140"/>
      <c r="O605" s="140"/>
      <c r="P605" s="192">
        <v>44507.0</v>
      </c>
      <c r="Q605" s="191"/>
      <c r="R605" s="194" t="s">
        <v>16</v>
      </c>
      <c r="S605" s="194"/>
      <c r="T605" s="194" t="s">
        <v>16</v>
      </c>
      <c r="U605" s="194"/>
    </row>
    <row r="606">
      <c r="A606" s="10">
        <v>602.0</v>
      </c>
      <c r="B606" s="41">
        <v>7904370.0</v>
      </c>
      <c r="C606" s="16" t="s">
        <v>15</v>
      </c>
      <c r="D606" s="37"/>
      <c r="E606" s="192">
        <v>44477.0</v>
      </c>
      <c r="F606" s="192">
        <v>44478.0</v>
      </c>
      <c r="G606" s="191"/>
      <c r="H606" s="37"/>
      <c r="I606" s="192">
        <v>44493.0</v>
      </c>
      <c r="J606" s="15"/>
      <c r="K606" s="37"/>
      <c r="L606" s="192">
        <v>44490.0</v>
      </c>
      <c r="M606" s="192">
        <v>44495.0</v>
      </c>
      <c r="N606" s="140"/>
      <c r="O606" s="140"/>
      <c r="P606" s="192">
        <v>44507.0</v>
      </c>
      <c r="Q606" s="191"/>
      <c r="R606" s="194" t="s">
        <v>16</v>
      </c>
      <c r="S606" s="194"/>
      <c r="T606" s="194" t="s">
        <v>16</v>
      </c>
      <c r="U606" s="194"/>
    </row>
    <row r="607">
      <c r="A607" s="10">
        <v>603.0</v>
      </c>
      <c r="B607" s="41">
        <v>7904789.0</v>
      </c>
      <c r="C607" s="16" t="s">
        <v>15</v>
      </c>
      <c r="D607" s="37"/>
      <c r="E607" s="15">
        <v>44479.0</v>
      </c>
      <c r="F607" s="190">
        <v>44479.0</v>
      </c>
      <c r="G607" s="191"/>
      <c r="H607" s="37"/>
      <c r="I607" s="190">
        <v>44491.0</v>
      </c>
      <c r="J607" s="191"/>
      <c r="K607" s="37"/>
      <c r="L607" s="15">
        <v>44509.0</v>
      </c>
      <c r="M607" s="191"/>
      <c r="N607" s="140"/>
      <c r="O607" s="140"/>
      <c r="P607" s="192">
        <v>44528.0</v>
      </c>
      <c r="Q607" s="191"/>
      <c r="R607" s="194" t="s">
        <v>16</v>
      </c>
      <c r="S607" s="194"/>
      <c r="T607" s="194" t="s">
        <v>16</v>
      </c>
      <c r="U607" s="194"/>
    </row>
    <row r="608">
      <c r="A608" s="10">
        <v>604.0</v>
      </c>
      <c r="B608" s="41">
        <v>7905585.0</v>
      </c>
      <c r="C608" s="16" t="s">
        <v>15</v>
      </c>
      <c r="D608" s="37"/>
      <c r="E608" s="15">
        <v>44481.0</v>
      </c>
      <c r="F608" s="15">
        <v>44481.0</v>
      </c>
      <c r="G608" s="191"/>
      <c r="H608" s="37"/>
      <c r="I608" s="15">
        <v>44482.0</v>
      </c>
      <c r="J608" s="191"/>
      <c r="K608" s="37"/>
      <c r="L608" s="191"/>
      <c r="M608" s="191"/>
      <c r="N608" s="140"/>
      <c r="O608" s="192">
        <v>44490.0</v>
      </c>
      <c r="P608" s="192">
        <v>44492.0</v>
      </c>
      <c r="Q608" s="191"/>
      <c r="R608" s="194" t="s">
        <v>16</v>
      </c>
      <c r="S608" s="194"/>
      <c r="T608" s="182" t="s">
        <v>15</v>
      </c>
      <c r="U608" s="194"/>
    </row>
    <row r="609">
      <c r="A609" s="10">
        <v>605.0</v>
      </c>
      <c r="B609" s="41">
        <v>7906242.0</v>
      </c>
      <c r="C609" s="16" t="s">
        <v>15</v>
      </c>
      <c r="D609" s="37"/>
      <c r="E609" s="15">
        <v>44482.0</v>
      </c>
      <c r="F609" s="15">
        <v>44482.0</v>
      </c>
      <c r="G609" s="191"/>
      <c r="H609" s="37"/>
      <c r="I609" s="15">
        <v>44488.0</v>
      </c>
      <c r="J609" s="191"/>
      <c r="K609" s="37"/>
      <c r="L609" s="191"/>
      <c r="M609" s="191"/>
      <c r="N609" s="140"/>
      <c r="O609" s="192">
        <v>44489.0</v>
      </c>
      <c r="P609" s="192">
        <v>44495.0</v>
      </c>
      <c r="Q609" s="191"/>
      <c r="R609" s="194" t="s">
        <v>16</v>
      </c>
      <c r="S609" s="194"/>
      <c r="T609" s="182" t="s">
        <v>15</v>
      </c>
      <c r="U609" s="194"/>
    </row>
    <row r="610">
      <c r="A610" s="10">
        <v>606.0</v>
      </c>
      <c r="B610" s="41">
        <v>7907424.0</v>
      </c>
      <c r="C610" s="16" t="s">
        <v>16</v>
      </c>
      <c r="D610" s="36">
        <v>1.0</v>
      </c>
      <c r="E610" s="15">
        <v>44485.0</v>
      </c>
      <c r="F610" s="195"/>
      <c r="G610" s="191"/>
      <c r="H610" s="37"/>
      <c r="I610" s="15">
        <v>44486.0</v>
      </c>
      <c r="J610" s="191"/>
      <c r="K610" s="37"/>
      <c r="L610" s="15">
        <v>44488.0</v>
      </c>
      <c r="M610" s="191"/>
      <c r="N610" s="140"/>
      <c r="O610" s="140"/>
      <c r="P610" s="15">
        <v>44497.0</v>
      </c>
      <c r="Q610" s="191"/>
      <c r="R610" s="182" t="s">
        <v>15</v>
      </c>
      <c r="S610" s="194"/>
      <c r="T610" s="194" t="s">
        <v>16</v>
      </c>
      <c r="U610" s="194"/>
    </row>
    <row r="611">
      <c r="A611" s="10">
        <v>607.0</v>
      </c>
      <c r="B611" s="41">
        <v>7913676.0</v>
      </c>
      <c r="C611" s="16" t="s">
        <v>15</v>
      </c>
      <c r="D611" s="37"/>
      <c r="E611" s="15">
        <v>44499.0</v>
      </c>
      <c r="F611" s="190"/>
      <c r="G611" s="191"/>
      <c r="H611" s="37"/>
      <c r="I611" s="15">
        <v>44499.0</v>
      </c>
      <c r="J611" s="191"/>
      <c r="K611" s="37"/>
      <c r="L611" s="15">
        <v>44504.0</v>
      </c>
      <c r="M611" s="191"/>
      <c r="N611" s="140"/>
      <c r="O611" s="140"/>
      <c r="P611" s="15">
        <v>44514.0</v>
      </c>
      <c r="Q611" s="191"/>
      <c r="R611" s="182" t="s">
        <v>15</v>
      </c>
      <c r="S611" s="194"/>
      <c r="T611" s="194" t="s">
        <v>16</v>
      </c>
      <c r="U611" s="194"/>
    </row>
    <row r="612">
      <c r="A612" s="10">
        <v>608.0</v>
      </c>
      <c r="B612" s="41">
        <v>7912061.0</v>
      </c>
      <c r="C612" s="9" t="s">
        <v>16</v>
      </c>
      <c r="D612" s="10">
        <v>1.0</v>
      </c>
      <c r="E612" s="15">
        <v>44496.0</v>
      </c>
      <c r="F612" s="15">
        <v>44497.0</v>
      </c>
      <c r="G612" s="180"/>
      <c r="H612" s="24"/>
      <c r="I612" s="15">
        <v>44506.0</v>
      </c>
      <c r="J612" s="180"/>
      <c r="K612" s="24"/>
      <c r="L612" s="180"/>
      <c r="M612" s="180"/>
      <c r="N612" s="28"/>
      <c r="O612" s="28"/>
      <c r="P612" s="15">
        <v>44511.0</v>
      </c>
      <c r="Q612" s="180"/>
      <c r="R612" s="194" t="s">
        <v>16</v>
      </c>
      <c r="S612" s="194"/>
      <c r="T612" s="182" t="s">
        <v>15</v>
      </c>
      <c r="U612" s="182"/>
    </row>
    <row r="613">
      <c r="A613" s="10">
        <v>609.0</v>
      </c>
      <c r="B613" s="53">
        <v>7771142.0</v>
      </c>
      <c r="C613" s="9" t="s">
        <v>15</v>
      </c>
      <c r="D613" s="24"/>
      <c r="E613" s="15">
        <v>44220.0</v>
      </c>
      <c r="F613" s="187"/>
      <c r="G613" s="180"/>
      <c r="H613" s="24"/>
      <c r="I613" s="15">
        <v>44221.0</v>
      </c>
      <c r="J613" s="180"/>
      <c r="K613" s="24"/>
      <c r="L613" s="15">
        <v>44227.0</v>
      </c>
      <c r="M613" s="180"/>
      <c r="N613" s="28"/>
      <c r="O613" s="28"/>
      <c r="P613" s="15">
        <v>44229.0</v>
      </c>
      <c r="Q613" s="180"/>
      <c r="R613" s="182" t="s">
        <v>15</v>
      </c>
      <c r="S613" s="194"/>
      <c r="T613" s="194" t="s">
        <v>16</v>
      </c>
      <c r="U613" s="182"/>
    </row>
    <row r="614">
      <c r="A614" s="10">
        <v>610.0</v>
      </c>
      <c r="B614" s="10">
        <v>7772543.0</v>
      </c>
      <c r="C614" s="16" t="s">
        <v>15</v>
      </c>
      <c r="D614" s="37"/>
      <c r="E614" s="15">
        <v>44222.0</v>
      </c>
      <c r="F614" s="195"/>
      <c r="G614" s="191"/>
      <c r="H614" s="37"/>
      <c r="I614" s="15">
        <v>44223.0</v>
      </c>
      <c r="J614" s="191"/>
      <c r="K614" s="37"/>
      <c r="L614" s="191"/>
      <c r="M614" s="191"/>
      <c r="N614" s="140"/>
      <c r="O614" s="140"/>
      <c r="P614" s="15">
        <v>44235.0</v>
      </c>
      <c r="Q614" s="191"/>
      <c r="R614" s="182" t="s">
        <v>15</v>
      </c>
      <c r="S614" s="194"/>
      <c r="T614" s="182" t="s">
        <v>15</v>
      </c>
      <c r="U614" s="194"/>
    </row>
    <row r="615">
      <c r="A615" s="10">
        <v>611.0</v>
      </c>
      <c r="B615" s="10">
        <v>7772793.0</v>
      </c>
      <c r="C615" s="9" t="s">
        <v>15</v>
      </c>
      <c r="D615" s="24"/>
      <c r="E615" s="15">
        <v>44223.0</v>
      </c>
      <c r="F615" s="187"/>
      <c r="G615" s="180"/>
      <c r="H615" s="24"/>
      <c r="I615" s="15">
        <v>44224.0</v>
      </c>
      <c r="J615" s="180"/>
      <c r="K615" s="24"/>
      <c r="L615" s="180"/>
      <c r="M615" s="180"/>
      <c r="N615" s="28"/>
      <c r="O615" s="28"/>
      <c r="P615" s="15">
        <v>44227.0</v>
      </c>
      <c r="Q615" s="180"/>
      <c r="R615" s="182" t="s">
        <v>15</v>
      </c>
      <c r="S615" s="194"/>
      <c r="T615" s="182" t="s">
        <v>15</v>
      </c>
      <c r="U615" s="182"/>
    </row>
    <row r="616">
      <c r="A616" s="10">
        <v>612.0</v>
      </c>
      <c r="B616" s="10">
        <v>7774440.0</v>
      </c>
      <c r="C616" s="9" t="s">
        <v>15</v>
      </c>
      <c r="D616" s="24"/>
      <c r="E616" s="15">
        <v>44226.0</v>
      </c>
      <c r="F616" s="187"/>
      <c r="G616" s="180"/>
      <c r="H616" s="24"/>
      <c r="I616" s="15">
        <v>44226.0</v>
      </c>
      <c r="J616" s="180"/>
      <c r="K616" s="24"/>
      <c r="L616" s="15">
        <v>44236.0</v>
      </c>
      <c r="M616" s="180"/>
      <c r="N616" s="28"/>
      <c r="O616" s="28"/>
      <c r="P616" s="15">
        <v>44245.0</v>
      </c>
      <c r="Q616" s="180"/>
      <c r="R616" s="182" t="s">
        <v>15</v>
      </c>
      <c r="S616" s="194"/>
      <c r="T616" s="194" t="s">
        <v>16</v>
      </c>
      <c r="U616" s="182"/>
    </row>
    <row r="617">
      <c r="A617" s="10">
        <v>613.0</v>
      </c>
      <c r="B617" s="10">
        <v>7928838.0</v>
      </c>
      <c r="C617" s="9" t="s">
        <v>16</v>
      </c>
      <c r="D617" s="10">
        <v>1.0</v>
      </c>
      <c r="E617" s="8">
        <v>44534.0</v>
      </c>
      <c r="F617" s="8">
        <v>44535.0</v>
      </c>
      <c r="G617" s="180"/>
      <c r="H617" s="24"/>
      <c r="I617" s="8">
        <v>44542.0</v>
      </c>
      <c r="J617" s="180"/>
      <c r="K617" s="24"/>
      <c r="L617" s="8">
        <v>44555.0</v>
      </c>
      <c r="M617" s="180"/>
      <c r="N617" s="28"/>
      <c r="O617" s="28"/>
      <c r="P617" s="8">
        <v>44203.0</v>
      </c>
      <c r="Q617" s="180"/>
      <c r="R617" s="194" t="s">
        <v>16</v>
      </c>
      <c r="S617" s="194"/>
      <c r="T617" s="194" t="s">
        <v>16</v>
      </c>
      <c r="U617" s="182"/>
    </row>
    <row r="618">
      <c r="A618" s="10">
        <v>614.0</v>
      </c>
      <c r="B618" s="10">
        <v>7928584.0</v>
      </c>
      <c r="C618" s="9" t="s">
        <v>15</v>
      </c>
      <c r="D618" s="24"/>
      <c r="E618" s="8">
        <v>44534.0</v>
      </c>
      <c r="F618" s="187"/>
      <c r="G618" s="180"/>
      <c r="H618" s="24"/>
      <c r="I618" s="8">
        <v>44535.0</v>
      </c>
      <c r="J618" s="180"/>
      <c r="K618" s="24"/>
      <c r="L618" s="180"/>
      <c r="M618" s="180"/>
      <c r="N618" s="28"/>
      <c r="O618" s="28"/>
      <c r="P618" s="8">
        <v>44538.0</v>
      </c>
      <c r="Q618" s="180"/>
      <c r="R618" s="182" t="s">
        <v>15</v>
      </c>
      <c r="S618" s="194"/>
      <c r="T618" s="182" t="s">
        <v>15</v>
      </c>
      <c r="U618" s="182"/>
    </row>
    <row r="619">
      <c r="A619" s="36">
        <v>615.0</v>
      </c>
      <c r="B619" s="36">
        <v>7929453.0</v>
      </c>
      <c r="C619" s="16" t="s">
        <v>15</v>
      </c>
      <c r="D619" s="37"/>
      <c r="E619" s="15">
        <v>44536.0</v>
      </c>
      <c r="F619" s="15">
        <v>44536.0</v>
      </c>
      <c r="G619" s="191"/>
      <c r="H619" s="37"/>
      <c r="I619" s="15">
        <v>44555.0</v>
      </c>
      <c r="J619" s="15"/>
      <c r="K619" s="37"/>
      <c r="L619" s="191"/>
      <c r="M619" s="191"/>
      <c r="N619" s="140"/>
      <c r="O619" s="140"/>
      <c r="P619" s="15">
        <v>44596.0</v>
      </c>
      <c r="Q619" s="191"/>
      <c r="R619" s="194" t="s">
        <v>16</v>
      </c>
      <c r="S619" s="194"/>
      <c r="T619" s="194" t="s">
        <v>15</v>
      </c>
      <c r="U619" s="194"/>
    </row>
    <row r="620">
      <c r="A620" s="10">
        <v>616.0</v>
      </c>
      <c r="B620" s="10">
        <v>7930264.0</v>
      </c>
      <c r="C620" s="16" t="s">
        <v>86</v>
      </c>
      <c r="D620" s="37"/>
      <c r="E620" s="190">
        <v>44477.0</v>
      </c>
      <c r="F620" s="190">
        <v>44477.0</v>
      </c>
      <c r="G620" s="191"/>
      <c r="H620" s="37"/>
      <c r="I620" s="15">
        <v>44537.0</v>
      </c>
      <c r="J620" s="191"/>
      <c r="K620" s="37"/>
      <c r="L620" s="15">
        <v>44539.0</v>
      </c>
      <c r="M620" s="191"/>
      <c r="N620" s="140"/>
      <c r="O620" s="15">
        <v>44543.0</v>
      </c>
      <c r="P620" s="15">
        <v>44548.0</v>
      </c>
      <c r="Q620" s="191"/>
      <c r="R620" s="182" t="s">
        <v>15</v>
      </c>
      <c r="S620" s="194"/>
      <c r="T620" s="182" t="s">
        <v>15</v>
      </c>
      <c r="U620" s="194"/>
    </row>
    <row r="621">
      <c r="A621" s="10">
        <v>617.0</v>
      </c>
      <c r="B621" s="10">
        <v>7932645.0</v>
      </c>
      <c r="C621" s="9" t="s">
        <v>16</v>
      </c>
      <c r="D621" s="10">
        <v>1.0</v>
      </c>
      <c r="E621" s="15">
        <v>44543.0</v>
      </c>
      <c r="F621" s="15">
        <v>44543.0</v>
      </c>
      <c r="G621" s="180"/>
      <c r="H621" s="24"/>
      <c r="I621" s="181">
        <v>44550.0</v>
      </c>
      <c r="J621" s="180"/>
      <c r="K621" s="24"/>
      <c r="L621" s="15">
        <v>44571.0</v>
      </c>
      <c r="M621" s="180"/>
      <c r="N621" s="28"/>
      <c r="O621" s="28"/>
      <c r="P621" s="15">
        <v>44587.0</v>
      </c>
      <c r="Q621" s="180"/>
      <c r="R621" s="194" t="s">
        <v>16</v>
      </c>
      <c r="S621" s="194"/>
      <c r="T621" s="194" t="s">
        <v>16</v>
      </c>
      <c r="U621" s="182"/>
    </row>
    <row r="622">
      <c r="A622" s="10">
        <v>618.0</v>
      </c>
      <c r="B622" s="10">
        <v>7933154.0</v>
      </c>
      <c r="C622" s="16" t="s">
        <v>16</v>
      </c>
      <c r="D622" s="36">
        <v>1.0</v>
      </c>
      <c r="E622" s="15">
        <v>44544.0</v>
      </c>
      <c r="F622" s="15">
        <v>44544.0</v>
      </c>
      <c r="G622" s="191"/>
      <c r="H622" s="37"/>
      <c r="I622" s="203"/>
      <c r="J622" s="191"/>
      <c r="K622" s="37"/>
      <c r="L622" s="191"/>
      <c r="M622" s="191"/>
      <c r="N622" s="140"/>
      <c r="O622" s="140"/>
      <c r="P622" s="191"/>
      <c r="Q622" s="15">
        <v>44545.0</v>
      </c>
      <c r="R622" s="194" t="s">
        <v>16</v>
      </c>
      <c r="S622" s="194"/>
      <c r="T622" s="182" t="s">
        <v>15</v>
      </c>
      <c r="U622" s="194"/>
    </row>
    <row r="623">
      <c r="A623" s="10">
        <v>619.0</v>
      </c>
      <c r="B623" s="10">
        <v>7933598.0</v>
      </c>
      <c r="C623" s="9" t="s">
        <v>16</v>
      </c>
      <c r="D623" s="10">
        <v>1.0</v>
      </c>
      <c r="E623" s="15">
        <v>44545.0</v>
      </c>
      <c r="F623" s="15">
        <v>44546.0</v>
      </c>
      <c r="G623" s="180"/>
      <c r="H623" s="24"/>
      <c r="I623" s="15">
        <v>44561.0</v>
      </c>
      <c r="J623" s="180"/>
      <c r="K623" s="24"/>
      <c r="L623" s="15">
        <v>44562.0</v>
      </c>
      <c r="M623" s="180"/>
      <c r="N623" s="28"/>
      <c r="O623" s="28"/>
      <c r="P623" s="15">
        <v>44590.0</v>
      </c>
      <c r="Q623" s="180"/>
      <c r="R623" s="194" t="s">
        <v>16</v>
      </c>
      <c r="S623" s="194"/>
      <c r="T623" s="194" t="s">
        <v>16</v>
      </c>
      <c r="U623" s="182"/>
    </row>
    <row r="624">
      <c r="A624" s="36">
        <v>620.0</v>
      </c>
      <c r="B624" s="36">
        <v>7934686.0</v>
      </c>
      <c r="C624" s="16" t="s">
        <v>15</v>
      </c>
      <c r="D624" s="37"/>
      <c r="E624" s="15">
        <v>44548.0</v>
      </c>
      <c r="F624" s="15">
        <v>44548.0</v>
      </c>
      <c r="G624" s="15"/>
      <c r="H624" s="37"/>
      <c r="I624" s="15">
        <v>44635.0</v>
      </c>
      <c r="J624" s="191"/>
      <c r="K624" s="37"/>
      <c r="L624" s="191"/>
      <c r="M624" s="191"/>
      <c r="N624" s="59" t="s">
        <v>3146</v>
      </c>
      <c r="O624" s="74">
        <v>44648.0</v>
      </c>
      <c r="P624" s="74">
        <v>44665.0</v>
      </c>
      <c r="Q624" s="15"/>
      <c r="R624" s="194" t="s">
        <v>16</v>
      </c>
      <c r="S624" s="194"/>
      <c r="T624" s="194" t="s">
        <v>15</v>
      </c>
      <c r="U624" s="194" t="s">
        <v>16</v>
      </c>
    </row>
    <row r="625">
      <c r="A625" s="10">
        <v>621.0</v>
      </c>
      <c r="B625" s="10">
        <v>7934487.0</v>
      </c>
      <c r="C625" s="9" t="s">
        <v>15</v>
      </c>
      <c r="D625" s="24"/>
      <c r="E625" s="8">
        <v>44547.0</v>
      </c>
      <c r="F625" s="187"/>
      <c r="G625" s="180"/>
      <c r="H625" s="24"/>
      <c r="I625" s="181">
        <v>44548.0</v>
      </c>
      <c r="J625" s="180"/>
      <c r="K625" s="24"/>
      <c r="L625" s="8">
        <v>44558.0</v>
      </c>
      <c r="M625" s="180"/>
      <c r="N625" s="28"/>
      <c r="O625" s="72"/>
      <c r="P625" s="8">
        <v>44574.0</v>
      </c>
      <c r="Q625" s="180"/>
      <c r="R625" s="182" t="s">
        <v>15</v>
      </c>
      <c r="S625" s="194"/>
      <c r="T625" s="194" t="s">
        <v>16</v>
      </c>
      <c r="U625" s="182"/>
    </row>
    <row r="626">
      <c r="A626" s="10">
        <v>622.0</v>
      </c>
      <c r="B626" s="10">
        <v>7934904.0</v>
      </c>
      <c r="C626" s="9" t="s">
        <v>16</v>
      </c>
      <c r="D626" s="10">
        <v>1.0</v>
      </c>
      <c r="E626" s="8">
        <v>44549.0</v>
      </c>
      <c r="F626" s="8">
        <v>44549.0</v>
      </c>
      <c r="G626" s="180"/>
      <c r="H626" s="24"/>
      <c r="I626" s="186"/>
      <c r="J626" s="180"/>
      <c r="K626" s="24"/>
      <c r="L626" s="180"/>
      <c r="M626" s="180"/>
      <c r="N626" s="28"/>
      <c r="O626" s="28"/>
      <c r="P626" s="180"/>
      <c r="Q626" s="8">
        <v>44551.0</v>
      </c>
      <c r="R626" s="194" t="s">
        <v>16</v>
      </c>
      <c r="S626" s="194"/>
      <c r="T626" s="182" t="s">
        <v>15</v>
      </c>
      <c r="U626" s="182"/>
    </row>
    <row r="627">
      <c r="A627" s="10">
        <v>623.0</v>
      </c>
      <c r="B627" s="10">
        <v>7784235.0</v>
      </c>
      <c r="C627" s="9" t="s">
        <v>16</v>
      </c>
      <c r="D627" s="10">
        <v>1.0</v>
      </c>
      <c r="E627" s="8">
        <v>44246.0</v>
      </c>
      <c r="F627" s="187"/>
      <c r="G627" s="180"/>
      <c r="H627" s="24"/>
      <c r="I627" s="8">
        <v>44248.0</v>
      </c>
      <c r="J627" s="180"/>
      <c r="K627" s="24"/>
      <c r="L627" s="8">
        <v>44255.0</v>
      </c>
      <c r="M627" s="180"/>
      <c r="N627" s="28"/>
      <c r="O627" s="28"/>
      <c r="P627" s="8">
        <v>44261.0</v>
      </c>
      <c r="Q627" s="180"/>
      <c r="R627" s="182" t="s">
        <v>15</v>
      </c>
      <c r="S627" s="194"/>
      <c r="T627" s="194" t="s">
        <v>16</v>
      </c>
      <c r="U627" s="182"/>
    </row>
    <row r="628">
      <c r="A628" s="10">
        <v>624.0</v>
      </c>
      <c r="B628" s="10">
        <v>7784175.0</v>
      </c>
      <c r="C628" s="9" t="s">
        <v>15</v>
      </c>
      <c r="D628" s="24"/>
      <c r="E628" s="8">
        <v>44246.0</v>
      </c>
      <c r="F628" s="8">
        <v>44246.0</v>
      </c>
      <c r="G628" s="8">
        <v>44312.0</v>
      </c>
      <c r="H628" s="29"/>
      <c r="I628" s="181">
        <v>44296.0</v>
      </c>
      <c r="J628" s="29">
        <v>44330.0</v>
      </c>
      <c r="K628" s="29"/>
      <c r="L628" s="8">
        <v>44349.0</v>
      </c>
      <c r="M628" s="180"/>
      <c r="N628" s="28"/>
      <c r="O628" s="28"/>
      <c r="P628" s="29">
        <v>44363.0</v>
      </c>
      <c r="Q628" s="180"/>
      <c r="R628" s="194" t="s">
        <v>16</v>
      </c>
      <c r="S628" s="182" t="s">
        <v>16</v>
      </c>
      <c r="T628" s="194" t="s">
        <v>16</v>
      </c>
      <c r="U628" s="182"/>
    </row>
    <row r="629">
      <c r="A629" s="36">
        <v>625.0</v>
      </c>
      <c r="B629" s="36">
        <v>7784430.0</v>
      </c>
      <c r="C629" s="16" t="s">
        <v>15</v>
      </c>
      <c r="D629" s="37"/>
      <c r="E629" s="15">
        <v>44247.0</v>
      </c>
      <c r="F629" s="195"/>
      <c r="G629" s="191"/>
      <c r="H629" s="228"/>
      <c r="I629" s="15">
        <v>44247.0</v>
      </c>
      <c r="J629" s="191"/>
      <c r="K629" s="37"/>
      <c r="L629" s="15">
        <v>44288.0</v>
      </c>
      <c r="M629" s="191"/>
      <c r="N629" s="140"/>
      <c r="O629" s="74"/>
      <c r="P629" s="15">
        <v>44291.0</v>
      </c>
      <c r="Q629" s="191"/>
      <c r="R629" s="194" t="s">
        <v>15</v>
      </c>
      <c r="S629" s="194" t="s">
        <v>16</v>
      </c>
      <c r="T629" s="194" t="s">
        <v>15</v>
      </c>
      <c r="U629" s="194" t="s">
        <v>16</v>
      </c>
    </row>
    <row r="630">
      <c r="A630" s="10">
        <v>626.0</v>
      </c>
      <c r="B630" s="10">
        <v>7784466.0</v>
      </c>
      <c r="C630" s="9" t="s">
        <v>15</v>
      </c>
      <c r="D630" s="24"/>
      <c r="E630" s="8">
        <v>44247.0</v>
      </c>
      <c r="F630" s="187"/>
      <c r="G630" s="180"/>
      <c r="H630" s="24"/>
      <c r="I630" s="181">
        <v>44247.0</v>
      </c>
      <c r="J630" s="180"/>
      <c r="K630" s="24"/>
      <c r="L630" s="180"/>
      <c r="M630" s="180"/>
      <c r="N630" s="28"/>
      <c r="O630" s="72">
        <v>44271.0</v>
      </c>
      <c r="P630" s="8">
        <v>44280.0</v>
      </c>
      <c r="Q630" s="180"/>
      <c r="R630" s="182" t="s">
        <v>15</v>
      </c>
      <c r="S630" s="182" t="s">
        <v>16</v>
      </c>
      <c r="T630" s="182" t="s">
        <v>15</v>
      </c>
      <c r="U630" s="182" t="s">
        <v>16</v>
      </c>
    </row>
    <row r="631">
      <c r="A631" s="10">
        <v>627.0</v>
      </c>
      <c r="B631" s="10">
        <v>7784629.0</v>
      </c>
      <c r="C631" s="9" t="s">
        <v>15</v>
      </c>
      <c r="D631" s="24"/>
      <c r="E631" s="8">
        <v>44248.0</v>
      </c>
      <c r="F631" s="187"/>
      <c r="G631" s="180"/>
      <c r="H631" s="24"/>
      <c r="I631" s="181">
        <v>44248.0</v>
      </c>
      <c r="J631" s="180"/>
      <c r="K631" s="24"/>
      <c r="L631" s="180"/>
      <c r="M631" s="180"/>
      <c r="N631" s="28"/>
      <c r="O631" s="72">
        <v>44279.0</v>
      </c>
      <c r="P631" s="8">
        <v>44281.0</v>
      </c>
      <c r="Q631" s="180"/>
      <c r="R631" s="182" t="s">
        <v>15</v>
      </c>
      <c r="S631" s="182" t="s">
        <v>16</v>
      </c>
      <c r="T631" s="182" t="s">
        <v>15</v>
      </c>
      <c r="U631" s="182" t="s">
        <v>16</v>
      </c>
    </row>
    <row r="632">
      <c r="A632" s="10">
        <v>628.0</v>
      </c>
      <c r="B632" s="10">
        <v>7785235.0</v>
      </c>
      <c r="C632" s="9" t="s">
        <v>15</v>
      </c>
      <c r="D632" s="24"/>
      <c r="E632" s="8">
        <v>44249.0</v>
      </c>
      <c r="F632" s="8">
        <v>44249.0</v>
      </c>
      <c r="G632" s="180"/>
      <c r="H632" s="24"/>
      <c r="I632" s="181">
        <v>44257.0</v>
      </c>
      <c r="J632" s="180"/>
      <c r="K632" s="24"/>
      <c r="L632" s="8">
        <v>44263.0</v>
      </c>
      <c r="M632" s="180"/>
      <c r="N632" s="28"/>
      <c r="O632" s="28"/>
      <c r="P632" s="8">
        <v>44274.0</v>
      </c>
      <c r="Q632" s="180"/>
      <c r="R632" s="194" t="s">
        <v>16</v>
      </c>
      <c r="S632" s="182" t="s">
        <v>16</v>
      </c>
      <c r="T632" s="194" t="s">
        <v>16</v>
      </c>
      <c r="U632" s="182" t="s">
        <v>15</v>
      </c>
    </row>
    <row r="633">
      <c r="A633" s="10">
        <v>629.0</v>
      </c>
      <c r="B633" s="10">
        <v>7785499.0</v>
      </c>
      <c r="C633" s="9" t="s">
        <v>16</v>
      </c>
      <c r="D633" s="10">
        <v>1.0</v>
      </c>
      <c r="E633" s="8">
        <v>44249.0</v>
      </c>
      <c r="F633" s="8">
        <v>44250.0</v>
      </c>
      <c r="G633" s="180"/>
      <c r="H633" s="24"/>
      <c r="I633" s="186"/>
      <c r="J633" s="180"/>
      <c r="K633" s="24"/>
      <c r="L633" s="180"/>
      <c r="M633" s="180"/>
      <c r="N633" s="28"/>
      <c r="O633" s="28"/>
      <c r="P633" s="180"/>
      <c r="Q633" s="8">
        <v>44252.0</v>
      </c>
      <c r="R633" s="194" t="s">
        <v>16</v>
      </c>
      <c r="S633" s="182" t="s">
        <v>15</v>
      </c>
      <c r="T633" s="182" t="s">
        <v>15</v>
      </c>
      <c r="U633" s="182" t="s">
        <v>15</v>
      </c>
    </row>
    <row r="634">
      <c r="A634" s="10">
        <v>630.0</v>
      </c>
      <c r="B634" s="10">
        <v>7785649.0</v>
      </c>
      <c r="C634" s="9" t="s">
        <v>15</v>
      </c>
      <c r="D634" s="10"/>
      <c r="E634" s="8">
        <v>44250.0</v>
      </c>
      <c r="F634" s="8">
        <v>44250.0</v>
      </c>
      <c r="G634" s="180"/>
      <c r="H634" s="24"/>
      <c r="I634" s="181">
        <v>44254.0</v>
      </c>
      <c r="J634" s="180"/>
      <c r="K634" s="24"/>
      <c r="L634" s="8">
        <v>44255.0</v>
      </c>
      <c r="M634" s="180"/>
      <c r="N634" s="28"/>
      <c r="O634" s="28"/>
      <c r="P634" s="8">
        <v>44265.0</v>
      </c>
      <c r="Q634" s="180"/>
      <c r="R634" s="194" t="s">
        <v>16</v>
      </c>
      <c r="S634" s="182" t="s">
        <v>16</v>
      </c>
      <c r="T634" s="194" t="s">
        <v>16</v>
      </c>
      <c r="U634" s="182" t="s">
        <v>15</v>
      </c>
    </row>
    <row r="635">
      <c r="A635" s="10">
        <v>631.0</v>
      </c>
      <c r="B635" s="10">
        <v>7785652.0</v>
      </c>
      <c r="C635" s="9" t="s">
        <v>16</v>
      </c>
      <c r="D635" s="10">
        <v>1.0</v>
      </c>
      <c r="E635" s="8">
        <v>44250.0</v>
      </c>
      <c r="F635" s="187"/>
      <c r="G635" s="180"/>
      <c r="H635" s="24"/>
      <c r="I635" s="181">
        <v>44250.0</v>
      </c>
      <c r="J635" s="180"/>
      <c r="K635" s="24"/>
      <c r="L635" s="8">
        <v>44257.0</v>
      </c>
      <c r="M635" s="180"/>
      <c r="N635" s="28"/>
      <c r="O635" s="28"/>
      <c r="P635" s="8">
        <v>44265.0</v>
      </c>
      <c r="Q635" s="180"/>
      <c r="R635" s="182" t="s">
        <v>15</v>
      </c>
      <c r="S635" s="194"/>
      <c r="T635" s="194" t="s">
        <v>16</v>
      </c>
      <c r="U635" s="182"/>
    </row>
    <row r="636">
      <c r="A636" s="10">
        <v>632.0</v>
      </c>
      <c r="B636" s="56">
        <v>7914491.0</v>
      </c>
      <c r="C636" s="9" t="s">
        <v>15</v>
      </c>
      <c r="D636" s="24"/>
      <c r="E636" s="8">
        <v>44502.0</v>
      </c>
      <c r="F636" s="179">
        <v>44503.0</v>
      </c>
      <c r="G636" s="180"/>
      <c r="H636" s="24"/>
      <c r="I636" s="181">
        <v>44502.0</v>
      </c>
      <c r="J636" s="8">
        <v>44511.0</v>
      </c>
      <c r="K636" s="24"/>
      <c r="L636" s="180"/>
      <c r="M636" s="180"/>
      <c r="N636" s="28"/>
      <c r="O636" s="28"/>
      <c r="P636" s="8">
        <v>44529.0</v>
      </c>
      <c r="Q636" s="180"/>
      <c r="R636" s="194" t="s">
        <v>16</v>
      </c>
      <c r="S636" s="182" t="s">
        <v>16</v>
      </c>
      <c r="T636" s="182" t="s">
        <v>15</v>
      </c>
      <c r="U636" s="182" t="s">
        <v>15</v>
      </c>
    </row>
    <row r="637">
      <c r="A637" s="10">
        <v>633.0</v>
      </c>
      <c r="B637" s="41">
        <v>7915362.0</v>
      </c>
      <c r="C637" s="9" t="s">
        <v>15</v>
      </c>
      <c r="D637" s="24"/>
      <c r="E637" s="8">
        <v>44504.0</v>
      </c>
      <c r="F637" s="179">
        <v>44510.0</v>
      </c>
      <c r="G637" s="180"/>
      <c r="H637" s="24"/>
      <c r="I637" s="181">
        <v>44504.0</v>
      </c>
      <c r="J637" s="180"/>
      <c r="K637" s="24"/>
      <c r="L637" s="8">
        <v>44513.0</v>
      </c>
      <c r="M637" s="180"/>
      <c r="N637" s="28"/>
      <c r="O637" s="28"/>
      <c r="P637" s="8">
        <v>44524.0</v>
      </c>
      <c r="Q637" s="180"/>
      <c r="R637" s="194" t="s">
        <v>16</v>
      </c>
      <c r="S637" s="182" t="s">
        <v>16</v>
      </c>
      <c r="T637" s="194" t="s">
        <v>16</v>
      </c>
      <c r="U637" s="182" t="s">
        <v>15</v>
      </c>
    </row>
    <row r="638">
      <c r="A638" s="10">
        <v>634.0</v>
      </c>
      <c r="B638" s="41">
        <v>7915875.0</v>
      </c>
      <c r="C638" s="9" t="s">
        <v>15</v>
      </c>
      <c r="D638" s="24"/>
      <c r="E638" s="8">
        <v>44504.0</v>
      </c>
      <c r="F638" s="179">
        <v>44504.0</v>
      </c>
      <c r="G638" s="180"/>
      <c r="H638" s="24"/>
      <c r="I638" s="181">
        <v>44561.0</v>
      </c>
      <c r="J638" s="8">
        <v>44590.0</v>
      </c>
      <c r="K638" s="10"/>
      <c r="L638" s="8">
        <v>44582.0</v>
      </c>
      <c r="M638" s="8">
        <v>44616.0</v>
      </c>
      <c r="N638" s="28"/>
      <c r="O638" s="28"/>
      <c r="P638" s="8">
        <v>44641.0</v>
      </c>
      <c r="Q638" s="180"/>
      <c r="R638" s="194" t="s">
        <v>16</v>
      </c>
      <c r="S638" s="182" t="s">
        <v>16</v>
      </c>
      <c r="T638" s="194" t="s">
        <v>16</v>
      </c>
      <c r="U638" s="182" t="s">
        <v>15</v>
      </c>
    </row>
    <row r="639">
      <c r="A639" s="10">
        <v>635.0</v>
      </c>
      <c r="B639" s="41">
        <v>7915896.0</v>
      </c>
      <c r="C639" s="9" t="s">
        <v>15</v>
      </c>
      <c r="D639" s="10"/>
      <c r="E639" s="8">
        <v>44505.0</v>
      </c>
      <c r="F639" s="179">
        <v>44505.0</v>
      </c>
      <c r="G639" s="180"/>
      <c r="H639" s="24"/>
      <c r="I639" s="181">
        <v>44517.0</v>
      </c>
      <c r="J639" s="8">
        <v>44525.0</v>
      </c>
      <c r="K639" s="24"/>
      <c r="L639" s="8">
        <v>44511.0</v>
      </c>
      <c r="M639" s="8">
        <v>44520.0</v>
      </c>
      <c r="N639" s="28"/>
      <c r="O639" s="72">
        <v>44532.0</v>
      </c>
      <c r="P639" s="8">
        <v>44535.0</v>
      </c>
      <c r="Q639" s="180"/>
      <c r="R639" s="194" t="s">
        <v>16</v>
      </c>
      <c r="S639" s="182" t="s">
        <v>16</v>
      </c>
      <c r="T639" s="194" t="s">
        <v>16</v>
      </c>
      <c r="U639" s="182" t="s">
        <v>16</v>
      </c>
    </row>
    <row r="640">
      <c r="A640" s="10">
        <v>636.0</v>
      </c>
      <c r="B640" s="41">
        <v>7915895.0</v>
      </c>
      <c r="C640" s="9" t="s">
        <v>15</v>
      </c>
      <c r="D640" s="24"/>
      <c r="E640" s="8">
        <v>44505.0</v>
      </c>
      <c r="F640" s="179">
        <v>44505.0</v>
      </c>
      <c r="G640" s="180"/>
      <c r="H640" s="24"/>
      <c r="I640" s="181">
        <v>44510.0</v>
      </c>
      <c r="J640" s="180"/>
      <c r="K640" s="24"/>
      <c r="L640" s="8">
        <v>44518.0</v>
      </c>
      <c r="M640" s="180"/>
      <c r="N640" s="28"/>
      <c r="O640" s="28"/>
      <c r="P640" s="8">
        <v>44535.0</v>
      </c>
      <c r="Q640" s="180"/>
      <c r="R640" s="194" t="s">
        <v>16</v>
      </c>
      <c r="S640" s="182" t="s">
        <v>16</v>
      </c>
      <c r="T640" s="194" t="s">
        <v>16</v>
      </c>
      <c r="U640" s="182" t="s">
        <v>15</v>
      </c>
    </row>
    <row r="641">
      <c r="A641" s="10">
        <v>637.0</v>
      </c>
      <c r="B641" s="41">
        <v>7915894.0</v>
      </c>
      <c r="C641" s="9" t="s">
        <v>16</v>
      </c>
      <c r="D641" s="10">
        <v>2.0</v>
      </c>
      <c r="E641" s="8">
        <v>44505.0</v>
      </c>
      <c r="F641" s="187"/>
      <c r="G641" s="180"/>
      <c r="H641" s="24"/>
      <c r="I641" s="181">
        <v>44507.0</v>
      </c>
      <c r="J641" s="180"/>
      <c r="K641" s="24"/>
      <c r="L641" s="8">
        <v>44533.0</v>
      </c>
      <c r="M641" s="180"/>
      <c r="N641" s="28"/>
      <c r="O641" s="28"/>
      <c r="P641" s="8">
        <v>44535.0</v>
      </c>
      <c r="Q641" s="180"/>
      <c r="R641" s="182" t="s">
        <v>15</v>
      </c>
      <c r="S641" s="182" t="s">
        <v>16</v>
      </c>
      <c r="T641" s="194" t="s">
        <v>16</v>
      </c>
      <c r="U641" s="182" t="s">
        <v>15</v>
      </c>
    </row>
    <row r="642">
      <c r="A642" s="10">
        <v>638.0</v>
      </c>
      <c r="B642" s="41">
        <v>7915794.0</v>
      </c>
      <c r="C642" s="9" t="s">
        <v>16</v>
      </c>
      <c r="D642" s="10">
        <v>1.0</v>
      </c>
      <c r="E642" s="8">
        <v>44504.0</v>
      </c>
      <c r="F642" s="187"/>
      <c r="G642" s="180"/>
      <c r="H642" s="24"/>
      <c r="I642" s="181">
        <v>44505.0</v>
      </c>
      <c r="J642" s="8"/>
      <c r="K642" s="24"/>
      <c r="L642" s="180"/>
      <c r="M642" s="180"/>
      <c r="N642" s="28"/>
      <c r="O642" s="72">
        <v>44521.0</v>
      </c>
      <c r="P642" s="8">
        <v>44524.0</v>
      </c>
      <c r="Q642" s="180"/>
      <c r="R642" s="182" t="s">
        <v>15</v>
      </c>
      <c r="S642" s="182" t="s">
        <v>16</v>
      </c>
      <c r="T642" s="182" t="s">
        <v>15</v>
      </c>
      <c r="U642" s="182" t="s">
        <v>16</v>
      </c>
    </row>
    <row r="643" ht="16.5" customHeight="1">
      <c r="A643" s="10">
        <v>639.0</v>
      </c>
      <c r="B643" s="41">
        <v>7916728.0</v>
      </c>
      <c r="C643" s="9" t="s">
        <v>16</v>
      </c>
      <c r="D643" s="10">
        <v>1.0</v>
      </c>
      <c r="E643" s="8">
        <v>44507.0</v>
      </c>
      <c r="F643" s="187"/>
      <c r="G643" s="180"/>
      <c r="H643" s="24"/>
      <c r="I643" s="181">
        <v>44508.0</v>
      </c>
      <c r="J643" s="8"/>
      <c r="K643" s="24"/>
      <c r="L643" s="180"/>
      <c r="M643" s="180"/>
      <c r="N643" s="28"/>
      <c r="O643" s="72">
        <v>44515.0</v>
      </c>
      <c r="P643" s="8">
        <v>44524.0</v>
      </c>
      <c r="Q643" s="180"/>
      <c r="R643" s="182" t="s">
        <v>15</v>
      </c>
      <c r="S643" s="182" t="s">
        <v>16</v>
      </c>
      <c r="T643" s="182" t="s">
        <v>15</v>
      </c>
      <c r="U643" s="182" t="s">
        <v>16</v>
      </c>
    </row>
    <row r="644">
      <c r="A644" s="10">
        <v>640.0</v>
      </c>
      <c r="B644" s="41">
        <v>7921113.0</v>
      </c>
      <c r="C644" s="9" t="s">
        <v>15</v>
      </c>
      <c r="D644" s="24"/>
      <c r="E644" s="8">
        <v>44517.0</v>
      </c>
      <c r="F644" s="179">
        <v>44517.0</v>
      </c>
      <c r="G644" s="180"/>
      <c r="H644" s="24"/>
      <c r="I644" s="181">
        <v>44549.0</v>
      </c>
      <c r="J644" s="8"/>
      <c r="K644" s="24"/>
      <c r="L644" s="8">
        <v>44565.0</v>
      </c>
      <c r="M644" s="180"/>
      <c r="N644" s="28"/>
      <c r="O644" s="28"/>
      <c r="P644" s="8">
        <v>44581.0</v>
      </c>
      <c r="Q644" s="180"/>
      <c r="R644" s="194" t="s">
        <v>16</v>
      </c>
      <c r="S644" s="182" t="s">
        <v>16</v>
      </c>
      <c r="T644" s="194" t="s">
        <v>16</v>
      </c>
      <c r="U644" s="182" t="s">
        <v>15</v>
      </c>
    </row>
    <row r="645">
      <c r="A645" s="10">
        <v>641.0</v>
      </c>
      <c r="B645" s="41">
        <v>7921405.0</v>
      </c>
      <c r="C645" s="9" t="s">
        <v>15</v>
      </c>
      <c r="D645" s="24"/>
      <c r="E645" s="8">
        <v>44518.0</v>
      </c>
      <c r="F645" s="179"/>
      <c r="G645" s="180"/>
      <c r="H645" s="24"/>
      <c r="I645" s="181">
        <v>44518.0</v>
      </c>
      <c r="J645" s="8"/>
      <c r="K645" s="24"/>
      <c r="L645" s="8"/>
      <c r="M645" s="180"/>
      <c r="N645" s="28"/>
      <c r="O645" s="28"/>
      <c r="P645" s="8">
        <v>44526.0</v>
      </c>
      <c r="Q645" s="180"/>
      <c r="R645" s="182" t="s">
        <v>15</v>
      </c>
      <c r="S645" s="182" t="s">
        <v>16</v>
      </c>
      <c r="T645" s="182" t="s">
        <v>15</v>
      </c>
      <c r="U645" s="182" t="s">
        <v>15</v>
      </c>
    </row>
    <row r="646" ht="16.5" customHeight="1">
      <c r="A646" s="36">
        <v>642.0</v>
      </c>
      <c r="B646" s="42">
        <v>7803525.0</v>
      </c>
      <c r="C646" s="9" t="s">
        <v>16</v>
      </c>
      <c r="D646" s="10">
        <v>4.0</v>
      </c>
      <c r="E646" s="8">
        <v>44282.0</v>
      </c>
      <c r="F646" s="179"/>
      <c r="G646" s="8"/>
      <c r="H646" s="24"/>
      <c r="I646" s="181">
        <v>44286.0</v>
      </c>
      <c r="J646" s="180"/>
      <c r="K646" s="24"/>
      <c r="L646" s="180"/>
      <c r="M646" s="180"/>
      <c r="N646" s="28"/>
      <c r="O646" s="72">
        <v>44299.0</v>
      </c>
      <c r="P646" s="8">
        <v>44305.0</v>
      </c>
      <c r="Q646" s="180"/>
      <c r="R646" s="182" t="s">
        <v>15</v>
      </c>
      <c r="S646" s="182" t="s">
        <v>16</v>
      </c>
      <c r="T646" s="182" t="s">
        <v>15</v>
      </c>
      <c r="U646" s="182" t="s">
        <v>16</v>
      </c>
    </row>
    <row r="647">
      <c r="A647" s="36">
        <v>643.0</v>
      </c>
      <c r="B647" s="42">
        <v>7805067.0</v>
      </c>
      <c r="C647" s="9" t="s">
        <v>16</v>
      </c>
      <c r="D647" s="10">
        <v>1.0</v>
      </c>
      <c r="E647" s="8">
        <v>44286.0</v>
      </c>
      <c r="F647" s="187"/>
      <c r="G647" s="180"/>
      <c r="H647" s="24"/>
      <c r="I647" s="181">
        <v>44286.0</v>
      </c>
      <c r="J647" s="180"/>
      <c r="K647" s="24"/>
      <c r="L647" s="8">
        <v>44259.0</v>
      </c>
      <c r="M647" s="180"/>
      <c r="N647" s="28"/>
      <c r="O647" s="28"/>
      <c r="P647" s="8">
        <v>44296.0</v>
      </c>
      <c r="Q647" s="180"/>
      <c r="R647" s="182" t="s">
        <v>15</v>
      </c>
      <c r="S647" s="182" t="s">
        <v>16</v>
      </c>
      <c r="T647" s="194" t="s">
        <v>16</v>
      </c>
      <c r="U647" s="182" t="s">
        <v>15</v>
      </c>
    </row>
    <row r="648">
      <c r="A648" s="36">
        <v>644.0</v>
      </c>
      <c r="B648" s="42">
        <v>7937919.0</v>
      </c>
      <c r="C648" s="9" t="s">
        <v>15</v>
      </c>
      <c r="D648" s="24"/>
      <c r="E648" s="8">
        <v>44555.0</v>
      </c>
      <c r="F648" s="179">
        <v>44555.0</v>
      </c>
      <c r="G648" s="180"/>
      <c r="H648" s="24"/>
      <c r="I648" s="181">
        <v>44578.0</v>
      </c>
      <c r="J648" s="180"/>
      <c r="K648" s="24"/>
      <c r="L648" s="8">
        <v>44581.0</v>
      </c>
      <c r="M648" s="180"/>
      <c r="N648" s="28"/>
      <c r="O648" s="28"/>
      <c r="P648" s="8">
        <v>44596.0</v>
      </c>
      <c r="Q648" s="180"/>
      <c r="R648" s="194" t="s">
        <v>16</v>
      </c>
      <c r="S648" s="182" t="s">
        <v>16</v>
      </c>
      <c r="T648" s="194" t="s">
        <v>16</v>
      </c>
      <c r="U648" s="182" t="s">
        <v>15</v>
      </c>
    </row>
    <row r="649">
      <c r="A649" s="36">
        <v>645.0</v>
      </c>
      <c r="B649" s="42">
        <v>7936901.0</v>
      </c>
      <c r="C649" s="9" t="s">
        <v>15</v>
      </c>
      <c r="D649" s="24"/>
      <c r="E649" s="8">
        <v>44553.0</v>
      </c>
      <c r="F649" s="179">
        <v>44553.0</v>
      </c>
      <c r="G649" s="180"/>
      <c r="H649" s="24"/>
      <c r="I649" s="181">
        <v>44589.0</v>
      </c>
      <c r="J649" s="180"/>
      <c r="K649" s="24"/>
      <c r="L649" s="8">
        <v>44594.0</v>
      </c>
      <c r="M649" s="180"/>
      <c r="N649" s="28"/>
      <c r="O649" s="72">
        <v>44616.0</v>
      </c>
      <c r="P649" s="8">
        <v>44618.0</v>
      </c>
      <c r="Q649" s="180"/>
      <c r="R649" s="194" t="s">
        <v>16</v>
      </c>
      <c r="S649" s="182" t="s">
        <v>16</v>
      </c>
      <c r="T649" s="194" t="s">
        <v>16</v>
      </c>
      <c r="U649" s="182" t="s">
        <v>16</v>
      </c>
    </row>
    <row r="650">
      <c r="A650" s="36">
        <v>646.0</v>
      </c>
      <c r="B650" s="42">
        <v>7939086.0</v>
      </c>
      <c r="C650" s="9" t="s">
        <v>16</v>
      </c>
      <c r="D650" s="10">
        <v>1.0</v>
      </c>
      <c r="E650" s="8">
        <v>44558.0</v>
      </c>
      <c r="F650" s="179">
        <v>44559.0</v>
      </c>
      <c r="G650" s="180"/>
      <c r="H650" s="24"/>
      <c r="I650" s="181">
        <v>44572.0</v>
      </c>
      <c r="J650" s="180"/>
      <c r="K650" s="24"/>
      <c r="L650" s="180"/>
      <c r="M650" s="180"/>
      <c r="N650" s="28"/>
      <c r="O650" s="72">
        <v>44581.0</v>
      </c>
      <c r="P650" s="8">
        <v>44585.0</v>
      </c>
      <c r="Q650" s="180"/>
      <c r="R650" s="194" t="s">
        <v>16</v>
      </c>
      <c r="S650" s="182" t="s">
        <v>16</v>
      </c>
      <c r="T650" s="182" t="s">
        <v>15</v>
      </c>
      <c r="U650" s="182" t="s">
        <v>16</v>
      </c>
    </row>
    <row r="651">
      <c r="A651" s="36">
        <v>647.0</v>
      </c>
      <c r="B651" s="36">
        <v>7940107.0</v>
      </c>
      <c r="C651" s="9" t="s">
        <v>16</v>
      </c>
      <c r="D651" s="10">
        <v>1.0</v>
      </c>
      <c r="E651" s="8">
        <v>44559.0</v>
      </c>
      <c r="F651" s="179">
        <v>44560.0</v>
      </c>
      <c r="G651" s="180"/>
      <c r="H651" s="24"/>
      <c r="I651" s="181">
        <v>44565.0</v>
      </c>
      <c r="J651" s="180"/>
      <c r="K651" s="24"/>
      <c r="L651" s="180"/>
      <c r="M651" s="180"/>
      <c r="N651" s="28"/>
      <c r="O651" s="72">
        <v>44567.0</v>
      </c>
      <c r="P651" s="8">
        <v>44573.0</v>
      </c>
      <c r="Q651" s="180"/>
      <c r="R651" s="194" t="s">
        <v>16</v>
      </c>
      <c r="S651" s="182" t="s">
        <v>16</v>
      </c>
      <c r="T651" s="182" t="s">
        <v>15</v>
      </c>
      <c r="U651" s="182" t="s">
        <v>16</v>
      </c>
    </row>
    <row r="652">
      <c r="A652" s="36">
        <v>648.0</v>
      </c>
      <c r="B652" s="42">
        <v>7921305.0</v>
      </c>
      <c r="C652" s="9" t="s">
        <v>16</v>
      </c>
      <c r="D652" s="10">
        <v>1.0</v>
      </c>
      <c r="E652" s="8">
        <v>44517.0</v>
      </c>
      <c r="F652" s="187"/>
      <c r="G652" s="180"/>
      <c r="H652" s="24"/>
      <c r="I652" s="181">
        <v>44519.0</v>
      </c>
      <c r="J652" s="180"/>
      <c r="K652" s="24"/>
      <c r="L652" s="180"/>
      <c r="M652" s="180"/>
      <c r="N652" s="28"/>
      <c r="O652" s="28"/>
      <c r="P652" s="8">
        <v>44524.0</v>
      </c>
      <c r="Q652" s="180"/>
      <c r="R652" s="182" t="s">
        <v>15</v>
      </c>
      <c r="S652" s="182" t="s">
        <v>16</v>
      </c>
      <c r="T652" s="182" t="s">
        <v>15</v>
      </c>
      <c r="U652" s="182" t="s">
        <v>15</v>
      </c>
    </row>
    <row r="653">
      <c r="A653" s="36">
        <v>649.0</v>
      </c>
      <c r="B653" s="42">
        <v>7921304.0</v>
      </c>
      <c r="C653" s="9" t="s">
        <v>16</v>
      </c>
      <c r="D653" s="10">
        <v>1.0</v>
      </c>
      <c r="E653" s="8">
        <v>44517.0</v>
      </c>
      <c r="F653" s="187"/>
      <c r="G653" s="180"/>
      <c r="H653" s="24"/>
      <c r="I653" s="181">
        <v>44518.0</v>
      </c>
      <c r="J653" s="180"/>
      <c r="K653" s="24"/>
      <c r="L653" s="180"/>
      <c r="M653" s="180"/>
      <c r="N653" s="28"/>
      <c r="O653" s="28"/>
      <c r="P653" s="8">
        <v>44524.0</v>
      </c>
      <c r="Q653" s="180"/>
      <c r="R653" s="182" t="s">
        <v>15</v>
      </c>
      <c r="S653" s="182" t="s">
        <v>16</v>
      </c>
      <c r="T653" s="182" t="s">
        <v>15</v>
      </c>
      <c r="U653" s="182" t="s">
        <v>15</v>
      </c>
    </row>
    <row r="654">
      <c r="A654" s="36">
        <v>650.0</v>
      </c>
      <c r="B654" s="42">
        <v>7923976.0</v>
      </c>
      <c r="C654" s="9" t="s">
        <v>15</v>
      </c>
      <c r="D654" s="24"/>
      <c r="E654" s="8">
        <v>44523.0</v>
      </c>
      <c r="F654" s="179">
        <v>44524.0</v>
      </c>
      <c r="G654" s="180"/>
      <c r="H654" s="24"/>
      <c r="I654" s="181">
        <v>44529.0</v>
      </c>
      <c r="J654" s="180"/>
      <c r="K654" s="24"/>
      <c r="L654" s="8">
        <v>44534.0</v>
      </c>
      <c r="M654" s="180"/>
      <c r="N654" s="28"/>
      <c r="O654" s="28"/>
      <c r="P654" s="8">
        <v>44545.0</v>
      </c>
      <c r="Q654" s="180"/>
      <c r="R654" s="194" t="s">
        <v>16</v>
      </c>
      <c r="S654" s="182" t="s">
        <v>16</v>
      </c>
      <c r="T654" s="194" t="s">
        <v>16</v>
      </c>
      <c r="U654" s="182" t="s">
        <v>15</v>
      </c>
    </row>
    <row r="655">
      <c r="A655" s="36">
        <v>651.0</v>
      </c>
      <c r="B655" s="42">
        <v>7923966.0</v>
      </c>
      <c r="C655" s="9" t="s">
        <v>16</v>
      </c>
      <c r="D655" s="10">
        <v>1.0</v>
      </c>
      <c r="E655" s="8">
        <v>44523.0</v>
      </c>
      <c r="F655" s="179">
        <v>44524.0</v>
      </c>
      <c r="G655" s="8"/>
      <c r="H655" s="24"/>
      <c r="I655" s="186"/>
      <c r="J655" s="180"/>
      <c r="K655" s="24"/>
      <c r="L655" s="180"/>
      <c r="M655" s="180"/>
      <c r="N655" s="28"/>
      <c r="O655" s="28"/>
      <c r="P655" s="180"/>
      <c r="Q655" s="8">
        <v>44612.0</v>
      </c>
      <c r="R655" s="194" t="s">
        <v>16</v>
      </c>
      <c r="S655" s="194"/>
      <c r="T655" s="182" t="s">
        <v>15</v>
      </c>
      <c r="U655" s="182"/>
    </row>
    <row r="656">
      <c r="A656" s="36">
        <v>652.0</v>
      </c>
      <c r="B656" s="42">
        <v>7923993.0</v>
      </c>
      <c r="C656" s="9" t="s">
        <v>15</v>
      </c>
      <c r="D656" s="24"/>
      <c r="E656" s="8">
        <v>44524.0</v>
      </c>
      <c r="F656" s="179">
        <v>44524.0</v>
      </c>
      <c r="G656" s="180"/>
      <c r="H656" s="24"/>
      <c r="I656" s="181">
        <v>44536.0</v>
      </c>
      <c r="J656" s="180"/>
      <c r="K656" s="24"/>
      <c r="L656" s="180"/>
      <c r="M656" s="180"/>
      <c r="N656" s="28"/>
      <c r="O656" s="28"/>
      <c r="P656" s="8">
        <v>44566.0</v>
      </c>
      <c r="Q656" s="180"/>
      <c r="R656" s="194" t="s">
        <v>16</v>
      </c>
      <c r="S656" s="182" t="s">
        <v>16</v>
      </c>
      <c r="T656" s="182" t="s">
        <v>15</v>
      </c>
      <c r="U656" s="182" t="s">
        <v>15</v>
      </c>
    </row>
    <row r="657">
      <c r="A657" s="36">
        <v>653.0</v>
      </c>
      <c r="B657" s="54">
        <v>7924123.0</v>
      </c>
      <c r="C657" s="9" t="s">
        <v>15</v>
      </c>
      <c r="D657" s="24"/>
      <c r="E657" s="8">
        <v>44524.0</v>
      </c>
      <c r="F657" s="187"/>
      <c r="G657" s="180"/>
      <c r="H657" s="24"/>
      <c r="I657" s="181">
        <v>44524.0</v>
      </c>
      <c r="J657" s="180"/>
      <c r="K657" s="24"/>
      <c r="L657" s="8">
        <v>44539.0</v>
      </c>
      <c r="M657" s="180"/>
      <c r="N657" s="28"/>
      <c r="O657" s="28"/>
      <c r="P657" s="8">
        <v>44542.0</v>
      </c>
      <c r="Q657" s="180"/>
      <c r="R657" s="182" t="s">
        <v>15</v>
      </c>
      <c r="S657" s="182" t="s">
        <v>16</v>
      </c>
      <c r="T657" s="194" t="s">
        <v>16</v>
      </c>
      <c r="U657" s="182" t="s">
        <v>15</v>
      </c>
    </row>
    <row r="658">
      <c r="A658" s="36">
        <v>654.0</v>
      </c>
      <c r="B658" s="42">
        <v>7925600.0</v>
      </c>
      <c r="C658" s="9" t="s">
        <v>15</v>
      </c>
      <c r="D658" s="24"/>
      <c r="E658" s="8">
        <v>44527.0</v>
      </c>
      <c r="F658" s="179">
        <v>44527.0</v>
      </c>
      <c r="G658" s="180"/>
      <c r="H658" s="24"/>
      <c r="I658" s="186"/>
      <c r="J658" s="180"/>
      <c r="K658" s="24"/>
      <c r="L658" s="180"/>
      <c r="M658" s="180"/>
      <c r="N658" s="28"/>
      <c r="O658" s="28"/>
      <c r="P658" s="180"/>
      <c r="Q658" s="8">
        <v>44528.0</v>
      </c>
      <c r="R658" s="194" t="s">
        <v>16</v>
      </c>
      <c r="S658" s="182" t="s">
        <v>15</v>
      </c>
      <c r="T658" s="182" t="s">
        <v>15</v>
      </c>
      <c r="U658" s="182" t="s">
        <v>15</v>
      </c>
    </row>
    <row r="659">
      <c r="A659" s="36">
        <v>655.0</v>
      </c>
      <c r="B659" s="42">
        <v>7925519.0</v>
      </c>
      <c r="C659" s="9" t="s">
        <v>16</v>
      </c>
      <c r="D659" s="10">
        <v>2.0</v>
      </c>
      <c r="E659" s="8">
        <v>44526.0</v>
      </c>
      <c r="F659" s="179">
        <v>44528.0</v>
      </c>
      <c r="G659" s="180"/>
      <c r="H659" s="24"/>
      <c r="I659" s="181">
        <v>44544.0</v>
      </c>
      <c r="J659" s="180"/>
      <c r="K659" s="24"/>
      <c r="L659" s="180"/>
      <c r="M659" s="180"/>
      <c r="N659" s="28"/>
      <c r="O659" s="72">
        <v>44548.0</v>
      </c>
      <c r="P659" s="8">
        <v>44553.0</v>
      </c>
      <c r="Q659" s="180"/>
      <c r="R659" s="194" t="s">
        <v>16</v>
      </c>
      <c r="S659" s="182" t="s">
        <v>16</v>
      </c>
      <c r="T659" s="182" t="s">
        <v>15</v>
      </c>
      <c r="U659" s="182" t="s">
        <v>16</v>
      </c>
    </row>
    <row r="660">
      <c r="A660" s="36">
        <v>656.0</v>
      </c>
      <c r="B660" s="42">
        <v>7926024.0</v>
      </c>
      <c r="C660" s="9" t="s">
        <v>16</v>
      </c>
      <c r="D660" s="10">
        <v>1.0</v>
      </c>
      <c r="E660" s="8">
        <v>44528.0</v>
      </c>
      <c r="F660" s="187"/>
      <c r="G660" s="180"/>
      <c r="H660" s="24"/>
      <c r="I660" s="181">
        <v>44530.0</v>
      </c>
      <c r="J660" s="180"/>
      <c r="K660" s="24"/>
      <c r="L660" s="180"/>
      <c r="M660" s="180"/>
      <c r="N660" s="28"/>
      <c r="O660" s="28"/>
      <c r="P660" s="8">
        <v>44564.0</v>
      </c>
      <c r="Q660" s="180"/>
      <c r="R660" s="182" t="s">
        <v>15</v>
      </c>
      <c r="S660" s="182" t="s">
        <v>16</v>
      </c>
      <c r="T660" s="182" t="s">
        <v>15</v>
      </c>
      <c r="U660" s="182" t="s">
        <v>15</v>
      </c>
    </row>
    <row r="661">
      <c r="A661" s="36">
        <v>657.0</v>
      </c>
      <c r="B661" s="42">
        <v>7916317.0</v>
      </c>
      <c r="C661" s="9" t="s">
        <v>16</v>
      </c>
      <c r="D661" s="10">
        <v>1.0</v>
      </c>
      <c r="E661" s="8">
        <v>44505.0</v>
      </c>
      <c r="F661" s="179">
        <v>44506.0</v>
      </c>
      <c r="G661" s="8">
        <v>44536.0</v>
      </c>
      <c r="H661" s="24"/>
      <c r="I661" s="181">
        <v>44533.0</v>
      </c>
      <c r="J661" s="8">
        <v>44543.0</v>
      </c>
      <c r="K661" s="24"/>
      <c r="L661" s="8">
        <v>44529.0</v>
      </c>
      <c r="M661" s="8">
        <v>44552.0</v>
      </c>
      <c r="N661" s="28"/>
      <c r="O661" s="28"/>
      <c r="P661" s="8">
        <v>44557.0</v>
      </c>
      <c r="Q661" s="180"/>
      <c r="R661" s="194" t="s">
        <v>16</v>
      </c>
      <c r="S661" s="182" t="s">
        <v>16</v>
      </c>
      <c r="T661" s="194" t="s">
        <v>16</v>
      </c>
      <c r="U661" s="182" t="s">
        <v>15</v>
      </c>
    </row>
    <row r="662">
      <c r="A662" s="36">
        <v>658.0</v>
      </c>
      <c r="B662" s="42">
        <v>7926632.0</v>
      </c>
      <c r="C662" s="9" t="s">
        <v>16</v>
      </c>
      <c r="D662" s="10">
        <v>2.0</v>
      </c>
      <c r="E662" s="8">
        <v>44530.0</v>
      </c>
      <c r="F662" s="187"/>
      <c r="G662" s="180"/>
      <c r="H662" s="24"/>
      <c r="I662" s="181">
        <v>44531.0</v>
      </c>
      <c r="J662" s="180"/>
      <c r="K662" s="24"/>
      <c r="L662" s="180"/>
      <c r="M662" s="180"/>
      <c r="N662" s="28"/>
      <c r="O662" s="28"/>
      <c r="P662" s="8">
        <v>44541.0</v>
      </c>
      <c r="Q662" s="180"/>
      <c r="R662" s="182" t="s">
        <v>15</v>
      </c>
      <c r="S662" s="182" t="s">
        <v>16</v>
      </c>
      <c r="T662" s="182" t="s">
        <v>15</v>
      </c>
      <c r="U662" s="182" t="s">
        <v>15</v>
      </c>
    </row>
    <row r="663">
      <c r="A663" s="36">
        <v>659.0</v>
      </c>
      <c r="B663" s="54">
        <v>7930383.0</v>
      </c>
      <c r="C663" s="9" t="s">
        <v>15</v>
      </c>
      <c r="D663" s="24"/>
      <c r="E663" s="8">
        <v>44480.0</v>
      </c>
      <c r="F663" s="179">
        <v>44480.0</v>
      </c>
      <c r="G663" s="180"/>
      <c r="H663" s="24"/>
      <c r="I663" s="181">
        <v>44519.0</v>
      </c>
      <c r="J663" s="180"/>
      <c r="K663" s="24"/>
      <c r="L663" s="180"/>
      <c r="M663" s="180"/>
      <c r="N663" s="28"/>
      <c r="O663" s="28"/>
      <c r="P663" s="8">
        <v>44512.0</v>
      </c>
      <c r="Q663" s="180"/>
      <c r="R663" s="194" t="s">
        <v>16</v>
      </c>
      <c r="S663" s="182" t="s">
        <v>16</v>
      </c>
      <c r="T663" s="182" t="s">
        <v>15</v>
      </c>
      <c r="U663" s="182" t="s">
        <v>15</v>
      </c>
    </row>
    <row r="664">
      <c r="A664" s="36">
        <v>660.0</v>
      </c>
      <c r="B664" s="42">
        <v>7907487.0</v>
      </c>
      <c r="C664" s="9" t="s">
        <v>15</v>
      </c>
      <c r="D664" s="24"/>
      <c r="E664" s="8">
        <v>44485.0</v>
      </c>
      <c r="F664" s="179">
        <v>44485.0</v>
      </c>
      <c r="G664" s="180"/>
      <c r="H664" s="24"/>
      <c r="I664" s="181">
        <v>44496.0</v>
      </c>
      <c r="J664" s="180"/>
      <c r="K664" s="24"/>
      <c r="L664" s="8">
        <v>44501.0</v>
      </c>
      <c r="M664" s="180"/>
      <c r="N664" s="28"/>
      <c r="O664" s="28"/>
      <c r="P664" s="8">
        <v>44515.0</v>
      </c>
      <c r="Q664" s="180"/>
      <c r="R664" s="194" t="s">
        <v>16</v>
      </c>
      <c r="S664" s="182" t="s">
        <v>16</v>
      </c>
      <c r="T664" s="194" t="s">
        <v>16</v>
      </c>
      <c r="U664" s="182" t="s">
        <v>15</v>
      </c>
    </row>
    <row r="665">
      <c r="A665" s="36">
        <v>661.0</v>
      </c>
      <c r="B665" s="42">
        <v>7909902.0</v>
      </c>
      <c r="C665" s="9" t="s">
        <v>15</v>
      </c>
      <c r="D665" s="24"/>
      <c r="E665" s="8">
        <v>44490.0</v>
      </c>
      <c r="F665" s="179">
        <v>44490.0</v>
      </c>
      <c r="G665" s="180"/>
      <c r="H665" s="24"/>
      <c r="I665" s="181">
        <v>44493.0</v>
      </c>
      <c r="J665" s="180"/>
      <c r="K665" s="24"/>
      <c r="L665" s="180"/>
      <c r="M665" s="180"/>
      <c r="N665" s="28"/>
      <c r="O665" s="72">
        <v>44532.0</v>
      </c>
      <c r="P665" s="8">
        <v>44532.0</v>
      </c>
      <c r="Q665" s="180"/>
      <c r="R665" s="194" t="s">
        <v>16</v>
      </c>
      <c r="S665" s="182" t="s">
        <v>16</v>
      </c>
      <c r="T665" s="182" t="s">
        <v>15</v>
      </c>
      <c r="U665" s="182" t="s">
        <v>15</v>
      </c>
    </row>
    <row r="666">
      <c r="A666" s="36">
        <v>662.0</v>
      </c>
      <c r="B666" s="42">
        <v>7912012.0</v>
      </c>
      <c r="C666" s="9" t="s">
        <v>16</v>
      </c>
      <c r="D666" s="10">
        <v>1.0</v>
      </c>
      <c r="E666" s="8">
        <v>44495.0</v>
      </c>
      <c r="F666" s="179">
        <v>44496.0</v>
      </c>
      <c r="G666" s="180"/>
      <c r="H666" s="24"/>
      <c r="I666" s="186"/>
      <c r="J666" s="180"/>
      <c r="K666" s="24"/>
      <c r="L666" s="180"/>
      <c r="M666" s="180"/>
      <c r="N666" s="28"/>
      <c r="O666" s="28"/>
      <c r="P666" s="8">
        <v>44531.0</v>
      </c>
      <c r="Q666" s="180"/>
      <c r="R666" s="194" t="s">
        <v>16</v>
      </c>
      <c r="S666" s="182" t="s">
        <v>15</v>
      </c>
      <c r="T666" s="182" t="s">
        <v>15</v>
      </c>
      <c r="U666" s="182" t="s">
        <v>15</v>
      </c>
    </row>
    <row r="667">
      <c r="A667" s="10">
        <v>663.0</v>
      </c>
      <c r="B667" s="10">
        <v>7758013.0</v>
      </c>
      <c r="C667" s="16" t="s">
        <v>15</v>
      </c>
      <c r="D667" s="36"/>
      <c r="E667" s="238">
        <v>44193.0</v>
      </c>
      <c r="F667" s="15">
        <v>44193.0</v>
      </c>
      <c r="G667" s="239" t="s">
        <v>3147</v>
      </c>
      <c r="H667" s="240" t="s">
        <v>3148</v>
      </c>
      <c r="I667" s="203"/>
      <c r="J667" s="191"/>
      <c r="K667" s="37"/>
      <c r="L667" s="191"/>
      <c r="M667" s="191"/>
      <c r="N667" s="140"/>
      <c r="O667" s="140"/>
      <c r="P667" s="15"/>
      <c r="Q667" s="15">
        <v>44204.0</v>
      </c>
      <c r="R667" s="194" t="s">
        <v>16</v>
      </c>
      <c r="S667" s="182"/>
      <c r="T667" s="182" t="s">
        <v>15</v>
      </c>
      <c r="U667" s="194"/>
    </row>
    <row r="668">
      <c r="A668" s="10">
        <v>664.0</v>
      </c>
      <c r="B668" s="10">
        <v>7758010.0</v>
      </c>
      <c r="C668" s="9" t="s">
        <v>15</v>
      </c>
      <c r="D668" s="10"/>
      <c r="E668" s="238">
        <v>44193.0</v>
      </c>
      <c r="F668" s="179">
        <v>44193.0</v>
      </c>
      <c r="G668" s="239" t="s">
        <v>3147</v>
      </c>
      <c r="H668" s="240" t="s">
        <v>3148</v>
      </c>
      <c r="I668" s="181">
        <v>44211.0</v>
      </c>
      <c r="J668" s="180"/>
      <c r="K668" s="24"/>
      <c r="L668" s="8">
        <v>44246.0</v>
      </c>
      <c r="M668" s="180"/>
      <c r="N668" s="28"/>
      <c r="O668" s="28"/>
      <c r="P668" s="8">
        <v>44350.0</v>
      </c>
      <c r="Q668" s="180"/>
      <c r="R668" s="194" t="s">
        <v>16</v>
      </c>
      <c r="S668" s="182"/>
      <c r="T668" s="194" t="s">
        <v>16</v>
      </c>
      <c r="U668" s="182"/>
    </row>
    <row r="669">
      <c r="A669" s="10">
        <v>665.0</v>
      </c>
      <c r="B669" s="41">
        <v>7788581.0</v>
      </c>
      <c r="C669" s="9" t="s">
        <v>15</v>
      </c>
      <c r="D669" s="24"/>
      <c r="E669" s="8">
        <v>44248.0</v>
      </c>
      <c r="F669" s="179">
        <v>44257.0</v>
      </c>
      <c r="G669" s="180"/>
      <c r="H669" s="24"/>
      <c r="I669" s="181">
        <v>44255.0</v>
      </c>
      <c r="J669" s="8">
        <v>44271.0</v>
      </c>
      <c r="K669" s="24"/>
      <c r="L669" s="180"/>
      <c r="M669" s="180"/>
      <c r="N669" s="28"/>
      <c r="O669" s="28"/>
      <c r="P669" s="8">
        <v>44273.0</v>
      </c>
      <c r="Q669" s="180"/>
      <c r="R669" s="194" t="s">
        <v>16</v>
      </c>
      <c r="S669" s="182"/>
      <c r="T669" s="182" t="s">
        <v>15</v>
      </c>
      <c r="U669" s="182"/>
    </row>
    <row r="670">
      <c r="A670" s="10">
        <v>666.0</v>
      </c>
      <c r="B670" s="41">
        <v>7788148.0</v>
      </c>
      <c r="C670" s="9" t="s">
        <v>16</v>
      </c>
      <c r="D670" s="10">
        <v>1.0</v>
      </c>
      <c r="E670" s="8">
        <v>44254.0</v>
      </c>
      <c r="F670" s="179">
        <v>44254.0</v>
      </c>
      <c r="G670" s="180"/>
      <c r="H670" s="24"/>
      <c r="I670" s="181">
        <v>44272.0</v>
      </c>
      <c r="J670" s="180"/>
      <c r="K670" s="24"/>
      <c r="L670" s="8">
        <v>44276.0</v>
      </c>
      <c r="M670" s="180"/>
      <c r="N670" s="28"/>
      <c r="O670" s="28"/>
      <c r="P670" s="8">
        <v>44296.0</v>
      </c>
      <c r="Q670" s="180"/>
      <c r="R670" s="194" t="s">
        <v>16</v>
      </c>
      <c r="S670" s="182"/>
      <c r="T670" s="194" t="s">
        <v>16</v>
      </c>
      <c r="U670" s="182"/>
    </row>
    <row r="671">
      <c r="A671" s="10">
        <v>667.0</v>
      </c>
      <c r="B671" s="41">
        <v>7787585.0</v>
      </c>
      <c r="C671" s="9" t="s">
        <v>16</v>
      </c>
      <c r="D671" s="10">
        <v>1.0</v>
      </c>
      <c r="E671" s="8">
        <v>44253.0</v>
      </c>
      <c r="F671" s="187"/>
      <c r="G671" s="180"/>
      <c r="H671" s="24"/>
      <c r="I671" s="181">
        <v>44254.0</v>
      </c>
      <c r="J671" s="180"/>
      <c r="K671" s="24"/>
      <c r="L671" s="180"/>
      <c r="M671" s="180"/>
      <c r="N671" s="28"/>
      <c r="O671" s="28"/>
      <c r="P671" s="8">
        <v>44262.0</v>
      </c>
      <c r="Q671" s="180"/>
      <c r="R671" s="182" t="s">
        <v>15</v>
      </c>
      <c r="S671" s="182"/>
      <c r="T671" s="182" t="s">
        <v>15</v>
      </c>
      <c r="U671" s="182"/>
    </row>
    <row r="672">
      <c r="A672" s="10">
        <v>668.0</v>
      </c>
      <c r="B672" s="41">
        <v>7787872.0</v>
      </c>
      <c r="C672" s="9" t="s">
        <v>15</v>
      </c>
      <c r="D672" s="24"/>
      <c r="E672" s="8">
        <v>44253.0</v>
      </c>
      <c r="F672" s="179">
        <v>44253.0</v>
      </c>
      <c r="G672" s="180"/>
      <c r="H672" s="24"/>
      <c r="I672" s="181">
        <v>44256.0</v>
      </c>
      <c r="J672" s="180"/>
      <c r="K672" s="24"/>
      <c r="L672" s="180"/>
      <c r="M672" s="180"/>
      <c r="N672" s="28"/>
      <c r="O672" s="28"/>
      <c r="P672" s="8">
        <v>44257.0</v>
      </c>
      <c r="Q672" s="180"/>
      <c r="R672" s="194" t="s">
        <v>16</v>
      </c>
      <c r="S672" s="182"/>
      <c r="T672" s="182" t="s">
        <v>15</v>
      </c>
      <c r="U672" s="182"/>
    </row>
    <row r="673">
      <c r="A673" s="10">
        <v>669.0</v>
      </c>
      <c r="B673" s="41">
        <v>7787057.0</v>
      </c>
      <c r="C673" s="9" t="s">
        <v>15</v>
      </c>
      <c r="D673" s="24"/>
      <c r="E673" s="8">
        <v>44252.0</v>
      </c>
      <c r="F673" s="187"/>
      <c r="G673" s="180"/>
      <c r="H673" s="24"/>
      <c r="I673" s="181">
        <v>44253.0</v>
      </c>
      <c r="J673" s="180"/>
      <c r="K673" s="24"/>
      <c r="L673" s="180"/>
      <c r="M673" s="180"/>
      <c r="N673" s="28"/>
      <c r="O673" s="28"/>
      <c r="P673" s="8">
        <v>44257.0</v>
      </c>
      <c r="Q673" s="180"/>
      <c r="R673" s="182" t="s">
        <v>15</v>
      </c>
      <c r="S673" s="182"/>
      <c r="T673" s="182" t="s">
        <v>15</v>
      </c>
      <c r="U673" s="182"/>
    </row>
    <row r="674">
      <c r="A674" s="10">
        <v>670.0</v>
      </c>
      <c r="B674" s="41">
        <v>7786339.0</v>
      </c>
      <c r="C674" s="9" t="s">
        <v>15</v>
      </c>
      <c r="D674" s="24"/>
      <c r="E674" s="8">
        <v>44251.0</v>
      </c>
      <c r="F674" s="179">
        <v>44251.0</v>
      </c>
      <c r="G674" s="180"/>
      <c r="H674" s="24"/>
      <c r="I674" s="181">
        <v>44270.0</v>
      </c>
      <c r="J674" s="180"/>
      <c r="K674" s="24"/>
      <c r="L674" s="8">
        <v>44272.0</v>
      </c>
      <c r="M674" s="180"/>
      <c r="N674" s="28"/>
      <c r="O674" s="28"/>
      <c r="P674" s="8">
        <v>44274.0</v>
      </c>
      <c r="Q674" s="180"/>
      <c r="R674" s="194" t="s">
        <v>16</v>
      </c>
      <c r="S674" s="182"/>
      <c r="T674" s="194" t="s">
        <v>16</v>
      </c>
      <c r="U674" s="182"/>
    </row>
    <row r="675">
      <c r="A675" s="36">
        <v>671.0</v>
      </c>
      <c r="B675" s="42">
        <v>7786342.0</v>
      </c>
      <c r="C675" s="16" t="s">
        <v>15</v>
      </c>
      <c r="D675" s="37"/>
      <c r="E675" s="15">
        <v>44251.0</v>
      </c>
      <c r="F675" s="190">
        <v>44251.0</v>
      </c>
      <c r="G675" s="191"/>
      <c r="H675" s="37"/>
      <c r="I675" s="192">
        <v>44270.0</v>
      </c>
      <c r="J675" s="191"/>
      <c r="K675" s="37"/>
      <c r="L675" s="15">
        <v>44273.0</v>
      </c>
      <c r="M675" s="191"/>
      <c r="N675" s="140"/>
      <c r="O675" s="15"/>
      <c r="P675" s="15">
        <v>44287.0</v>
      </c>
      <c r="Q675" s="191"/>
      <c r="R675" s="194" t="s">
        <v>16</v>
      </c>
      <c r="S675" s="194"/>
      <c r="T675" s="194" t="s">
        <v>16</v>
      </c>
      <c r="U675" s="194"/>
    </row>
    <row r="676">
      <c r="A676" s="204">
        <v>2020.0</v>
      </c>
      <c r="B676" s="5"/>
      <c r="C676" s="5"/>
      <c r="D676" s="5"/>
      <c r="E676" s="5"/>
      <c r="F676" s="5"/>
      <c r="G676" s="5"/>
      <c r="H676" s="5"/>
      <c r="I676" s="6"/>
      <c r="J676" s="204">
        <v>2020.0</v>
      </c>
      <c r="K676" s="5"/>
      <c r="L676" s="5"/>
      <c r="M676" s="5"/>
      <c r="N676" s="5"/>
      <c r="O676" s="5"/>
      <c r="P676" s="5"/>
      <c r="Q676" s="5"/>
      <c r="R676" s="5"/>
      <c r="S676" s="5"/>
      <c r="T676" s="5"/>
      <c r="U676" s="6"/>
    </row>
    <row r="677">
      <c r="A677" s="36">
        <v>672.0</v>
      </c>
      <c r="B677" s="42">
        <v>7756812.0</v>
      </c>
      <c r="C677" s="9" t="s">
        <v>15</v>
      </c>
      <c r="D677" s="24"/>
      <c r="E677" s="8">
        <v>44189.0</v>
      </c>
      <c r="F677" s="190">
        <v>44189.0</v>
      </c>
      <c r="G677" s="180"/>
      <c r="H677" s="24"/>
      <c r="I677" s="192">
        <v>44193.0</v>
      </c>
      <c r="J677" s="180"/>
      <c r="K677" s="24"/>
      <c r="L677" s="15">
        <v>44204.0</v>
      </c>
      <c r="M677" s="180"/>
      <c r="N677" s="28"/>
      <c r="O677" s="28"/>
      <c r="P677" s="15">
        <v>44212.0</v>
      </c>
      <c r="Q677" s="180"/>
      <c r="R677" s="194" t="s">
        <v>16</v>
      </c>
      <c r="S677" s="182"/>
      <c r="T677" s="194" t="s">
        <v>16</v>
      </c>
      <c r="U677" s="182"/>
    </row>
    <row r="678">
      <c r="A678" s="10">
        <v>673.0</v>
      </c>
      <c r="B678" s="41">
        <v>7742798.0</v>
      </c>
      <c r="C678" s="9" t="s">
        <v>15</v>
      </c>
      <c r="D678" s="24"/>
      <c r="E678" s="179">
        <v>44190.0</v>
      </c>
      <c r="F678" s="179">
        <v>44190.0</v>
      </c>
      <c r="G678" s="180"/>
      <c r="H678" s="24"/>
      <c r="I678" s="181">
        <v>44197.0</v>
      </c>
      <c r="J678" s="180"/>
      <c r="K678" s="24"/>
      <c r="L678" s="8">
        <v>44199.0</v>
      </c>
      <c r="M678" s="180"/>
      <c r="N678" s="28"/>
      <c r="O678" s="28"/>
      <c r="P678" s="8">
        <v>44208.0</v>
      </c>
      <c r="Q678" s="180"/>
      <c r="R678" s="194" t="s">
        <v>16</v>
      </c>
      <c r="S678" s="182"/>
      <c r="T678" s="194" t="s">
        <v>16</v>
      </c>
      <c r="U678" s="182"/>
    </row>
    <row r="679">
      <c r="A679" s="10">
        <v>674.0</v>
      </c>
      <c r="B679" s="41">
        <v>7727877.0</v>
      </c>
      <c r="C679" s="9" t="s">
        <v>15</v>
      </c>
      <c r="D679" s="241"/>
      <c r="E679" s="8">
        <v>44128.0</v>
      </c>
      <c r="F679" s="179">
        <v>44129.0</v>
      </c>
      <c r="G679" s="241"/>
      <c r="H679" s="242"/>
      <c r="I679" s="181">
        <v>44197.0</v>
      </c>
      <c r="J679" s="243"/>
      <c r="K679" s="243"/>
      <c r="L679" s="8">
        <v>44204.0</v>
      </c>
      <c r="M679" s="243"/>
      <c r="N679" s="244"/>
      <c r="O679" s="59"/>
      <c r="P679" s="8">
        <v>44215.0</v>
      </c>
      <c r="Q679" s="70"/>
      <c r="R679" s="194" t="s">
        <v>16</v>
      </c>
      <c r="S679" s="182"/>
      <c r="T679" s="194" t="s">
        <v>16</v>
      </c>
      <c r="U679" s="194"/>
    </row>
    <row r="680">
      <c r="A680" s="10">
        <v>675.0</v>
      </c>
      <c r="B680" s="30">
        <v>7582586.0</v>
      </c>
      <c r="C680" s="9" t="s">
        <v>15</v>
      </c>
      <c r="D680" s="24"/>
      <c r="E680" s="8">
        <v>43832.0</v>
      </c>
      <c r="F680" s="179">
        <v>43832.0</v>
      </c>
      <c r="G680" s="180"/>
      <c r="H680" s="24"/>
      <c r="I680" s="181">
        <v>43836.0</v>
      </c>
      <c r="J680" s="8">
        <v>43842.0</v>
      </c>
      <c r="K680" s="24"/>
      <c r="L680" s="180"/>
      <c r="M680" s="180"/>
      <c r="N680" s="28"/>
      <c r="O680" s="28"/>
      <c r="P680" s="8">
        <v>43851.0</v>
      </c>
      <c r="Q680" s="180"/>
      <c r="R680" s="194" t="s">
        <v>16</v>
      </c>
      <c r="S680" s="182"/>
      <c r="T680" s="182" t="s">
        <v>15</v>
      </c>
      <c r="U680" s="182"/>
    </row>
    <row r="681">
      <c r="A681" s="10">
        <v>676.0</v>
      </c>
      <c r="B681" s="10">
        <v>7583295.0</v>
      </c>
      <c r="C681" s="9" t="s">
        <v>15</v>
      </c>
      <c r="D681" s="24"/>
      <c r="E681" s="8">
        <v>43833.0</v>
      </c>
      <c r="F681" s="179">
        <v>43834.0</v>
      </c>
      <c r="G681" s="180"/>
      <c r="H681" s="24"/>
      <c r="I681" s="181">
        <v>43833.0</v>
      </c>
      <c r="J681" s="8">
        <v>43837.0</v>
      </c>
      <c r="K681" s="24"/>
      <c r="L681" s="180"/>
      <c r="M681" s="180"/>
      <c r="N681" s="28"/>
      <c r="O681" s="28"/>
      <c r="P681" s="8">
        <v>43840.0</v>
      </c>
      <c r="Q681" s="180"/>
      <c r="R681" s="194" t="s">
        <v>16</v>
      </c>
      <c r="S681" s="182"/>
      <c r="T681" s="182" t="s">
        <v>15</v>
      </c>
      <c r="U681" s="182"/>
    </row>
    <row r="682">
      <c r="A682" s="10">
        <v>677.0</v>
      </c>
      <c r="B682" s="10">
        <v>7583298.0</v>
      </c>
      <c r="C682" s="9" t="s">
        <v>15</v>
      </c>
      <c r="D682" s="24"/>
      <c r="E682" s="8">
        <v>43833.0</v>
      </c>
      <c r="F682" s="187"/>
      <c r="G682" s="180"/>
      <c r="H682" s="24"/>
      <c r="I682" s="181">
        <v>43833.0</v>
      </c>
      <c r="J682" s="8"/>
      <c r="K682" s="24"/>
      <c r="L682" s="180"/>
      <c r="M682" s="180"/>
      <c r="N682" s="28"/>
      <c r="O682" s="28"/>
      <c r="P682" s="8">
        <v>43849.0</v>
      </c>
      <c r="Q682" s="180"/>
      <c r="R682" s="182" t="s">
        <v>15</v>
      </c>
      <c r="S682" s="182"/>
      <c r="T682" s="182" t="s">
        <v>15</v>
      </c>
      <c r="U682" s="182"/>
    </row>
    <row r="683">
      <c r="A683" s="10">
        <v>678.0</v>
      </c>
      <c r="B683" s="10">
        <v>7586432.0</v>
      </c>
      <c r="C683" s="9" t="s">
        <v>15</v>
      </c>
      <c r="D683" s="24"/>
      <c r="E683" s="8">
        <v>43839.0</v>
      </c>
      <c r="F683" s="179">
        <v>43839.0</v>
      </c>
      <c r="G683" s="180"/>
      <c r="H683" s="24"/>
      <c r="I683" s="181">
        <v>43844.0</v>
      </c>
      <c r="J683" s="180"/>
      <c r="K683" s="24"/>
      <c r="L683" s="8">
        <v>43875.0</v>
      </c>
      <c r="M683" s="180"/>
      <c r="N683" s="28"/>
      <c r="O683" s="28"/>
      <c r="P683" s="8">
        <v>43878.0</v>
      </c>
      <c r="Q683" s="180"/>
      <c r="R683" s="182" t="s">
        <v>16</v>
      </c>
      <c r="S683" s="182"/>
      <c r="T683" s="194" t="s">
        <v>16</v>
      </c>
      <c r="U683" s="182"/>
    </row>
    <row r="684">
      <c r="A684" s="10">
        <v>679.0</v>
      </c>
      <c r="B684" s="10">
        <v>7587227.0</v>
      </c>
      <c r="C684" s="9" t="s">
        <v>15</v>
      </c>
      <c r="D684" s="24"/>
      <c r="E684" s="8">
        <v>43840.0</v>
      </c>
      <c r="F684" s="179">
        <v>43840.0</v>
      </c>
      <c r="G684" s="180"/>
      <c r="H684" s="24"/>
      <c r="I684" s="186"/>
      <c r="J684" s="180"/>
      <c r="K684" s="24"/>
      <c r="L684" s="180"/>
      <c r="M684" s="180"/>
      <c r="N684" s="28"/>
      <c r="O684" s="28"/>
      <c r="P684" s="180"/>
      <c r="Q684" s="8">
        <v>43856.0</v>
      </c>
      <c r="R684" s="182" t="s">
        <v>16</v>
      </c>
      <c r="S684" s="182"/>
      <c r="T684" s="182" t="s">
        <v>15</v>
      </c>
      <c r="U684" s="182"/>
    </row>
    <row r="685">
      <c r="A685" s="10">
        <v>680.0</v>
      </c>
      <c r="B685" s="10">
        <v>7587486.0</v>
      </c>
      <c r="C685" s="9" t="s">
        <v>15</v>
      </c>
      <c r="D685" s="24"/>
      <c r="E685" s="8">
        <v>43841.0</v>
      </c>
      <c r="F685" s="187"/>
      <c r="G685" s="180"/>
      <c r="H685" s="24"/>
      <c r="I685" s="181">
        <v>43841.0</v>
      </c>
      <c r="J685" s="8"/>
      <c r="K685" s="24"/>
      <c r="L685" s="180"/>
      <c r="M685" s="180"/>
      <c r="N685" s="28"/>
      <c r="O685" s="28"/>
      <c r="P685" s="8">
        <v>43857.0</v>
      </c>
      <c r="Q685" s="180"/>
      <c r="R685" s="182" t="s">
        <v>15</v>
      </c>
      <c r="S685" s="182"/>
      <c r="T685" s="182" t="s">
        <v>15</v>
      </c>
      <c r="U685" s="182"/>
    </row>
    <row r="686">
      <c r="A686" s="10">
        <v>681.0</v>
      </c>
      <c r="B686" s="10">
        <v>7587367.0</v>
      </c>
      <c r="C686" s="9" t="s">
        <v>15</v>
      </c>
      <c r="D686" s="24"/>
      <c r="E686" s="8">
        <v>43841.0</v>
      </c>
      <c r="F686" s="187"/>
      <c r="G686" s="180"/>
      <c r="H686" s="24"/>
      <c r="I686" s="181">
        <v>43841.0</v>
      </c>
      <c r="J686" s="180"/>
      <c r="K686" s="24"/>
      <c r="L686" s="180"/>
      <c r="M686" s="180"/>
      <c r="N686" s="28"/>
      <c r="O686" s="28"/>
      <c r="P686" s="8">
        <v>43848.0</v>
      </c>
      <c r="Q686" s="180"/>
      <c r="R686" s="182" t="s">
        <v>15</v>
      </c>
      <c r="S686" s="182"/>
      <c r="T686" s="182" t="s">
        <v>15</v>
      </c>
      <c r="U686" s="182"/>
    </row>
    <row r="687">
      <c r="A687" s="10">
        <v>682.0</v>
      </c>
      <c r="B687" s="10">
        <v>7593162.0</v>
      </c>
      <c r="C687" s="9" t="s">
        <v>15</v>
      </c>
      <c r="D687" s="24"/>
      <c r="E687" s="8">
        <v>43852.0</v>
      </c>
      <c r="F687" s="179">
        <v>43852.0</v>
      </c>
      <c r="G687" s="180"/>
      <c r="H687" s="24"/>
      <c r="I687" s="186"/>
      <c r="J687" s="180"/>
      <c r="K687" s="24"/>
      <c r="L687" s="180"/>
      <c r="M687" s="180"/>
      <c r="N687" s="28"/>
      <c r="O687" s="28"/>
      <c r="P687" s="180"/>
      <c r="Q687" s="8">
        <v>43917.0</v>
      </c>
      <c r="R687" s="182" t="s">
        <v>16</v>
      </c>
      <c r="S687" s="182"/>
      <c r="T687" s="182" t="s">
        <v>15</v>
      </c>
      <c r="U687" s="182"/>
    </row>
    <row r="688">
      <c r="A688" s="10">
        <v>683.0</v>
      </c>
      <c r="B688" s="10">
        <v>7593226.0</v>
      </c>
      <c r="C688" s="9" t="s">
        <v>15</v>
      </c>
      <c r="D688" s="24"/>
      <c r="E688" s="8">
        <v>43852.0</v>
      </c>
      <c r="F688" s="179">
        <v>43852.0</v>
      </c>
      <c r="G688" s="180"/>
      <c r="H688" s="24"/>
      <c r="I688" s="181">
        <v>43874.0</v>
      </c>
      <c r="J688" s="180"/>
      <c r="K688" s="24"/>
      <c r="L688" s="181">
        <v>43880.0</v>
      </c>
      <c r="M688" s="180"/>
      <c r="N688" s="28"/>
      <c r="O688" s="28"/>
      <c r="P688" s="8">
        <v>43890.0</v>
      </c>
      <c r="Q688" s="180"/>
      <c r="R688" s="182" t="s">
        <v>16</v>
      </c>
      <c r="S688" s="182"/>
      <c r="T688" s="182" t="s">
        <v>16</v>
      </c>
      <c r="U688" s="182"/>
    </row>
    <row r="689">
      <c r="A689" s="10">
        <v>684.0</v>
      </c>
      <c r="B689" s="10">
        <v>7595981.0</v>
      </c>
      <c r="C689" s="9" t="s">
        <v>15</v>
      </c>
      <c r="D689" s="24"/>
      <c r="E689" s="8">
        <v>43857.0</v>
      </c>
      <c r="F689" s="179"/>
      <c r="G689" s="180"/>
      <c r="H689" s="24"/>
      <c r="I689" s="181">
        <v>43857.0</v>
      </c>
      <c r="J689" s="8"/>
      <c r="K689" s="24"/>
      <c r="L689" s="8">
        <v>43876.0</v>
      </c>
      <c r="M689" s="180"/>
      <c r="N689" s="28"/>
      <c r="O689" s="28"/>
      <c r="P689" s="8">
        <v>43877.0</v>
      </c>
      <c r="Q689" s="180"/>
      <c r="R689" s="182" t="s">
        <v>15</v>
      </c>
      <c r="S689" s="182"/>
      <c r="T689" s="182" t="s">
        <v>16</v>
      </c>
      <c r="U689" s="182"/>
    </row>
    <row r="690">
      <c r="A690" s="10">
        <v>685.0</v>
      </c>
      <c r="B690" s="10">
        <v>7597412.0</v>
      </c>
      <c r="C690" s="9" t="s">
        <v>16</v>
      </c>
      <c r="D690" s="10">
        <v>1.0</v>
      </c>
      <c r="E690" s="8">
        <v>43859.0</v>
      </c>
      <c r="F690" s="187"/>
      <c r="G690" s="180"/>
      <c r="H690" s="24"/>
      <c r="I690" s="181">
        <v>43861.0</v>
      </c>
      <c r="J690" s="180"/>
      <c r="K690" s="24"/>
      <c r="L690" s="180"/>
      <c r="M690" s="180"/>
      <c r="N690" s="28"/>
      <c r="O690" s="28"/>
      <c r="P690" s="8">
        <v>43862.0</v>
      </c>
      <c r="Q690" s="180"/>
      <c r="R690" s="182" t="s">
        <v>15</v>
      </c>
      <c r="S690" s="182"/>
      <c r="T690" s="182" t="s">
        <v>15</v>
      </c>
      <c r="U690" s="182"/>
    </row>
    <row r="691">
      <c r="A691" s="10">
        <v>686.0</v>
      </c>
      <c r="B691" s="10">
        <v>7592459.0</v>
      </c>
      <c r="C691" s="9" t="s">
        <v>16</v>
      </c>
      <c r="D691" s="10">
        <v>1.0</v>
      </c>
      <c r="E691" s="8">
        <v>43850.0</v>
      </c>
      <c r="F691" s="187"/>
      <c r="G691" s="180"/>
      <c r="H691" s="24"/>
      <c r="I691" s="181">
        <v>43851.0</v>
      </c>
      <c r="J691" s="180"/>
      <c r="K691" s="24"/>
      <c r="L691" s="180"/>
      <c r="M691" s="180"/>
      <c r="N691" s="28"/>
      <c r="O691" s="28"/>
      <c r="P691" s="8">
        <v>43869.0</v>
      </c>
      <c r="Q691" s="180"/>
      <c r="R691" s="182" t="s">
        <v>15</v>
      </c>
      <c r="S691" s="182"/>
      <c r="T691" s="182" t="s">
        <v>15</v>
      </c>
      <c r="U691" s="182"/>
    </row>
    <row r="692">
      <c r="A692" s="13">
        <v>687.0</v>
      </c>
      <c r="B692" s="13">
        <v>7599138.0</v>
      </c>
      <c r="C692" s="9" t="s">
        <v>16</v>
      </c>
      <c r="D692" s="10">
        <v>1.0</v>
      </c>
      <c r="E692" s="8">
        <v>43862.0</v>
      </c>
      <c r="F692" s="187"/>
      <c r="G692" s="180"/>
      <c r="H692" s="24"/>
      <c r="I692" s="181">
        <v>43863.0</v>
      </c>
      <c r="J692" s="180"/>
      <c r="K692" s="24"/>
      <c r="L692" s="180"/>
      <c r="M692" s="180"/>
      <c r="N692" s="28"/>
      <c r="O692" s="28"/>
      <c r="P692" s="8">
        <v>43877.0</v>
      </c>
      <c r="Q692" s="180"/>
      <c r="R692" s="182" t="s">
        <v>15</v>
      </c>
      <c r="S692" s="182"/>
      <c r="T692" s="182" t="s">
        <v>15</v>
      </c>
      <c r="U692" s="182"/>
    </row>
    <row r="693">
      <c r="A693" s="57">
        <v>688.0</v>
      </c>
      <c r="B693" s="58">
        <v>7599838.0</v>
      </c>
      <c r="C693" s="9" t="s">
        <v>16</v>
      </c>
      <c r="D693" s="10">
        <v>1.0</v>
      </c>
      <c r="E693" s="8">
        <v>43864.0</v>
      </c>
      <c r="F693" s="179">
        <v>43864.0</v>
      </c>
      <c r="G693" s="180"/>
      <c r="H693" s="24"/>
      <c r="I693" s="186"/>
      <c r="J693" s="180"/>
      <c r="K693" s="24"/>
      <c r="L693" s="180"/>
      <c r="M693" s="180"/>
      <c r="N693" s="28"/>
      <c r="O693" s="28"/>
      <c r="P693" s="8"/>
      <c r="Q693" s="29">
        <v>43865.0</v>
      </c>
      <c r="R693" s="182" t="s">
        <v>16</v>
      </c>
      <c r="S693" s="182"/>
      <c r="T693" s="182" t="s">
        <v>15</v>
      </c>
      <c r="U693" s="182"/>
    </row>
    <row r="694">
      <c r="A694" s="10">
        <v>689.0</v>
      </c>
      <c r="B694" s="10">
        <v>7601933.0</v>
      </c>
      <c r="C694" s="9" t="s">
        <v>16</v>
      </c>
      <c r="D694" s="10">
        <v>1.0</v>
      </c>
      <c r="E694" s="8">
        <v>43867.0</v>
      </c>
      <c r="F694" s="179">
        <v>43869.0</v>
      </c>
      <c r="G694" s="180"/>
      <c r="H694" s="24"/>
      <c r="I694" s="181">
        <v>43867.0</v>
      </c>
      <c r="J694" s="8">
        <v>43877.0</v>
      </c>
      <c r="K694" s="24"/>
      <c r="L694" s="180"/>
      <c r="M694" s="180"/>
      <c r="N694" s="28"/>
      <c r="O694" s="28"/>
      <c r="P694" s="8">
        <v>43880.0</v>
      </c>
      <c r="Q694" s="180"/>
      <c r="R694" s="182" t="s">
        <v>16</v>
      </c>
      <c r="S694" s="182"/>
      <c r="T694" s="182" t="s">
        <v>15</v>
      </c>
      <c r="U694" s="182"/>
    </row>
    <row r="695">
      <c r="A695" s="57">
        <v>690.0</v>
      </c>
      <c r="B695" s="10">
        <v>7602563.0</v>
      </c>
      <c r="C695" s="9" t="s">
        <v>16</v>
      </c>
      <c r="D695" s="10">
        <v>1.0</v>
      </c>
      <c r="E695" s="8">
        <v>43868.0</v>
      </c>
      <c r="F695" s="179">
        <v>43868.0</v>
      </c>
      <c r="G695" s="180"/>
      <c r="H695" s="24"/>
      <c r="I695" s="186"/>
      <c r="J695" s="180"/>
      <c r="K695" s="24"/>
      <c r="L695" s="8">
        <v>43881.0</v>
      </c>
      <c r="M695" s="180"/>
      <c r="N695" s="28"/>
      <c r="O695" s="28"/>
      <c r="P695" s="8">
        <v>43888.0</v>
      </c>
      <c r="Q695" s="180"/>
      <c r="R695" s="182" t="s">
        <v>16</v>
      </c>
      <c r="S695" s="182"/>
      <c r="T695" s="182" t="s">
        <v>16</v>
      </c>
      <c r="U695" s="182"/>
    </row>
    <row r="696">
      <c r="A696" s="13">
        <v>691.0</v>
      </c>
      <c r="B696" s="13">
        <v>7602781.0</v>
      </c>
      <c r="C696" s="9" t="s">
        <v>15</v>
      </c>
      <c r="D696" s="24"/>
      <c r="E696" s="8">
        <v>43869.0</v>
      </c>
      <c r="F696" s="187"/>
      <c r="G696" s="180"/>
      <c r="H696" s="24"/>
      <c r="I696" s="181">
        <v>43869.0</v>
      </c>
      <c r="J696" s="180"/>
      <c r="K696" s="24"/>
      <c r="L696" s="180"/>
      <c r="M696" s="180"/>
      <c r="N696" s="28"/>
      <c r="O696" s="28"/>
      <c r="P696" s="8">
        <v>43876.0</v>
      </c>
      <c r="Q696" s="180"/>
      <c r="R696" s="182" t="s">
        <v>15</v>
      </c>
      <c r="S696" s="182"/>
      <c r="T696" s="182" t="s">
        <v>15</v>
      </c>
      <c r="U696" s="182"/>
    </row>
    <row r="697">
      <c r="A697" s="10">
        <v>692.0</v>
      </c>
      <c r="B697" s="10">
        <v>7604212.0</v>
      </c>
      <c r="C697" s="9" t="s">
        <v>15</v>
      </c>
      <c r="D697" s="24"/>
      <c r="E697" s="8">
        <v>43872.0</v>
      </c>
      <c r="F697" s="187"/>
      <c r="G697" s="180"/>
      <c r="H697" s="24"/>
      <c r="I697" s="181">
        <v>43872.0</v>
      </c>
      <c r="J697" s="180"/>
      <c r="K697" s="24"/>
      <c r="L697" s="180"/>
      <c r="M697" s="180"/>
      <c r="N697" s="28"/>
      <c r="O697" s="28"/>
      <c r="P697" s="8">
        <v>43878.0</v>
      </c>
      <c r="Q697" s="180"/>
      <c r="R697" s="182" t="s">
        <v>15</v>
      </c>
      <c r="S697" s="182"/>
      <c r="T697" s="182" t="s">
        <v>15</v>
      </c>
      <c r="U697" s="182"/>
    </row>
    <row r="698">
      <c r="A698" s="7">
        <v>693.0</v>
      </c>
      <c r="B698" s="10">
        <v>7606018.0</v>
      </c>
      <c r="C698" s="9" t="s">
        <v>16</v>
      </c>
      <c r="D698" s="10">
        <v>2.0</v>
      </c>
      <c r="E698" s="8">
        <v>43875.0</v>
      </c>
      <c r="F698" s="187"/>
      <c r="G698" s="180"/>
      <c r="H698" s="24"/>
      <c r="I698" s="181">
        <v>43877.0</v>
      </c>
      <c r="J698" s="180"/>
      <c r="K698" s="24"/>
      <c r="L698" s="8">
        <v>43890.0</v>
      </c>
      <c r="M698" s="180"/>
      <c r="N698" s="28"/>
      <c r="O698" s="28"/>
      <c r="P698" s="8">
        <v>43890.0</v>
      </c>
      <c r="Q698" s="180"/>
      <c r="R698" s="182" t="s">
        <v>15</v>
      </c>
      <c r="S698" s="182"/>
      <c r="T698" s="182" t="s">
        <v>16</v>
      </c>
      <c r="U698" s="182"/>
    </row>
    <row r="699">
      <c r="A699" s="10">
        <v>694.0</v>
      </c>
      <c r="B699" s="10">
        <v>7607926.0</v>
      </c>
      <c r="C699" s="9" t="s">
        <v>15</v>
      </c>
      <c r="D699" s="24"/>
      <c r="E699" s="8">
        <v>43878.0</v>
      </c>
      <c r="F699" s="179">
        <v>43878.0</v>
      </c>
      <c r="G699" s="180"/>
      <c r="H699" s="24"/>
      <c r="I699" s="186"/>
      <c r="J699" s="180"/>
      <c r="K699" s="24"/>
      <c r="L699" s="8">
        <v>43890.0</v>
      </c>
      <c r="M699" s="180"/>
      <c r="N699" s="28"/>
      <c r="O699" s="28"/>
      <c r="P699" s="8">
        <v>43907.0</v>
      </c>
      <c r="Q699" s="180"/>
      <c r="R699" s="182" t="s">
        <v>16</v>
      </c>
      <c r="S699" s="182"/>
      <c r="T699" s="182" t="s">
        <v>16</v>
      </c>
      <c r="U699" s="182"/>
    </row>
    <row r="700">
      <c r="A700" s="10">
        <v>695.0</v>
      </c>
      <c r="B700" s="10">
        <v>7607927.0</v>
      </c>
      <c r="C700" s="9" t="s">
        <v>15</v>
      </c>
      <c r="D700" s="10"/>
      <c r="E700" s="8">
        <v>43878.0</v>
      </c>
      <c r="F700" s="179">
        <v>43878.0</v>
      </c>
      <c r="G700" s="180"/>
      <c r="H700" s="24"/>
      <c r="I700" s="186"/>
      <c r="J700" s="180"/>
      <c r="K700" s="24"/>
      <c r="L700" s="8">
        <v>43889.0</v>
      </c>
      <c r="M700" s="180"/>
      <c r="N700" s="28"/>
      <c r="O700" s="28"/>
      <c r="P700" s="8">
        <v>43907.0</v>
      </c>
      <c r="Q700" s="180"/>
      <c r="R700" s="182" t="s">
        <v>16</v>
      </c>
      <c r="S700" s="182"/>
      <c r="T700" s="182" t="s">
        <v>15</v>
      </c>
      <c r="U700" s="182"/>
    </row>
    <row r="701">
      <c r="A701" s="57">
        <v>696.0</v>
      </c>
      <c r="B701" s="10">
        <v>7608568.0</v>
      </c>
      <c r="C701" s="9" t="s">
        <v>16</v>
      </c>
      <c r="D701" s="10">
        <v>1.0</v>
      </c>
      <c r="E701" s="8">
        <v>43879.0</v>
      </c>
      <c r="F701" s="179">
        <v>43879.0</v>
      </c>
      <c r="G701" s="180"/>
      <c r="H701" s="24"/>
      <c r="I701" s="181">
        <v>43908.0</v>
      </c>
      <c r="J701" s="180"/>
      <c r="K701" s="24"/>
      <c r="L701" s="8">
        <v>43916.0</v>
      </c>
      <c r="M701" s="180"/>
      <c r="N701" s="28"/>
      <c r="O701" s="28"/>
      <c r="P701" s="8">
        <v>43936.0</v>
      </c>
      <c r="Q701" s="180"/>
      <c r="R701" s="182" t="s">
        <v>16</v>
      </c>
      <c r="S701" s="182"/>
      <c r="T701" s="182" t="s">
        <v>16</v>
      </c>
      <c r="U701" s="182"/>
    </row>
    <row r="702">
      <c r="A702" s="13">
        <v>697.0</v>
      </c>
      <c r="B702" s="10">
        <v>7610751.0</v>
      </c>
      <c r="C702" s="9" t="s">
        <v>16</v>
      </c>
      <c r="D702" s="10">
        <v>1.0</v>
      </c>
      <c r="E702" s="8">
        <v>43882.0</v>
      </c>
      <c r="F702" s="187"/>
      <c r="G702" s="180"/>
      <c r="H702" s="24"/>
      <c r="I702" s="181">
        <v>43883.0</v>
      </c>
      <c r="J702" s="180"/>
      <c r="K702" s="24"/>
      <c r="L702" s="180"/>
      <c r="M702" s="180"/>
      <c r="N702" s="28"/>
      <c r="O702" s="28"/>
      <c r="P702" s="8">
        <v>43890.0</v>
      </c>
      <c r="Q702" s="180"/>
      <c r="R702" s="182" t="s">
        <v>15</v>
      </c>
      <c r="S702" s="182"/>
      <c r="T702" s="182" t="s">
        <v>15</v>
      </c>
      <c r="U702" s="182"/>
    </row>
    <row r="703">
      <c r="A703" s="10">
        <v>698.0</v>
      </c>
      <c r="B703" s="10">
        <v>7611525.0</v>
      </c>
      <c r="C703" s="9" t="s">
        <v>15</v>
      </c>
      <c r="D703" s="24"/>
      <c r="E703" s="8">
        <v>43885.0</v>
      </c>
      <c r="F703" s="179">
        <v>43885.0</v>
      </c>
      <c r="G703" s="180"/>
      <c r="H703" s="24"/>
      <c r="I703" s="181">
        <v>43900.0</v>
      </c>
      <c r="J703" s="180"/>
      <c r="K703" s="24"/>
      <c r="L703" s="8">
        <v>43902.0</v>
      </c>
      <c r="M703" s="180"/>
      <c r="N703" s="28"/>
      <c r="O703" s="28"/>
      <c r="P703" s="8">
        <v>43927.0</v>
      </c>
      <c r="Q703" s="180"/>
      <c r="R703" s="182" t="s">
        <v>16</v>
      </c>
      <c r="S703" s="182"/>
      <c r="T703" s="182" t="s">
        <v>16</v>
      </c>
      <c r="U703" s="182"/>
    </row>
    <row r="704">
      <c r="A704" s="10">
        <v>699.0</v>
      </c>
      <c r="B704" s="10">
        <v>7611943.0</v>
      </c>
      <c r="C704" s="9" t="s">
        <v>16</v>
      </c>
      <c r="D704" s="10">
        <v>2.0</v>
      </c>
      <c r="E704" s="8">
        <v>43886.0</v>
      </c>
      <c r="F704" s="187"/>
      <c r="G704" s="180"/>
      <c r="H704" s="24"/>
      <c r="I704" s="181">
        <v>43887.0</v>
      </c>
      <c r="J704" s="180"/>
      <c r="K704" s="24"/>
      <c r="L704" s="180"/>
      <c r="M704" s="180"/>
      <c r="N704" s="28"/>
      <c r="O704" s="28"/>
      <c r="P704" s="8">
        <v>43890.0</v>
      </c>
      <c r="Q704" s="180"/>
      <c r="R704" s="182" t="s">
        <v>16</v>
      </c>
      <c r="S704" s="182"/>
      <c r="T704" s="182" t="s">
        <v>15</v>
      </c>
      <c r="U704" s="182"/>
    </row>
    <row r="705">
      <c r="A705" s="10">
        <v>700.0</v>
      </c>
      <c r="B705" s="10">
        <v>7613807.0</v>
      </c>
      <c r="C705" s="9" t="s">
        <v>16</v>
      </c>
      <c r="D705" s="10">
        <v>1.0</v>
      </c>
      <c r="E705" s="8">
        <v>43890.0</v>
      </c>
      <c r="F705" s="179">
        <v>43890.0</v>
      </c>
      <c r="G705" s="180"/>
      <c r="H705" s="24"/>
      <c r="I705" s="181">
        <v>43938.0</v>
      </c>
      <c r="J705" s="180"/>
      <c r="K705" s="24"/>
      <c r="L705" s="8">
        <v>43951.0</v>
      </c>
      <c r="M705" s="180"/>
      <c r="N705" s="28"/>
      <c r="O705" s="28"/>
      <c r="P705" s="8">
        <v>43965.0</v>
      </c>
      <c r="Q705" s="180"/>
      <c r="R705" s="182" t="s">
        <v>16</v>
      </c>
      <c r="S705" s="182"/>
      <c r="T705" s="182" t="s">
        <v>16</v>
      </c>
      <c r="U705" s="182"/>
    </row>
    <row r="706">
      <c r="A706" s="10">
        <v>701.0</v>
      </c>
      <c r="B706" s="10">
        <v>7613874.0</v>
      </c>
      <c r="C706" s="9" t="s">
        <v>15</v>
      </c>
      <c r="D706" s="24"/>
      <c r="E706" s="8">
        <v>43890.0</v>
      </c>
      <c r="F706" s="179">
        <v>43890.0</v>
      </c>
      <c r="G706" s="180"/>
      <c r="H706" s="24"/>
      <c r="I706" s="181">
        <v>43899.0</v>
      </c>
      <c r="J706" s="180"/>
      <c r="K706" s="24"/>
      <c r="L706" s="8">
        <v>43917.0</v>
      </c>
      <c r="M706" s="180"/>
      <c r="N706" s="28"/>
      <c r="O706" s="28"/>
      <c r="P706" s="8">
        <v>43942.0</v>
      </c>
      <c r="Q706" s="180"/>
      <c r="R706" s="182" t="s">
        <v>16</v>
      </c>
      <c r="S706" s="182"/>
      <c r="T706" s="182" t="s">
        <v>16</v>
      </c>
      <c r="U706" s="182"/>
    </row>
    <row r="707">
      <c r="A707" s="10">
        <v>702.0</v>
      </c>
      <c r="B707" s="10">
        <v>7613875.0</v>
      </c>
      <c r="C707" s="9" t="s">
        <v>15</v>
      </c>
      <c r="D707" s="24"/>
      <c r="E707" s="8">
        <v>43890.0</v>
      </c>
      <c r="F707" s="179">
        <v>43890.0</v>
      </c>
      <c r="G707" s="180"/>
      <c r="H707" s="24"/>
      <c r="I707" s="186"/>
      <c r="J707" s="180"/>
      <c r="K707" s="24"/>
      <c r="L707" s="180"/>
      <c r="M707" s="180"/>
      <c r="N707" s="28"/>
      <c r="O707" s="28"/>
      <c r="P707" s="180"/>
      <c r="Q707" s="8">
        <v>43901.0</v>
      </c>
      <c r="R707" s="182" t="s">
        <v>16</v>
      </c>
      <c r="S707" s="182"/>
      <c r="T707" s="182" t="s">
        <v>15</v>
      </c>
      <c r="U707" s="182"/>
    </row>
    <row r="708" ht="16.5" customHeight="1">
      <c r="A708" s="10">
        <v>703.0</v>
      </c>
      <c r="B708" s="10">
        <v>7614435.0</v>
      </c>
      <c r="C708" s="9" t="s">
        <v>15</v>
      </c>
      <c r="D708" s="24"/>
      <c r="E708" s="8">
        <v>43892.0</v>
      </c>
      <c r="F708" s="187"/>
      <c r="G708" s="180"/>
      <c r="H708" s="24"/>
      <c r="I708" s="181">
        <v>43892.0</v>
      </c>
      <c r="J708" s="180"/>
      <c r="K708" s="24"/>
      <c r="L708" s="8">
        <v>43921.0</v>
      </c>
      <c r="M708" s="180"/>
      <c r="N708" s="28"/>
      <c r="O708" s="28"/>
      <c r="P708" s="8">
        <v>43950.0</v>
      </c>
      <c r="Q708" s="180"/>
      <c r="R708" s="182" t="s">
        <v>15</v>
      </c>
      <c r="S708" s="182"/>
      <c r="T708" s="182" t="s">
        <v>16</v>
      </c>
      <c r="U708" s="182"/>
    </row>
    <row r="709">
      <c r="A709" s="10">
        <v>704.0</v>
      </c>
      <c r="B709" s="30">
        <v>7615988.0</v>
      </c>
      <c r="C709" s="9" t="s">
        <v>15</v>
      </c>
      <c r="D709" s="24"/>
      <c r="E709" s="8">
        <v>43894.0</v>
      </c>
      <c r="F709" s="8">
        <v>43894.0</v>
      </c>
      <c r="G709" s="180"/>
      <c r="H709" s="24"/>
      <c r="I709" s="181">
        <v>43940.0</v>
      </c>
      <c r="J709" s="180"/>
      <c r="K709" s="24"/>
      <c r="L709" s="8">
        <v>43951.0</v>
      </c>
      <c r="M709" s="180"/>
      <c r="N709" s="28"/>
      <c r="O709" s="28"/>
      <c r="P709" s="8">
        <v>43969.0</v>
      </c>
      <c r="Q709" s="180"/>
      <c r="R709" s="182" t="s">
        <v>16</v>
      </c>
      <c r="S709" s="182"/>
      <c r="T709" s="182" t="s">
        <v>16</v>
      </c>
      <c r="U709" s="182"/>
    </row>
    <row r="710">
      <c r="A710" s="10">
        <v>705.0</v>
      </c>
      <c r="B710" s="30">
        <v>7616685.0</v>
      </c>
      <c r="C710" s="9" t="s">
        <v>15</v>
      </c>
      <c r="D710" s="24"/>
      <c r="E710" s="8">
        <v>43895.0</v>
      </c>
      <c r="F710" s="187"/>
      <c r="G710" s="180"/>
      <c r="H710" s="24"/>
      <c r="I710" s="181">
        <v>43895.0</v>
      </c>
      <c r="J710" s="180"/>
      <c r="K710" s="24"/>
      <c r="L710" s="180"/>
      <c r="M710" s="180"/>
      <c r="N710" s="28"/>
      <c r="O710" s="28"/>
      <c r="P710" s="8">
        <v>43916.0</v>
      </c>
      <c r="Q710" s="180"/>
      <c r="R710" s="182" t="s">
        <v>15</v>
      </c>
      <c r="S710" s="182"/>
      <c r="T710" s="182" t="s">
        <v>15</v>
      </c>
      <c r="U710" s="182"/>
    </row>
    <row r="711">
      <c r="A711" s="10">
        <v>706.0</v>
      </c>
      <c r="B711" s="30">
        <v>7617732.0</v>
      </c>
      <c r="C711" s="9" t="s">
        <v>15</v>
      </c>
      <c r="D711" s="24"/>
      <c r="E711" s="8">
        <v>43896.0</v>
      </c>
      <c r="F711" s="8">
        <v>43896.0</v>
      </c>
      <c r="G711" s="180"/>
      <c r="H711" s="24"/>
      <c r="I711" s="181">
        <v>43899.0</v>
      </c>
      <c r="J711" s="180"/>
      <c r="K711" s="24"/>
      <c r="L711" s="180"/>
      <c r="M711" s="180"/>
      <c r="N711" s="28"/>
      <c r="O711" s="28"/>
      <c r="P711" s="8">
        <v>43903.0</v>
      </c>
      <c r="Q711" s="180"/>
      <c r="R711" s="182" t="s">
        <v>16</v>
      </c>
      <c r="S711" s="182"/>
      <c r="T711" s="182" t="s">
        <v>15</v>
      </c>
      <c r="U711" s="182"/>
    </row>
    <row r="712">
      <c r="A712" s="10">
        <v>707.0</v>
      </c>
      <c r="B712" s="30">
        <v>7611137.0</v>
      </c>
      <c r="C712" s="9" t="s">
        <v>15</v>
      </c>
      <c r="D712" s="24"/>
      <c r="E712" s="8">
        <v>43884.0</v>
      </c>
      <c r="F712" s="8">
        <v>43884.0</v>
      </c>
      <c r="G712" s="180"/>
      <c r="H712" s="24"/>
      <c r="I712" s="181">
        <v>43890.0</v>
      </c>
      <c r="J712" s="180"/>
      <c r="K712" s="24"/>
      <c r="L712" s="8">
        <v>43897.0</v>
      </c>
      <c r="M712" s="180"/>
      <c r="N712" s="28"/>
      <c r="O712" s="28"/>
      <c r="P712" s="8">
        <v>43897.0</v>
      </c>
      <c r="Q712" s="180"/>
      <c r="R712" s="182" t="s">
        <v>16</v>
      </c>
      <c r="S712" s="182"/>
      <c r="T712" s="182" t="s">
        <v>16</v>
      </c>
      <c r="U712" s="182"/>
    </row>
    <row r="713">
      <c r="A713" s="10">
        <v>708.0</v>
      </c>
      <c r="B713" s="30">
        <v>7611136.0</v>
      </c>
      <c r="C713" s="9" t="s">
        <v>15</v>
      </c>
      <c r="D713" s="24"/>
      <c r="E713" s="8">
        <v>43884.0</v>
      </c>
      <c r="F713" s="8">
        <v>43884.0</v>
      </c>
      <c r="G713" s="180"/>
      <c r="H713" s="24"/>
      <c r="I713" s="181">
        <v>43896.0</v>
      </c>
      <c r="J713" s="180"/>
      <c r="K713" s="24"/>
      <c r="L713" s="8">
        <v>43900.0</v>
      </c>
      <c r="M713" s="180"/>
      <c r="N713" s="28"/>
      <c r="O713" s="28"/>
      <c r="P713" s="8">
        <v>43917.0</v>
      </c>
      <c r="Q713" s="180"/>
      <c r="R713" s="182" t="s">
        <v>16</v>
      </c>
      <c r="S713" s="182"/>
      <c r="T713" s="182" t="s">
        <v>16</v>
      </c>
      <c r="U713" s="182"/>
    </row>
    <row r="714">
      <c r="A714" s="10">
        <v>709.0</v>
      </c>
      <c r="B714" s="30">
        <v>7615123.0</v>
      </c>
      <c r="C714" s="9" t="s">
        <v>15</v>
      </c>
      <c r="D714" s="24"/>
      <c r="E714" s="8">
        <v>43892.0</v>
      </c>
      <c r="F714" s="187"/>
      <c r="G714" s="180"/>
      <c r="H714" s="24"/>
      <c r="I714" s="186"/>
      <c r="J714" s="180"/>
      <c r="K714" s="24"/>
      <c r="L714" s="8">
        <v>43899.0</v>
      </c>
      <c r="M714" s="180"/>
      <c r="N714" s="28"/>
      <c r="O714" s="28"/>
      <c r="P714" s="8">
        <v>43902.0</v>
      </c>
      <c r="Q714" s="180"/>
      <c r="R714" s="182" t="s">
        <v>15</v>
      </c>
      <c r="S714" s="182"/>
      <c r="T714" s="182" t="s">
        <v>16</v>
      </c>
      <c r="U714" s="182"/>
    </row>
    <row r="715">
      <c r="A715" s="10">
        <v>710.0</v>
      </c>
      <c r="B715" s="30">
        <v>7619486.0</v>
      </c>
      <c r="C715" s="9" t="s">
        <v>15</v>
      </c>
      <c r="D715" s="24"/>
      <c r="E715" s="8">
        <v>43900.0</v>
      </c>
      <c r="F715" s="8">
        <v>43900.0</v>
      </c>
      <c r="G715" s="180"/>
      <c r="H715" s="24"/>
      <c r="I715" s="181">
        <v>43903.0</v>
      </c>
      <c r="J715" s="180"/>
      <c r="K715" s="24"/>
      <c r="L715" s="180"/>
      <c r="M715" s="180"/>
      <c r="N715" s="28"/>
      <c r="O715" s="28"/>
      <c r="P715" s="8">
        <v>43918.0</v>
      </c>
      <c r="Q715" s="180"/>
      <c r="R715" s="182" t="s">
        <v>16</v>
      </c>
      <c r="S715" s="182"/>
      <c r="T715" s="182" t="s">
        <v>15</v>
      </c>
      <c r="U715" s="182"/>
    </row>
    <row r="716">
      <c r="A716" s="10">
        <v>711.0</v>
      </c>
      <c r="B716" s="30">
        <v>7621639.0</v>
      </c>
      <c r="C716" s="9" t="s">
        <v>15</v>
      </c>
      <c r="D716" s="24"/>
      <c r="E716" s="8">
        <v>43902.0</v>
      </c>
      <c r="F716" s="179">
        <v>43902.0</v>
      </c>
      <c r="G716" s="180"/>
      <c r="H716" s="24"/>
      <c r="I716" s="181">
        <v>43913.0</v>
      </c>
      <c r="J716" s="8">
        <v>43937.0</v>
      </c>
      <c r="K716" s="24"/>
      <c r="L716" s="8">
        <v>43944.0</v>
      </c>
      <c r="M716" s="180"/>
      <c r="N716" s="28"/>
      <c r="O716" s="28"/>
      <c r="P716" s="8">
        <v>43962.0</v>
      </c>
      <c r="Q716" s="180"/>
      <c r="R716" s="182" t="s">
        <v>16</v>
      </c>
      <c r="S716" s="182"/>
      <c r="T716" s="182" t="s">
        <v>16</v>
      </c>
      <c r="U716" s="182"/>
    </row>
    <row r="717">
      <c r="A717" s="10">
        <v>712.0</v>
      </c>
      <c r="B717" s="30">
        <v>7621327.0</v>
      </c>
      <c r="C717" s="9" t="s">
        <v>15</v>
      </c>
      <c r="D717" s="24"/>
      <c r="E717" s="8">
        <v>43902.0</v>
      </c>
      <c r="F717" s="187"/>
      <c r="G717" s="180"/>
      <c r="H717" s="24"/>
      <c r="I717" s="8">
        <v>43902.0</v>
      </c>
      <c r="J717" s="180"/>
      <c r="K717" s="24"/>
      <c r="L717" s="180"/>
      <c r="M717" s="180"/>
      <c r="N717" s="28"/>
      <c r="O717" s="28"/>
      <c r="P717" s="8">
        <v>43906.0</v>
      </c>
      <c r="Q717" s="180"/>
      <c r="R717" s="182" t="s">
        <v>15</v>
      </c>
      <c r="S717" s="182"/>
      <c r="T717" s="182" t="s">
        <v>15</v>
      </c>
      <c r="U717" s="182"/>
    </row>
    <row r="718">
      <c r="A718" s="10">
        <v>713.0</v>
      </c>
      <c r="B718" s="30">
        <v>7622622.0</v>
      </c>
      <c r="C718" s="9" t="s">
        <v>16</v>
      </c>
      <c r="D718" s="10">
        <v>2.0</v>
      </c>
      <c r="E718" s="8">
        <v>43904.0</v>
      </c>
      <c r="F718" s="179">
        <v>43906.0</v>
      </c>
      <c r="G718" s="180"/>
      <c r="H718" s="24"/>
      <c r="I718" s="181">
        <v>43946.0</v>
      </c>
      <c r="J718" s="180"/>
      <c r="K718" s="24"/>
      <c r="L718" s="180"/>
      <c r="M718" s="180"/>
      <c r="N718" s="28"/>
      <c r="O718" s="28"/>
      <c r="P718" s="8">
        <v>43993.0</v>
      </c>
      <c r="Q718" s="180"/>
      <c r="R718" s="182" t="s">
        <v>16</v>
      </c>
      <c r="S718" s="182"/>
      <c r="T718" s="182" t="s">
        <v>15</v>
      </c>
      <c r="U718" s="182"/>
    </row>
    <row r="719">
      <c r="A719" s="10">
        <v>714.0</v>
      </c>
      <c r="B719" s="30">
        <v>7623965.0</v>
      </c>
      <c r="C719" s="9" t="s">
        <v>16</v>
      </c>
      <c r="D719" s="10">
        <v>1.0</v>
      </c>
      <c r="E719" s="8">
        <v>43907.0</v>
      </c>
      <c r="F719" s="8">
        <v>43907.0</v>
      </c>
      <c r="G719" s="180"/>
      <c r="H719" s="24"/>
      <c r="I719" s="181">
        <v>43916.0</v>
      </c>
      <c r="J719" s="8">
        <v>43920.0</v>
      </c>
      <c r="K719" s="24"/>
      <c r="L719" s="180"/>
      <c r="M719" s="180"/>
      <c r="N719" s="28"/>
      <c r="O719" s="28"/>
      <c r="P719" s="8">
        <v>43929.0</v>
      </c>
      <c r="Q719" s="180"/>
      <c r="R719" s="182" t="s">
        <v>16</v>
      </c>
      <c r="S719" s="182"/>
      <c r="T719" s="182" t="s">
        <v>15</v>
      </c>
      <c r="U719" s="182"/>
    </row>
    <row r="720">
      <c r="A720" s="10">
        <v>715.0</v>
      </c>
      <c r="B720" s="30">
        <v>7625577.0</v>
      </c>
      <c r="C720" s="9" t="s">
        <v>16</v>
      </c>
      <c r="D720" s="10">
        <v>1.0</v>
      </c>
      <c r="E720" s="8">
        <v>43909.0</v>
      </c>
      <c r="F720" s="179">
        <v>43910.0</v>
      </c>
      <c r="G720" s="180"/>
      <c r="H720" s="24"/>
      <c r="I720" s="186"/>
      <c r="J720" s="180"/>
      <c r="K720" s="24"/>
      <c r="L720" s="180"/>
      <c r="M720" s="180"/>
      <c r="N720" s="28"/>
      <c r="O720" s="72">
        <v>43913.0</v>
      </c>
      <c r="P720" s="8">
        <v>43915.0</v>
      </c>
      <c r="Q720" s="180"/>
      <c r="R720" s="182" t="s">
        <v>16</v>
      </c>
      <c r="S720" s="182"/>
      <c r="T720" s="182" t="s">
        <v>15</v>
      </c>
      <c r="U720" s="182"/>
    </row>
    <row r="721">
      <c r="A721" s="10">
        <v>716.0</v>
      </c>
      <c r="B721" s="30">
        <v>7623839.0</v>
      </c>
      <c r="C721" s="9" t="s">
        <v>16</v>
      </c>
      <c r="D721" s="10">
        <v>5.0</v>
      </c>
      <c r="E721" s="8"/>
      <c r="F721" s="187"/>
      <c r="G721" s="180"/>
      <c r="H721" s="24"/>
      <c r="I721" s="181">
        <v>43910.0</v>
      </c>
      <c r="J721" s="8">
        <v>43913.0</v>
      </c>
      <c r="K721" s="24"/>
      <c r="L721" s="8">
        <v>43916.0</v>
      </c>
      <c r="M721" s="180"/>
      <c r="N721" s="28"/>
      <c r="O721" s="28"/>
      <c r="P721" s="8">
        <v>43926.0</v>
      </c>
      <c r="Q721" s="180"/>
      <c r="R721" s="182" t="s">
        <v>15</v>
      </c>
      <c r="S721" s="182"/>
      <c r="T721" s="182" t="s">
        <v>16</v>
      </c>
      <c r="U721" s="182"/>
    </row>
    <row r="722">
      <c r="A722" s="10">
        <v>717.0</v>
      </c>
      <c r="B722" s="30">
        <v>7626408.0</v>
      </c>
      <c r="C722" s="9" t="s">
        <v>15</v>
      </c>
      <c r="D722" s="24"/>
      <c r="E722" s="8">
        <v>43911.0</v>
      </c>
      <c r="F722" s="179">
        <v>43911.0</v>
      </c>
      <c r="G722" s="180"/>
      <c r="H722" s="24"/>
      <c r="I722" s="181">
        <v>43914.0</v>
      </c>
      <c r="J722" s="8">
        <v>43916.0</v>
      </c>
      <c r="K722" s="24"/>
      <c r="L722" s="8">
        <v>43928.0</v>
      </c>
      <c r="M722" s="180"/>
      <c r="N722" s="28"/>
      <c r="O722" s="28"/>
      <c r="P722" s="8">
        <v>43950.0</v>
      </c>
      <c r="Q722" s="180"/>
      <c r="R722" s="182" t="s">
        <v>16</v>
      </c>
      <c r="S722" s="182"/>
      <c r="T722" s="182" t="s">
        <v>16</v>
      </c>
      <c r="U722" s="182"/>
    </row>
    <row r="723">
      <c r="A723" s="10">
        <v>718.0</v>
      </c>
      <c r="B723" s="30">
        <v>7626589.0</v>
      </c>
      <c r="C723" s="16" t="s">
        <v>15</v>
      </c>
      <c r="D723" s="37"/>
      <c r="E723" s="15">
        <v>43913.0</v>
      </c>
      <c r="F723" s="15">
        <v>43913.0</v>
      </c>
      <c r="G723" s="191"/>
      <c r="H723" s="37"/>
      <c r="I723" s="203"/>
      <c r="J723" s="191"/>
      <c r="K723" s="37"/>
      <c r="L723" s="191"/>
      <c r="M723" s="191"/>
      <c r="N723" s="140"/>
      <c r="O723" s="140"/>
      <c r="P723" s="191"/>
      <c r="Q723" s="15">
        <v>43913.0</v>
      </c>
      <c r="R723" s="182" t="s">
        <v>16</v>
      </c>
      <c r="S723" s="182"/>
      <c r="T723" s="182" t="s">
        <v>15</v>
      </c>
      <c r="U723" s="194"/>
    </row>
    <row r="724">
      <c r="A724" s="36">
        <v>719.0</v>
      </c>
      <c r="B724" s="59">
        <v>7627037.0</v>
      </c>
      <c r="C724" s="16" t="s">
        <v>16</v>
      </c>
      <c r="D724" s="36">
        <v>1.0</v>
      </c>
      <c r="E724" s="15">
        <v>43914.0</v>
      </c>
      <c r="F724" s="15">
        <v>43914.0</v>
      </c>
      <c r="G724" s="191"/>
      <c r="H724" s="37"/>
      <c r="I724" s="15">
        <v>43935.0</v>
      </c>
      <c r="J724" s="191"/>
      <c r="K724" s="37"/>
      <c r="L724" s="15">
        <v>43946.0</v>
      </c>
      <c r="M724" s="191"/>
      <c r="N724" s="140"/>
      <c r="O724" s="140"/>
      <c r="P724" s="15">
        <v>43967.0</v>
      </c>
      <c r="Q724" s="191"/>
      <c r="R724" s="182" t="s">
        <v>16</v>
      </c>
      <c r="S724" s="182"/>
      <c r="T724" s="182" t="s">
        <v>16</v>
      </c>
      <c r="U724" s="194"/>
    </row>
    <row r="725">
      <c r="A725" s="36">
        <v>720.0</v>
      </c>
      <c r="B725" s="59">
        <v>7627033.0</v>
      </c>
      <c r="C725" s="9" t="s">
        <v>15</v>
      </c>
      <c r="D725" s="24"/>
      <c r="E725" s="8">
        <v>43914.0</v>
      </c>
      <c r="F725" s="187"/>
      <c r="G725" s="180"/>
      <c r="H725" s="24"/>
      <c r="I725" s="8">
        <v>43914.0</v>
      </c>
      <c r="J725" s="180"/>
      <c r="K725" s="24"/>
      <c r="L725" s="180"/>
      <c r="M725" s="180"/>
      <c r="N725" s="28"/>
      <c r="O725" s="28"/>
      <c r="P725" s="8">
        <v>43920.0</v>
      </c>
      <c r="Q725" s="180"/>
      <c r="R725" s="182" t="s">
        <v>15</v>
      </c>
      <c r="S725" s="182"/>
      <c r="T725" s="182" t="s">
        <v>15</v>
      </c>
      <c r="U725" s="182"/>
    </row>
    <row r="726">
      <c r="A726" s="36">
        <v>721.0</v>
      </c>
      <c r="B726" s="59">
        <v>7627693.0</v>
      </c>
      <c r="C726" s="9" t="s">
        <v>15</v>
      </c>
      <c r="D726" s="24"/>
      <c r="E726" s="8">
        <v>43916.0</v>
      </c>
      <c r="F726" s="187"/>
      <c r="G726" s="180"/>
      <c r="H726" s="24"/>
      <c r="I726" s="8">
        <v>43916.0</v>
      </c>
      <c r="J726" s="180"/>
      <c r="K726" s="24"/>
      <c r="L726" s="180"/>
      <c r="M726" s="180"/>
      <c r="N726" s="28"/>
      <c r="O726" s="28"/>
      <c r="P726" s="8">
        <v>43918.0</v>
      </c>
      <c r="Q726" s="180"/>
      <c r="R726" s="182" t="s">
        <v>15</v>
      </c>
      <c r="S726" s="182"/>
      <c r="T726" s="182" t="s">
        <v>15</v>
      </c>
      <c r="U726" s="182"/>
    </row>
    <row r="727">
      <c r="A727" s="36">
        <v>722.0</v>
      </c>
      <c r="B727" s="59">
        <v>7628082.0</v>
      </c>
      <c r="C727" s="9" t="s">
        <v>16</v>
      </c>
      <c r="D727" s="10">
        <v>1.0</v>
      </c>
      <c r="E727" s="8">
        <v>43917.0</v>
      </c>
      <c r="F727" s="179"/>
      <c r="G727" s="180"/>
      <c r="H727" s="24"/>
      <c r="I727" s="8">
        <v>43918.0</v>
      </c>
      <c r="J727" s="180"/>
      <c r="K727" s="24"/>
      <c r="L727" s="8">
        <v>43940.0</v>
      </c>
      <c r="M727" s="180"/>
      <c r="N727" s="28"/>
      <c r="O727" s="28"/>
      <c r="P727" s="8">
        <v>43956.0</v>
      </c>
      <c r="Q727" s="180"/>
      <c r="R727" s="182" t="s">
        <v>15</v>
      </c>
      <c r="S727" s="182"/>
      <c r="T727" s="182" t="s">
        <v>16</v>
      </c>
      <c r="U727" s="182"/>
    </row>
    <row r="728">
      <c r="A728" s="36">
        <v>723.0</v>
      </c>
      <c r="B728" s="59">
        <v>7628767.0</v>
      </c>
      <c r="C728" s="9" t="s">
        <v>15</v>
      </c>
      <c r="D728" s="24"/>
      <c r="E728" s="8">
        <v>43920.0</v>
      </c>
      <c r="F728" s="8">
        <v>43920.0</v>
      </c>
      <c r="G728" s="180"/>
      <c r="H728" s="24"/>
      <c r="I728" s="186"/>
      <c r="J728" s="180"/>
      <c r="K728" s="24"/>
      <c r="L728" s="180"/>
      <c r="M728" s="180"/>
      <c r="N728" s="28"/>
      <c r="O728" s="28"/>
      <c r="P728" s="180"/>
      <c r="Q728" s="8">
        <v>43955.0</v>
      </c>
      <c r="R728" s="182" t="s">
        <v>16</v>
      </c>
      <c r="S728" s="182"/>
      <c r="T728" s="182" t="s">
        <v>15</v>
      </c>
      <c r="U728" s="182"/>
    </row>
    <row r="729">
      <c r="A729" s="36">
        <v>724.0</v>
      </c>
      <c r="B729" s="59">
        <v>7630324.0</v>
      </c>
      <c r="C729" s="9" t="s">
        <v>15</v>
      </c>
      <c r="D729" s="24"/>
      <c r="E729" s="8">
        <v>43924.0</v>
      </c>
      <c r="F729" s="187"/>
      <c r="G729" s="180"/>
      <c r="H729" s="24"/>
      <c r="I729" s="8">
        <v>43924.0</v>
      </c>
      <c r="J729" s="180"/>
      <c r="K729" s="24"/>
      <c r="L729" s="180"/>
      <c r="M729" s="180"/>
      <c r="N729" s="28"/>
      <c r="O729" s="28"/>
      <c r="P729" s="8">
        <v>43929.0</v>
      </c>
      <c r="Q729" s="180"/>
      <c r="R729" s="182" t="s">
        <v>15</v>
      </c>
      <c r="S729" s="182"/>
      <c r="T729" s="182" t="s">
        <v>15</v>
      </c>
      <c r="U729" s="182"/>
    </row>
    <row r="730">
      <c r="A730" s="36">
        <v>725.0</v>
      </c>
      <c r="B730" s="59">
        <v>7630823.0</v>
      </c>
      <c r="C730" s="9" t="s">
        <v>15</v>
      </c>
      <c r="D730" s="24"/>
      <c r="E730" s="8">
        <v>43925.0</v>
      </c>
      <c r="F730" s="179">
        <v>43925.0</v>
      </c>
      <c r="G730" s="180"/>
      <c r="H730" s="24"/>
      <c r="I730" s="179">
        <v>43934.0</v>
      </c>
      <c r="J730" s="180"/>
      <c r="K730" s="24"/>
      <c r="L730" s="8">
        <v>43937.0</v>
      </c>
      <c r="M730" s="180"/>
      <c r="N730" s="28"/>
      <c r="O730" s="28"/>
      <c r="P730" s="8">
        <v>43950.0</v>
      </c>
      <c r="Q730" s="180"/>
      <c r="R730" s="182" t="s">
        <v>16</v>
      </c>
      <c r="S730" s="182"/>
      <c r="T730" s="182" t="s">
        <v>16</v>
      </c>
      <c r="U730" s="182"/>
    </row>
    <row r="731">
      <c r="A731" s="36">
        <v>736.0</v>
      </c>
      <c r="B731" s="59">
        <v>7630822.0</v>
      </c>
      <c r="C731" s="9" t="s">
        <v>15</v>
      </c>
      <c r="D731" s="24"/>
      <c r="E731" s="8">
        <v>43925.0</v>
      </c>
      <c r="F731" s="187"/>
      <c r="G731" s="180"/>
      <c r="H731" s="24"/>
      <c r="I731" s="181">
        <v>43925.0</v>
      </c>
      <c r="J731" s="180"/>
      <c r="K731" s="24"/>
      <c r="L731" s="8">
        <v>43936.0</v>
      </c>
      <c r="M731" s="180"/>
      <c r="N731" s="28"/>
      <c r="O731" s="28"/>
      <c r="P731" s="8">
        <v>43950.0</v>
      </c>
      <c r="Q731" s="180"/>
      <c r="R731" s="182" t="s">
        <v>15</v>
      </c>
      <c r="S731" s="182"/>
      <c r="T731" s="182" t="s">
        <v>16</v>
      </c>
      <c r="U731" s="182"/>
    </row>
    <row r="732">
      <c r="A732" s="36">
        <v>727.0</v>
      </c>
      <c r="B732" s="59">
        <v>7631892.0</v>
      </c>
      <c r="C732" s="9" t="s">
        <v>15</v>
      </c>
      <c r="D732" s="24"/>
      <c r="E732" s="8">
        <v>43928.0</v>
      </c>
      <c r="F732" s="8">
        <v>43928.0</v>
      </c>
      <c r="G732" s="180"/>
      <c r="H732" s="24"/>
      <c r="I732" s="186"/>
      <c r="J732" s="180"/>
      <c r="K732" s="24"/>
      <c r="L732" s="8">
        <v>43970.0</v>
      </c>
      <c r="M732" s="180"/>
      <c r="N732" s="28"/>
      <c r="O732" s="28"/>
      <c r="P732" s="8">
        <v>43990.0</v>
      </c>
      <c r="Q732" s="180"/>
      <c r="R732" s="182" t="s">
        <v>15</v>
      </c>
      <c r="S732" s="182"/>
      <c r="T732" s="182" t="s">
        <v>16</v>
      </c>
      <c r="U732" s="182"/>
    </row>
    <row r="733">
      <c r="A733" s="36">
        <v>728.0</v>
      </c>
      <c r="B733" s="59">
        <v>7631974.0</v>
      </c>
      <c r="C733" s="9" t="s">
        <v>15</v>
      </c>
      <c r="D733" s="24"/>
      <c r="E733" s="8">
        <v>43929.0</v>
      </c>
      <c r="F733" s="8">
        <v>43929.0</v>
      </c>
      <c r="G733" s="180"/>
      <c r="H733" s="24"/>
      <c r="I733" s="179">
        <v>43938.0</v>
      </c>
      <c r="J733" s="180"/>
      <c r="K733" s="24"/>
      <c r="L733" s="180"/>
      <c r="M733" s="180"/>
      <c r="N733" s="28"/>
      <c r="O733" s="28"/>
      <c r="P733" s="8">
        <v>43942.0</v>
      </c>
      <c r="Q733" s="180"/>
      <c r="R733" s="182" t="s">
        <v>16</v>
      </c>
      <c r="S733" s="182"/>
      <c r="T733" s="182" t="s">
        <v>15</v>
      </c>
      <c r="U733" s="182"/>
    </row>
    <row r="734">
      <c r="A734" s="36">
        <v>729.0</v>
      </c>
      <c r="B734" s="59">
        <v>7632246.0</v>
      </c>
      <c r="C734" s="9" t="s">
        <v>16</v>
      </c>
      <c r="D734" s="10">
        <v>1.0</v>
      </c>
      <c r="E734" s="8">
        <v>43929.0</v>
      </c>
      <c r="F734" s="187"/>
      <c r="G734" s="180"/>
      <c r="H734" s="24"/>
      <c r="I734" s="179">
        <v>43930.0</v>
      </c>
      <c r="J734" s="180"/>
      <c r="K734" s="24"/>
      <c r="L734" s="180"/>
      <c r="M734" s="180"/>
      <c r="N734" s="28"/>
      <c r="O734" s="28"/>
      <c r="P734" s="8">
        <v>43932.0</v>
      </c>
      <c r="Q734" s="180"/>
      <c r="R734" s="182" t="s">
        <v>15</v>
      </c>
      <c r="S734" s="182"/>
      <c r="T734" s="182" t="s">
        <v>15</v>
      </c>
      <c r="U734" s="182"/>
    </row>
    <row r="735">
      <c r="A735" s="36">
        <v>730.0</v>
      </c>
      <c r="B735" s="59">
        <v>7611167.0</v>
      </c>
      <c r="C735" s="9" t="s">
        <v>15</v>
      </c>
      <c r="D735" s="24"/>
      <c r="E735" s="8">
        <v>43884.0</v>
      </c>
      <c r="F735" s="8">
        <v>43884.0</v>
      </c>
      <c r="G735" s="180"/>
      <c r="H735" s="24"/>
      <c r="I735" s="8">
        <v>43929.0</v>
      </c>
      <c r="J735" s="180"/>
      <c r="K735" s="24"/>
      <c r="L735" s="8">
        <v>43935.0</v>
      </c>
      <c r="M735" s="180"/>
      <c r="N735" s="28"/>
      <c r="O735" s="28"/>
      <c r="P735" s="8">
        <v>43950.0</v>
      </c>
      <c r="Q735" s="180"/>
      <c r="R735" s="182" t="s">
        <v>16</v>
      </c>
      <c r="S735" s="182"/>
      <c r="T735" s="182" t="s">
        <v>16</v>
      </c>
      <c r="U735" s="182"/>
    </row>
    <row r="736">
      <c r="A736" s="36">
        <v>731.0</v>
      </c>
      <c r="B736" s="59">
        <v>7632293.0</v>
      </c>
      <c r="C736" s="9" t="s">
        <v>16</v>
      </c>
      <c r="D736" s="10">
        <v>1.0</v>
      </c>
      <c r="E736" s="8">
        <v>43929.0</v>
      </c>
      <c r="F736" s="187"/>
      <c r="G736" s="180"/>
      <c r="H736" s="24"/>
      <c r="I736" s="179">
        <v>43930.0</v>
      </c>
      <c r="J736" s="180"/>
      <c r="K736" s="24"/>
      <c r="L736" s="180"/>
      <c r="M736" s="180"/>
      <c r="N736" s="28"/>
      <c r="O736" s="28"/>
      <c r="P736" s="8">
        <v>43942.0</v>
      </c>
      <c r="Q736" s="180"/>
      <c r="R736" s="182" t="s">
        <v>15</v>
      </c>
      <c r="S736" s="182"/>
      <c r="T736" s="182" t="s">
        <v>15</v>
      </c>
      <c r="U736" s="182"/>
    </row>
    <row r="737">
      <c r="A737" s="36">
        <v>732.0</v>
      </c>
      <c r="B737" s="59">
        <v>7633812.0</v>
      </c>
      <c r="C737" s="9" t="s">
        <v>15</v>
      </c>
      <c r="D737" s="24"/>
      <c r="E737" s="8">
        <v>43934.0</v>
      </c>
      <c r="F737" s="8">
        <v>43934.0</v>
      </c>
      <c r="G737" s="180"/>
      <c r="H737" s="24"/>
      <c r="I737" s="8">
        <v>43940.0</v>
      </c>
      <c r="J737" s="180"/>
      <c r="K737" s="24"/>
      <c r="L737" s="180"/>
      <c r="M737" s="180"/>
      <c r="N737" s="28"/>
      <c r="O737" s="28"/>
      <c r="P737" s="8">
        <v>43946.0</v>
      </c>
      <c r="Q737" s="180"/>
      <c r="R737" s="182" t="s">
        <v>16</v>
      </c>
      <c r="S737" s="182"/>
      <c r="T737" s="182" t="s">
        <v>15</v>
      </c>
      <c r="U737" s="182"/>
    </row>
    <row r="738">
      <c r="A738" s="36">
        <v>733.0</v>
      </c>
      <c r="B738" s="59">
        <v>7634806.0</v>
      </c>
      <c r="C738" s="9" t="s">
        <v>15</v>
      </c>
      <c r="D738" s="24"/>
      <c r="E738" s="8">
        <v>43937.0</v>
      </c>
      <c r="F738" s="8">
        <v>43937.0</v>
      </c>
      <c r="G738" s="180"/>
      <c r="H738" s="24"/>
      <c r="I738" s="8">
        <v>43946.0</v>
      </c>
      <c r="J738" s="180"/>
      <c r="K738" s="24"/>
      <c r="L738" s="8">
        <v>43951.0</v>
      </c>
      <c r="M738" s="180"/>
      <c r="N738" s="28"/>
      <c r="O738" s="28"/>
      <c r="P738" s="8">
        <v>43970.0</v>
      </c>
      <c r="Q738" s="180"/>
      <c r="R738" s="182" t="s">
        <v>16</v>
      </c>
      <c r="S738" s="182"/>
      <c r="T738" s="182" t="s">
        <v>16</v>
      </c>
      <c r="U738" s="182"/>
    </row>
    <row r="739">
      <c r="A739" s="36">
        <v>734.0</v>
      </c>
      <c r="B739" s="59">
        <v>7635259.0</v>
      </c>
      <c r="C739" s="9" t="s">
        <v>15</v>
      </c>
      <c r="D739" s="24"/>
      <c r="E739" s="8">
        <v>43938.0</v>
      </c>
      <c r="F739" s="8">
        <v>43938.0</v>
      </c>
      <c r="G739" s="180"/>
      <c r="H739" s="24"/>
      <c r="I739" s="8">
        <v>43945.0</v>
      </c>
      <c r="J739" s="180"/>
      <c r="K739" s="24"/>
      <c r="L739" s="180"/>
      <c r="M739" s="180"/>
      <c r="N739" s="28"/>
      <c r="O739" s="28"/>
      <c r="P739" s="8">
        <v>43954.0</v>
      </c>
      <c r="Q739" s="180"/>
      <c r="R739" s="182" t="s">
        <v>16</v>
      </c>
      <c r="S739" s="182"/>
      <c r="T739" s="182" t="s">
        <v>15</v>
      </c>
      <c r="U739" s="182"/>
    </row>
    <row r="740">
      <c r="A740" s="36">
        <v>735.0</v>
      </c>
      <c r="B740" s="59">
        <v>7635980.0</v>
      </c>
      <c r="C740" s="9" t="s">
        <v>15</v>
      </c>
      <c r="D740" s="24"/>
      <c r="E740" s="8">
        <v>43940.0</v>
      </c>
      <c r="F740" s="8">
        <v>43940.0</v>
      </c>
      <c r="G740" s="180"/>
      <c r="H740" s="24"/>
      <c r="I740" s="186"/>
      <c r="J740" s="180"/>
      <c r="K740" s="24"/>
      <c r="L740" s="8">
        <v>43975.0</v>
      </c>
      <c r="M740" s="180"/>
      <c r="N740" s="28"/>
      <c r="O740" s="28"/>
      <c r="P740" s="8">
        <v>43994.0</v>
      </c>
      <c r="Q740" s="180"/>
      <c r="R740" s="182" t="s">
        <v>16</v>
      </c>
      <c r="S740" s="182"/>
      <c r="T740" s="182" t="s">
        <v>16</v>
      </c>
      <c r="U740" s="182"/>
    </row>
    <row r="741">
      <c r="A741" s="36">
        <v>736.0</v>
      </c>
      <c r="B741" s="59">
        <v>7635983.0</v>
      </c>
      <c r="C741" s="9" t="s">
        <v>15</v>
      </c>
      <c r="D741" s="24"/>
      <c r="E741" s="8">
        <v>43940.0</v>
      </c>
      <c r="F741" s="8">
        <v>43940.0</v>
      </c>
      <c r="G741" s="180"/>
      <c r="H741" s="24"/>
      <c r="I741" s="186"/>
      <c r="J741" s="180"/>
      <c r="K741" s="24"/>
      <c r="L741" s="8">
        <v>43966.0</v>
      </c>
      <c r="M741" s="180"/>
      <c r="N741" s="28"/>
      <c r="O741" s="28"/>
      <c r="P741" s="8">
        <v>43994.0</v>
      </c>
      <c r="Q741" s="180"/>
      <c r="R741" s="182" t="s">
        <v>16</v>
      </c>
      <c r="S741" s="182"/>
      <c r="T741" s="182" t="s">
        <v>16</v>
      </c>
      <c r="U741" s="182"/>
    </row>
    <row r="742">
      <c r="A742" s="36">
        <v>737.0</v>
      </c>
      <c r="B742" s="59">
        <v>7636678.0</v>
      </c>
      <c r="C742" s="9" t="s">
        <v>15</v>
      </c>
      <c r="D742" s="24"/>
      <c r="E742" s="8">
        <v>43942.0</v>
      </c>
      <c r="F742" s="187"/>
      <c r="G742" s="180"/>
      <c r="H742" s="24"/>
      <c r="I742" s="8">
        <v>43942.0</v>
      </c>
      <c r="J742" s="180"/>
      <c r="K742" s="24"/>
      <c r="L742" s="180"/>
      <c r="M742" s="180"/>
      <c r="N742" s="28"/>
      <c r="O742" s="28"/>
      <c r="P742" s="8">
        <v>43944.0</v>
      </c>
      <c r="Q742" s="180"/>
      <c r="R742" s="182" t="s">
        <v>15</v>
      </c>
      <c r="S742" s="182"/>
      <c r="T742" s="182"/>
      <c r="U742" s="182"/>
    </row>
    <row r="743">
      <c r="A743" s="36">
        <v>738.0</v>
      </c>
      <c r="B743" s="36">
        <v>7638079.0</v>
      </c>
      <c r="C743" s="16" t="s">
        <v>15</v>
      </c>
      <c r="D743" s="37"/>
      <c r="E743" s="15">
        <v>43945.0</v>
      </c>
      <c r="F743" s="15">
        <v>43946.0</v>
      </c>
      <c r="G743" s="191"/>
      <c r="H743" s="37"/>
      <c r="I743" s="15">
        <v>43945.0</v>
      </c>
      <c r="J743" s="15">
        <v>43951.0</v>
      </c>
      <c r="K743" s="37"/>
      <c r="L743" s="191"/>
      <c r="M743" s="191"/>
      <c r="N743" s="140"/>
      <c r="O743" s="15">
        <v>43956.0</v>
      </c>
      <c r="P743" s="15">
        <v>43964.0</v>
      </c>
      <c r="Q743" s="191"/>
      <c r="R743" s="194" t="s">
        <v>16</v>
      </c>
      <c r="S743" s="194"/>
      <c r="T743" s="194" t="s">
        <v>15</v>
      </c>
      <c r="U743" s="194"/>
    </row>
    <row r="744">
      <c r="A744" s="36">
        <v>739.0</v>
      </c>
      <c r="B744" s="36">
        <v>7638005.0</v>
      </c>
      <c r="C744" s="16" t="s">
        <v>16</v>
      </c>
      <c r="D744" s="36">
        <v>1.0</v>
      </c>
      <c r="E744" s="15">
        <v>43945.0</v>
      </c>
      <c r="F744" s="15">
        <v>43945.0</v>
      </c>
      <c r="G744" s="15">
        <v>44016.0</v>
      </c>
      <c r="H744" s="37"/>
      <c r="I744" s="15">
        <v>43991.0</v>
      </c>
      <c r="J744" s="191"/>
      <c r="K744" s="37"/>
      <c r="L744" s="15">
        <v>43997.0</v>
      </c>
      <c r="M744" s="191"/>
      <c r="N744" s="140"/>
      <c r="O744" s="15">
        <v>44022.0</v>
      </c>
      <c r="P744" s="15">
        <v>44034.0</v>
      </c>
      <c r="Q744" s="191"/>
      <c r="R744" s="194" t="s">
        <v>16</v>
      </c>
      <c r="S744" s="194"/>
      <c r="T744" s="194" t="s">
        <v>16</v>
      </c>
      <c r="U744" s="194"/>
    </row>
    <row r="745">
      <c r="A745" s="10">
        <v>740.0</v>
      </c>
      <c r="B745" s="10">
        <v>7637399.0</v>
      </c>
      <c r="C745" s="9" t="s">
        <v>16</v>
      </c>
      <c r="D745" s="10">
        <v>1.0</v>
      </c>
      <c r="E745" s="8">
        <v>43943.0</v>
      </c>
      <c r="F745" s="8">
        <v>43945.0</v>
      </c>
      <c r="G745" s="180"/>
      <c r="H745" s="24"/>
      <c r="I745" s="186"/>
      <c r="J745" s="180"/>
      <c r="K745" s="24"/>
      <c r="L745" s="180"/>
      <c r="M745" s="180"/>
      <c r="N745" s="28"/>
      <c r="O745" s="8">
        <v>43953.0</v>
      </c>
      <c r="P745" s="8">
        <v>43953.0</v>
      </c>
      <c r="Q745" s="180"/>
      <c r="R745" s="182" t="s">
        <v>16</v>
      </c>
      <c r="S745" s="182"/>
      <c r="T745" s="182" t="s">
        <v>15</v>
      </c>
      <c r="U745" s="182"/>
    </row>
    <row r="746">
      <c r="A746" s="10">
        <v>741.0</v>
      </c>
      <c r="B746" s="10">
        <v>7638225.0</v>
      </c>
      <c r="C746" s="9" t="s">
        <v>16</v>
      </c>
      <c r="D746" s="10">
        <v>1.0</v>
      </c>
      <c r="E746" s="8">
        <v>43945.0</v>
      </c>
      <c r="F746" s="187"/>
      <c r="G746" s="180"/>
      <c r="H746" s="24"/>
      <c r="I746" s="186"/>
      <c r="J746" s="180"/>
      <c r="K746" s="24"/>
      <c r="L746" s="180"/>
      <c r="M746" s="180"/>
      <c r="N746" s="28"/>
      <c r="O746" s="28"/>
      <c r="P746" s="180"/>
      <c r="Q746" s="8">
        <v>43947.0</v>
      </c>
      <c r="R746" s="182" t="s">
        <v>15</v>
      </c>
      <c r="S746" s="182"/>
      <c r="T746" s="182" t="s">
        <v>15</v>
      </c>
      <c r="U746" s="182"/>
    </row>
    <row r="747">
      <c r="A747" s="10">
        <v>742.0</v>
      </c>
      <c r="B747" s="10">
        <v>7638450.0</v>
      </c>
      <c r="C747" s="9" t="s">
        <v>15</v>
      </c>
      <c r="D747" s="24"/>
      <c r="E747" s="8">
        <v>43946.0</v>
      </c>
      <c r="F747" s="8">
        <v>43946.0</v>
      </c>
      <c r="G747" s="180"/>
      <c r="H747" s="24"/>
      <c r="I747" s="8">
        <v>43974.0</v>
      </c>
      <c r="J747" s="180"/>
      <c r="K747" s="24"/>
      <c r="L747" s="180"/>
      <c r="M747" s="180"/>
      <c r="N747" s="28"/>
      <c r="O747" s="28"/>
      <c r="P747" s="8">
        <v>43977.0</v>
      </c>
      <c r="Q747" s="180"/>
      <c r="R747" s="182" t="s">
        <v>16</v>
      </c>
      <c r="S747" s="182"/>
      <c r="T747" s="182" t="s">
        <v>15</v>
      </c>
      <c r="U747" s="182"/>
    </row>
    <row r="748">
      <c r="A748" s="10">
        <v>743.0</v>
      </c>
      <c r="B748" s="10">
        <v>7638725.0</v>
      </c>
      <c r="C748" s="9" t="s">
        <v>15</v>
      </c>
      <c r="D748" s="24"/>
      <c r="E748" s="8">
        <v>43947.0</v>
      </c>
      <c r="F748" s="8">
        <v>43947.0</v>
      </c>
      <c r="G748" s="180"/>
      <c r="H748" s="24"/>
      <c r="I748" s="181">
        <v>43926.0</v>
      </c>
      <c r="J748" s="180"/>
      <c r="K748" s="24"/>
      <c r="L748" s="180"/>
      <c r="M748" s="180"/>
      <c r="N748" s="28"/>
      <c r="O748" s="28"/>
      <c r="P748" s="8">
        <v>43956.0</v>
      </c>
      <c r="Q748" s="180"/>
      <c r="R748" s="182" t="s">
        <v>16</v>
      </c>
      <c r="S748" s="182"/>
      <c r="T748" s="182" t="s">
        <v>15</v>
      </c>
      <c r="U748" s="182"/>
    </row>
    <row r="749">
      <c r="A749" s="10">
        <v>744.0</v>
      </c>
      <c r="B749" s="10">
        <v>7638324.0</v>
      </c>
      <c r="C749" s="9" t="s">
        <v>16</v>
      </c>
      <c r="D749" s="10">
        <v>4.0</v>
      </c>
      <c r="E749" s="8">
        <v>43946.0</v>
      </c>
      <c r="F749" s="187"/>
      <c r="G749" s="180"/>
      <c r="H749" s="24"/>
      <c r="I749" s="8">
        <v>43948.0</v>
      </c>
      <c r="J749" s="180"/>
      <c r="K749" s="24"/>
      <c r="L749" s="180"/>
      <c r="M749" s="180"/>
      <c r="N749" s="28"/>
      <c r="O749" s="28"/>
      <c r="P749" s="8">
        <v>43952.0</v>
      </c>
      <c r="Q749" s="180"/>
      <c r="R749" s="182" t="s">
        <v>15</v>
      </c>
      <c r="S749" s="182"/>
      <c r="T749" s="182" t="s">
        <v>15</v>
      </c>
      <c r="U749" s="182"/>
    </row>
    <row r="750">
      <c r="A750" s="10">
        <v>745.0</v>
      </c>
      <c r="B750" s="10">
        <v>7640412.0</v>
      </c>
      <c r="C750" s="9" t="s">
        <v>15</v>
      </c>
      <c r="D750" s="24"/>
      <c r="E750" s="8">
        <v>43951.0</v>
      </c>
      <c r="F750" s="8">
        <v>43951.0</v>
      </c>
      <c r="G750" s="180"/>
      <c r="H750" s="24"/>
      <c r="I750" s="186"/>
      <c r="J750" s="180"/>
      <c r="K750" s="24"/>
      <c r="L750" s="8">
        <v>43962.0</v>
      </c>
      <c r="M750" s="180"/>
      <c r="N750" s="28"/>
      <c r="O750" s="28"/>
      <c r="P750" s="8">
        <v>43977.0</v>
      </c>
      <c r="Q750" s="180"/>
      <c r="R750" s="182" t="s">
        <v>16</v>
      </c>
      <c r="S750" s="182"/>
      <c r="T750" s="182" t="s">
        <v>16</v>
      </c>
      <c r="U750" s="182"/>
    </row>
    <row r="751">
      <c r="A751" s="10">
        <v>746.0</v>
      </c>
      <c r="B751" s="10">
        <v>7640416.0</v>
      </c>
      <c r="C751" s="9" t="s">
        <v>15</v>
      </c>
      <c r="D751" s="24"/>
      <c r="E751" s="8">
        <v>43951.0</v>
      </c>
      <c r="F751" s="8">
        <v>43951.0</v>
      </c>
      <c r="G751" s="180"/>
      <c r="H751" s="24"/>
      <c r="I751" s="8">
        <v>43962.0</v>
      </c>
      <c r="J751" s="180"/>
      <c r="K751" s="24"/>
      <c r="L751" s="8">
        <v>43952.0</v>
      </c>
      <c r="M751" s="180"/>
      <c r="N751" s="28"/>
      <c r="O751" s="28"/>
      <c r="P751" s="8">
        <v>43977.0</v>
      </c>
      <c r="Q751" s="180"/>
      <c r="R751" s="182" t="s">
        <v>16</v>
      </c>
      <c r="S751" s="182"/>
      <c r="T751" s="182" t="s">
        <v>16</v>
      </c>
      <c r="U751" s="182"/>
    </row>
    <row r="752">
      <c r="A752" s="10">
        <v>747.0</v>
      </c>
      <c r="B752" s="10">
        <v>7613807.0</v>
      </c>
      <c r="C752" s="9" t="s">
        <v>15</v>
      </c>
      <c r="D752" s="24"/>
      <c r="E752" s="8">
        <v>43890.0</v>
      </c>
      <c r="F752" s="8">
        <v>43890.0</v>
      </c>
      <c r="G752" s="180"/>
      <c r="H752" s="24"/>
      <c r="I752" s="8">
        <v>43937.0</v>
      </c>
      <c r="J752" s="180"/>
      <c r="K752" s="24"/>
      <c r="L752" s="180"/>
      <c r="M752" s="180"/>
      <c r="N752" s="28"/>
      <c r="O752" s="28"/>
      <c r="P752" s="8">
        <v>43965.0</v>
      </c>
      <c r="Q752" s="180"/>
      <c r="R752" s="182" t="s">
        <v>16</v>
      </c>
      <c r="S752" s="182"/>
      <c r="T752" s="182" t="s">
        <v>15</v>
      </c>
      <c r="U752" s="182"/>
    </row>
    <row r="753">
      <c r="A753" s="10">
        <v>748.0</v>
      </c>
      <c r="B753" s="10">
        <v>7641312.0</v>
      </c>
      <c r="C753" s="9" t="s">
        <v>15</v>
      </c>
      <c r="D753" s="24"/>
      <c r="E753" s="8">
        <v>43953.0</v>
      </c>
      <c r="F753" s="187"/>
      <c r="G753" s="180"/>
      <c r="H753" s="24"/>
      <c r="I753" s="8">
        <v>43953.0</v>
      </c>
      <c r="J753" s="180"/>
      <c r="K753" s="24"/>
      <c r="L753" s="180"/>
      <c r="M753" s="180"/>
      <c r="N753" s="28"/>
      <c r="O753" s="28"/>
      <c r="P753" s="8">
        <v>43958.0</v>
      </c>
      <c r="Q753" s="180"/>
      <c r="R753" s="182" t="s">
        <v>15</v>
      </c>
      <c r="S753" s="182"/>
      <c r="T753" s="182" t="s">
        <v>15</v>
      </c>
      <c r="U753" s="182"/>
    </row>
    <row r="754">
      <c r="A754" s="10">
        <v>749.0</v>
      </c>
      <c r="B754" s="10">
        <v>7641608.0</v>
      </c>
      <c r="C754" s="9" t="s">
        <v>15</v>
      </c>
      <c r="D754" s="24"/>
      <c r="E754" s="8">
        <v>43954.0</v>
      </c>
      <c r="F754" s="187"/>
      <c r="G754" s="180"/>
      <c r="H754" s="24"/>
      <c r="I754" s="181">
        <v>43954.0</v>
      </c>
      <c r="J754" s="180"/>
      <c r="K754" s="24"/>
      <c r="L754" s="180"/>
      <c r="M754" s="180"/>
      <c r="N754" s="28"/>
      <c r="O754" s="28"/>
      <c r="P754" s="8">
        <v>43971.0</v>
      </c>
      <c r="Q754" s="180"/>
      <c r="R754" s="182" t="s">
        <v>15</v>
      </c>
      <c r="S754" s="182"/>
      <c r="T754" s="182" t="s">
        <v>15</v>
      </c>
      <c r="U754" s="182"/>
    </row>
    <row r="755">
      <c r="A755" s="10">
        <v>750.0</v>
      </c>
      <c r="B755" s="10">
        <v>7642823.0</v>
      </c>
      <c r="C755" s="9" t="s">
        <v>16</v>
      </c>
      <c r="D755" s="10">
        <v>3.0</v>
      </c>
      <c r="E755" s="8">
        <v>43957.0</v>
      </c>
      <c r="F755" s="8">
        <v>43959.0</v>
      </c>
      <c r="G755" s="180"/>
      <c r="H755" s="24"/>
      <c r="I755" s="8">
        <v>43970.0</v>
      </c>
      <c r="J755" s="180"/>
      <c r="K755" s="24"/>
      <c r="L755" s="180"/>
      <c r="M755" s="180"/>
      <c r="N755" s="28"/>
      <c r="O755" s="28"/>
      <c r="P755" s="8">
        <v>43971.0</v>
      </c>
      <c r="Q755" s="180"/>
      <c r="R755" s="182" t="s">
        <v>16</v>
      </c>
      <c r="S755" s="182"/>
      <c r="T755" s="182" t="s">
        <v>15</v>
      </c>
      <c r="U755" s="182"/>
    </row>
    <row r="756">
      <c r="A756" s="10">
        <v>751.0</v>
      </c>
      <c r="B756" s="10">
        <v>7643803.0</v>
      </c>
      <c r="C756" s="9" t="s">
        <v>15</v>
      </c>
      <c r="D756" s="24"/>
      <c r="E756" s="8">
        <v>43958.0</v>
      </c>
      <c r="F756" s="187"/>
      <c r="G756" s="180"/>
      <c r="H756" s="24"/>
      <c r="I756" s="181">
        <v>43959.0</v>
      </c>
      <c r="J756" s="8"/>
      <c r="K756" s="24"/>
      <c r="L756" s="180"/>
      <c r="M756" s="180"/>
      <c r="N756" s="28"/>
      <c r="O756" s="28"/>
      <c r="P756" s="8">
        <v>43966.0</v>
      </c>
      <c r="Q756" s="180"/>
      <c r="R756" s="182" t="s">
        <v>15</v>
      </c>
      <c r="S756" s="182"/>
      <c r="T756" s="182" t="s">
        <v>15</v>
      </c>
      <c r="U756" s="182"/>
    </row>
    <row r="757">
      <c r="A757" s="10">
        <v>752.0</v>
      </c>
      <c r="B757" s="10">
        <v>7645387.0</v>
      </c>
      <c r="C757" s="9" t="s">
        <v>16</v>
      </c>
      <c r="D757" s="10">
        <v>2.0</v>
      </c>
      <c r="E757" s="8">
        <v>43962.0</v>
      </c>
      <c r="F757" s="179"/>
      <c r="G757" s="8"/>
      <c r="H757" s="134"/>
      <c r="I757" s="8">
        <v>43963.0</v>
      </c>
      <c r="J757" s="8">
        <v>43970.0</v>
      </c>
      <c r="K757" s="24"/>
      <c r="L757" s="180"/>
      <c r="M757" s="180"/>
      <c r="N757" s="28"/>
      <c r="O757" s="28"/>
      <c r="P757" s="8">
        <v>43973.0</v>
      </c>
      <c r="Q757" s="180"/>
      <c r="R757" s="182" t="s">
        <v>15</v>
      </c>
      <c r="S757" s="182"/>
      <c r="T757" s="182" t="s">
        <v>15</v>
      </c>
      <c r="U757" s="182"/>
    </row>
    <row r="758">
      <c r="A758" s="10">
        <v>753.0</v>
      </c>
      <c r="B758" s="10">
        <v>7644357.0</v>
      </c>
      <c r="C758" s="9" t="s">
        <v>16</v>
      </c>
      <c r="D758" s="10">
        <v>8.0</v>
      </c>
      <c r="E758" s="8">
        <v>43960.0</v>
      </c>
      <c r="F758" s="187"/>
      <c r="G758" s="180"/>
      <c r="H758" s="24"/>
      <c r="I758" s="8">
        <v>43968.0</v>
      </c>
      <c r="J758" s="180"/>
      <c r="K758" s="24"/>
      <c r="L758" s="180"/>
      <c r="M758" s="180"/>
      <c r="N758" s="28"/>
      <c r="O758" s="28"/>
      <c r="P758" s="8">
        <v>43976.0</v>
      </c>
      <c r="Q758" s="180"/>
      <c r="R758" s="182" t="s">
        <v>15</v>
      </c>
      <c r="S758" s="182"/>
      <c r="T758" s="182" t="s">
        <v>15</v>
      </c>
      <c r="U758" s="182"/>
    </row>
    <row r="759">
      <c r="A759" s="10">
        <v>754.0</v>
      </c>
      <c r="B759" s="10">
        <v>7745865.0</v>
      </c>
      <c r="C759" s="9" t="s">
        <v>15</v>
      </c>
      <c r="D759" s="24"/>
      <c r="E759" s="8">
        <v>43970.0</v>
      </c>
      <c r="F759" s="8">
        <v>43970.0</v>
      </c>
      <c r="G759" s="180"/>
      <c r="H759" s="24"/>
      <c r="I759" s="8">
        <v>43980.0</v>
      </c>
      <c r="J759" s="180"/>
      <c r="K759" s="24"/>
      <c r="L759" s="180"/>
      <c r="M759" s="180"/>
      <c r="N759" s="28"/>
      <c r="O759" s="28"/>
      <c r="P759" s="8">
        <v>43982.0</v>
      </c>
      <c r="Q759" s="180"/>
      <c r="R759" s="182" t="s">
        <v>16</v>
      </c>
      <c r="S759" s="182"/>
      <c r="T759" s="182" t="s">
        <v>15</v>
      </c>
      <c r="U759" s="182"/>
    </row>
    <row r="760">
      <c r="A760" s="10">
        <v>755.0</v>
      </c>
      <c r="B760" s="10">
        <v>7648896.0</v>
      </c>
      <c r="C760" s="9" t="s">
        <v>16</v>
      </c>
      <c r="D760" s="10">
        <v>1.0</v>
      </c>
      <c r="E760" s="8">
        <v>43969.0</v>
      </c>
      <c r="F760" s="8">
        <v>43981.0</v>
      </c>
      <c r="G760" s="180"/>
      <c r="H760" s="24"/>
      <c r="I760" s="8">
        <v>43970.0</v>
      </c>
      <c r="J760" s="8">
        <v>43998.0</v>
      </c>
      <c r="K760" s="24"/>
      <c r="L760" s="8">
        <v>44002.0</v>
      </c>
      <c r="M760" s="180"/>
      <c r="N760" s="28"/>
      <c r="O760" s="28"/>
      <c r="P760" s="8">
        <v>44004.0</v>
      </c>
      <c r="Q760" s="180"/>
      <c r="R760" s="182" t="s">
        <v>16</v>
      </c>
      <c r="S760" s="182"/>
      <c r="T760" s="182" t="s">
        <v>16</v>
      </c>
      <c r="U760" s="182"/>
    </row>
    <row r="761">
      <c r="A761" s="10">
        <v>756.0</v>
      </c>
      <c r="B761" s="10">
        <v>7647987.0</v>
      </c>
      <c r="C761" s="9" t="s">
        <v>16</v>
      </c>
      <c r="D761" s="10">
        <v>4.0</v>
      </c>
      <c r="E761" s="8">
        <v>43967.0</v>
      </c>
      <c r="F761" s="8">
        <v>43970.0</v>
      </c>
      <c r="G761" s="180"/>
      <c r="H761" s="24"/>
      <c r="I761" s="186"/>
      <c r="J761" s="180"/>
      <c r="K761" s="24"/>
      <c r="L761" s="180"/>
      <c r="M761" s="180"/>
      <c r="N761" s="28"/>
      <c r="O761" s="28"/>
      <c r="P761" s="8">
        <v>43976.0</v>
      </c>
      <c r="Q761" s="180"/>
      <c r="R761" s="182" t="s">
        <v>16</v>
      </c>
      <c r="S761" s="182"/>
      <c r="T761" s="182" t="s">
        <v>15</v>
      </c>
      <c r="U761" s="182"/>
    </row>
    <row r="762">
      <c r="A762" s="10">
        <v>757.0</v>
      </c>
      <c r="B762" s="10">
        <v>7648022.0</v>
      </c>
      <c r="C762" s="9" t="s">
        <v>16</v>
      </c>
      <c r="D762" s="10">
        <v>2.0</v>
      </c>
      <c r="E762" s="15">
        <v>43967.0</v>
      </c>
      <c r="F762" s="187"/>
      <c r="G762" s="180"/>
      <c r="H762" s="24"/>
      <c r="I762" s="15">
        <v>43970.0</v>
      </c>
      <c r="J762" s="180"/>
      <c r="K762" s="24"/>
      <c r="L762" s="15">
        <v>43981.0</v>
      </c>
      <c r="M762" s="180"/>
      <c r="N762" s="28"/>
      <c r="O762" s="28"/>
      <c r="P762" s="15">
        <v>43986.0</v>
      </c>
      <c r="Q762" s="180"/>
      <c r="R762" s="182" t="s">
        <v>15</v>
      </c>
      <c r="S762" s="182"/>
      <c r="T762" s="182" t="s">
        <v>16</v>
      </c>
      <c r="U762" s="182"/>
    </row>
    <row r="763">
      <c r="A763" s="10">
        <v>758.0</v>
      </c>
      <c r="B763" s="10">
        <v>7652431.0</v>
      </c>
      <c r="C763" s="9" t="s">
        <v>15</v>
      </c>
      <c r="D763" s="24"/>
      <c r="E763" s="8">
        <v>43974.0</v>
      </c>
      <c r="F763" s="8">
        <v>43974.0</v>
      </c>
      <c r="G763" s="180"/>
      <c r="H763" s="24"/>
      <c r="I763" s="181">
        <v>44025.0</v>
      </c>
      <c r="J763" s="180"/>
      <c r="K763" s="24"/>
      <c r="L763" s="181">
        <v>44026.0</v>
      </c>
      <c r="M763" s="180"/>
      <c r="N763" s="28"/>
      <c r="O763" s="28"/>
      <c r="P763" s="8">
        <v>44053.0</v>
      </c>
      <c r="Q763" s="180"/>
      <c r="R763" s="182" t="s">
        <v>16</v>
      </c>
      <c r="S763" s="182"/>
      <c r="T763" s="182" t="s">
        <v>16</v>
      </c>
      <c r="U763" s="182"/>
    </row>
    <row r="764">
      <c r="A764" s="10">
        <v>759.0</v>
      </c>
      <c r="B764" s="10">
        <v>7653084.0</v>
      </c>
      <c r="C764" s="9" t="s">
        <v>15</v>
      </c>
      <c r="D764" s="24"/>
      <c r="E764" s="8">
        <v>43976.0</v>
      </c>
      <c r="F764" s="8">
        <v>43976.0</v>
      </c>
      <c r="G764" s="180"/>
      <c r="H764" s="24"/>
      <c r="I764" s="8">
        <v>43986.0</v>
      </c>
      <c r="J764" s="180"/>
      <c r="K764" s="24"/>
      <c r="L764" s="8">
        <v>43993.0</v>
      </c>
      <c r="M764" s="180"/>
      <c r="N764" s="28"/>
      <c r="O764" s="28"/>
      <c r="P764" s="8">
        <v>44007.0</v>
      </c>
      <c r="Q764" s="180"/>
      <c r="R764" s="182" t="s">
        <v>16</v>
      </c>
      <c r="S764" s="182"/>
      <c r="T764" s="182" t="s">
        <v>16</v>
      </c>
      <c r="U764" s="182"/>
    </row>
    <row r="765">
      <c r="A765" s="10">
        <v>760.0</v>
      </c>
      <c r="B765" s="10">
        <v>7654796.0</v>
      </c>
      <c r="C765" s="9" t="s">
        <v>15</v>
      </c>
      <c r="D765" s="24"/>
      <c r="E765" s="8">
        <v>43978.0</v>
      </c>
      <c r="F765" s="8">
        <v>43978.0</v>
      </c>
      <c r="G765" s="180"/>
      <c r="H765" s="24"/>
      <c r="I765" s="8">
        <v>44004.0</v>
      </c>
      <c r="J765" s="180"/>
      <c r="K765" s="24"/>
      <c r="L765" s="181">
        <v>44020.0</v>
      </c>
      <c r="M765" s="180"/>
      <c r="N765" s="28"/>
      <c r="O765" s="28"/>
      <c r="P765" s="181">
        <v>44027.0</v>
      </c>
      <c r="Q765" s="180"/>
      <c r="R765" s="182" t="s">
        <v>16</v>
      </c>
      <c r="S765" s="182"/>
      <c r="T765" s="182" t="s">
        <v>16</v>
      </c>
      <c r="U765" s="182"/>
    </row>
    <row r="766">
      <c r="A766" s="10">
        <v>761.0</v>
      </c>
      <c r="B766" s="10">
        <v>7652133.0</v>
      </c>
      <c r="C766" s="9" t="s">
        <v>15</v>
      </c>
      <c r="D766" s="24"/>
      <c r="E766" s="8">
        <v>43973.0</v>
      </c>
      <c r="F766" s="187"/>
      <c r="G766" s="180"/>
      <c r="H766" s="24"/>
      <c r="I766" s="8">
        <v>43973.0</v>
      </c>
      <c r="J766" s="180"/>
      <c r="K766" s="24"/>
      <c r="L766" s="8">
        <v>44003.0</v>
      </c>
      <c r="M766" s="180"/>
      <c r="N766" s="28"/>
      <c r="O766" s="28"/>
      <c r="P766" s="8">
        <v>44007.0</v>
      </c>
      <c r="Q766" s="180"/>
      <c r="R766" s="182" t="s">
        <v>15</v>
      </c>
      <c r="S766" s="182"/>
      <c r="T766" s="182" t="s">
        <v>16</v>
      </c>
      <c r="U766" s="182"/>
    </row>
    <row r="767">
      <c r="A767" s="10">
        <v>762.0</v>
      </c>
      <c r="B767" s="30">
        <v>7654109.0</v>
      </c>
      <c r="C767" s="9" t="s">
        <v>16</v>
      </c>
      <c r="D767" s="10">
        <v>2.0</v>
      </c>
      <c r="E767" s="8">
        <v>43977.0</v>
      </c>
      <c r="F767" s="187"/>
      <c r="G767" s="180"/>
      <c r="H767" s="24"/>
      <c r="I767" s="8">
        <v>43979.0</v>
      </c>
      <c r="J767" s="180"/>
      <c r="K767" s="24"/>
      <c r="L767" s="180"/>
      <c r="M767" s="180"/>
      <c r="N767" s="28"/>
      <c r="O767" s="28"/>
      <c r="P767" s="29">
        <v>43992.0</v>
      </c>
      <c r="Q767" s="180"/>
      <c r="R767" s="182" t="s">
        <v>15</v>
      </c>
      <c r="S767" s="182"/>
      <c r="T767" s="182" t="s">
        <v>15</v>
      </c>
      <c r="U767" s="182"/>
    </row>
    <row r="768">
      <c r="A768" s="10">
        <v>763.0</v>
      </c>
      <c r="B768" s="30">
        <v>7652672.0</v>
      </c>
      <c r="C768" s="9" t="s">
        <v>15</v>
      </c>
      <c r="D768" s="24"/>
      <c r="E768" s="8">
        <v>43974.0</v>
      </c>
      <c r="F768" s="187"/>
      <c r="G768" s="180"/>
      <c r="H768" s="24"/>
      <c r="I768" s="8">
        <v>43980.0</v>
      </c>
      <c r="J768" s="180"/>
      <c r="K768" s="24"/>
      <c r="L768" s="180"/>
      <c r="M768" s="180"/>
      <c r="N768" s="28"/>
      <c r="O768" s="28"/>
      <c r="P768" s="8">
        <v>43995.0</v>
      </c>
      <c r="Q768" s="180"/>
      <c r="R768" s="182" t="s">
        <v>15</v>
      </c>
      <c r="S768" s="182"/>
      <c r="T768" s="182" t="s">
        <v>15</v>
      </c>
      <c r="U768" s="182"/>
    </row>
    <row r="769">
      <c r="A769" s="10">
        <v>764.0</v>
      </c>
      <c r="B769" s="30">
        <v>7653040.0</v>
      </c>
      <c r="C769" s="9" t="s">
        <v>15</v>
      </c>
      <c r="D769" s="24"/>
      <c r="E769" s="8">
        <v>43975.0</v>
      </c>
      <c r="F769" s="187"/>
      <c r="G769" s="180"/>
      <c r="H769" s="24"/>
      <c r="I769" s="8">
        <v>43980.0</v>
      </c>
      <c r="J769" s="180"/>
      <c r="K769" s="24"/>
      <c r="L769" s="180"/>
      <c r="M769" s="180"/>
      <c r="N769" s="28"/>
      <c r="O769" s="28"/>
      <c r="P769" s="8">
        <v>43985.0</v>
      </c>
      <c r="Q769" s="180"/>
      <c r="R769" s="182" t="s">
        <v>15</v>
      </c>
      <c r="S769" s="182"/>
      <c r="T769" s="182" t="s">
        <v>15</v>
      </c>
      <c r="U769" s="182"/>
    </row>
    <row r="770">
      <c r="A770" s="10">
        <v>765.0</v>
      </c>
      <c r="B770" s="30">
        <v>7656271.0</v>
      </c>
      <c r="C770" s="9" t="s">
        <v>15</v>
      </c>
      <c r="D770" s="24"/>
      <c r="E770" s="8">
        <v>43981.0</v>
      </c>
      <c r="F770" s="8">
        <v>43981.0</v>
      </c>
      <c r="G770" s="180"/>
      <c r="H770" s="24"/>
      <c r="I770" s="8">
        <v>43983.0</v>
      </c>
      <c r="J770" s="8">
        <v>43985.0</v>
      </c>
      <c r="K770" s="24"/>
      <c r="L770" s="8">
        <v>43986.0</v>
      </c>
      <c r="M770" s="180"/>
      <c r="N770" s="28"/>
      <c r="O770" s="28"/>
      <c r="P770" s="8">
        <v>44012.0</v>
      </c>
      <c r="Q770" s="180"/>
      <c r="R770" s="182" t="s">
        <v>16</v>
      </c>
      <c r="S770" s="182"/>
      <c r="T770" s="182" t="s">
        <v>16</v>
      </c>
      <c r="U770" s="182"/>
    </row>
    <row r="771">
      <c r="A771" s="10">
        <v>766.0</v>
      </c>
      <c r="B771" s="30">
        <v>7658006.0</v>
      </c>
      <c r="C771" s="9" t="s">
        <v>15</v>
      </c>
      <c r="D771" s="24"/>
      <c r="E771" s="181">
        <v>43985.0</v>
      </c>
      <c r="F771" s="181">
        <v>43985.0</v>
      </c>
      <c r="G771" s="180"/>
      <c r="H771" s="24"/>
      <c r="I771" s="181">
        <v>43988.0</v>
      </c>
      <c r="J771" s="181">
        <v>43992.0</v>
      </c>
      <c r="K771" s="24"/>
      <c r="L771" s="180"/>
      <c r="M771" s="180"/>
      <c r="N771" s="28"/>
      <c r="O771" s="28"/>
      <c r="P771" s="8">
        <v>43998.0</v>
      </c>
      <c r="Q771" s="180"/>
      <c r="R771" s="182" t="s">
        <v>16</v>
      </c>
      <c r="S771" s="182"/>
      <c r="T771" s="182" t="s">
        <v>15</v>
      </c>
      <c r="U771" s="182"/>
    </row>
    <row r="772">
      <c r="A772" s="10">
        <v>767.0</v>
      </c>
      <c r="B772" s="30">
        <v>7660109.0</v>
      </c>
      <c r="C772" s="9" t="s">
        <v>15</v>
      </c>
      <c r="D772" s="24"/>
      <c r="E772" s="8">
        <v>44018.0</v>
      </c>
      <c r="F772" s="179">
        <v>44018.0</v>
      </c>
      <c r="G772" s="180"/>
      <c r="H772" s="24"/>
      <c r="I772" s="186"/>
      <c r="J772" s="180"/>
      <c r="K772" s="24"/>
      <c r="L772" s="8">
        <v>44019.0</v>
      </c>
      <c r="M772" s="180"/>
      <c r="N772" s="28"/>
      <c r="O772" s="28"/>
      <c r="P772" s="8">
        <v>44031.0</v>
      </c>
      <c r="Q772" s="180"/>
      <c r="R772" s="182" t="s">
        <v>16</v>
      </c>
      <c r="S772" s="182"/>
      <c r="T772" s="182" t="s">
        <v>16</v>
      </c>
      <c r="U772" s="182"/>
    </row>
    <row r="773">
      <c r="A773" s="10">
        <v>768.0</v>
      </c>
      <c r="B773" s="30">
        <v>7660557.0</v>
      </c>
      <c r="C773" s="9" t="s">
        <v>15</v>
      </c>
      <c r="D773" s="10"/>
      <c r="E773" s="8">
        <v>44049.0</v>
      </c>
      <c r="F773" s="179">
        <v>44049.0</v>
      </c>
      <c r="G773" s="180"/>
      <c r="H773" s="24"/>
      <c r="I773" s="8">
        <v>43995.0</v>
      </c>
      <c r="J773" s="180"/>
      <c r="K773" s="24"/>
      <c r="L773" s="180"/>
      <c r="M773" s="180"/>
      <c r="N773" s="28"/>
      <c r="O773" s="28"/>
      <c r="P773" s="8">
        <v>43999.0</v>
      </c>
      <c r="Q773" s="180"/>
      <c r="R773" s="182" t="s">
        <v>16</v>
      </c>
      <c r="S773" s="182"/>
      <c r="T773" s="182" t="s">
        <v>15</v>
      </c>
      <c r="U773" s="182"/>
    </row>
    <row r="774">
      <c r="A774" s="10">
        <v>769.0</v>
      </c>
      <c r="B774" s="30">
        <v>7661923.0</v>
      </c>
      <c r="C774" s="9" t="s">
        <v>15</v>
      </c>
      <c r="D774" s="24"/>
      <c r="E774" s="181">
        <v>43992.0</v>
      </c>
      <c r="F774" s="181">
        <v>43992.0</v>
      </c>
      <c r="G774" s="180"/>
      <c r="H774" s="24"/>
      <c r="I774" s="8">
        <v>44001.0</v>
      </c>
      <c r="J774" s="8">
        <v>44004.0</v>
      </c>
      <c r="K774" s="24"/>
      <c r="L774" s="8">
        <v>44005.0</v>
      </c>
      <c r="M774" s="180"/>
      <c r="N774" s="28"/>
      <c r="O774" s="28"/>
      <c r="P774" s="8">
        <v>44023.0</v>
      </c>
      <c r="Q774" s="180"/>
      <c r="R774" s="182" t="s">
        <v>16</v>
      </c>
      <c r="S774" s="182"/>
      <c r="T774" s="182" t="s">
        <v>16</v>
      </c>
      <c r="U774" s="182"/>
    </row>
    <row r="775">
      <c r="A775" s="10">
        <v>770.0</v>
      </c>
      <c r="B775" s="30">
        <v>7664211.0</v>
      </c>
      <c r="C775" s="9" t="s">
        <v>15</v>
      </c>
      <c r="D775" s="24"/>
      <c r="E775" s="181">
        <v>43997.0</v>
      </c>
      <c r="F775" s="181">
        <v>43997.0</v>
      </c>
      <c r="G775" s="180"/>
      <c r="H775" s="24"/>
      <c r="I775" s="186"/>
      <c r="J775" s="180"/>
      <c r="K775" s="24"/>
      <c r="L775" s="180"/>
      <c r="M775" s="180"/>
      <c r="N775" s="28"/>
      <c r="O775" s="28"/>
      <c r="P775" s="180"/>
      <c r="Q775" s="8">
        <v>43998.0</v>
      </c>
      <c r="R775" s="182" t="s">
        <v>16</v>
      </c>
      <c r="S775" s="182"/>
      <c r="T775" s="182" t="s">
        <v>15</v>
      </c>
      <c r="U775" s="182"/>
    </row>
    <row r="776">
      <c r="A776" s="10">
        <v>771.0</v>
      </c>
      <c r="B776" s="30">
        <v>7663238.0</v>
      </c>
      <c r="C776" s="9" t="s">
        <v>15</v>
      </c>
      <c r="D776" s="24"/>
      <c r="E776" s="181">
        <v>43995.0</v>
      </c>
      <c r="F776" s="181">
        <v>43995.0</v>
      </c>
      <c r="G776" s="180"/>
      <c r="H776" s="24"/>
      <c r="I776" s="186"/>
      <c r="J776" s="180"/>
      <c r="K776" s="24"/>
      <c r="L776" s="8">
        <v>44028.0</v>
      </c>
      <c r="M776" s="180"/>
      <c r="N776" s="28"/>
      <c r="O776" s="28"/>
      <c r="P776" s="8">
        <v>44173.0</v>
      </c>
      <c r="Q776" s="180"/>
      <c r="R776" s="182" t="s">
        <v>16</v>
      </c>
      <c r="S776" s="182"/>
      <c r="T776" s="182" t="s">
        <v>16</v>
      </c>
      <c r="U776" s="182"/>
    </row>
    <row r="777">
      <c r="A777" s="10">
        <v>772.0</v>
      </c>
      <c r="B777" s="30">
        <v>7663281.0</v>
      </c>
      <c r="C777" s="9" t="s">
        <v>15</v>
      </c>
      <c r="D777" s="24"/>
      <c r="E777" s="181">
        <v>43995.0</v>
      </c>
      <c r="F777" s="181">
        <v>43995.0</v>
      </c>
      <c r="G777" s="180"/>
      <c r="H777" s="24"/>
      <c r="I777" s="181">
        <v>44030.0</v>
      </c>
      <c r="J777" s="180"/>
      <c r="K777" s="24"/>
      <c r="L777" s="8">
        <v>44034.0</v>
      </c>
      <c r="M777" s="180"/>
      <c r="N777" s="28"/>
      <c r="O777" s="28"/>
      <c r="P777" s="8">
        <v>44054.0</v>
      </c>
      <c r="Q777" s="180"/>
      <c r="R777" s="182" t="s">
        <v>16</v>
      </c>
      <c r="S777" s="182"/>
      <c r="T777" s="182" t="s">
        <v>16</v>
      </c>
      <c r="U777" s="182"/>
    </row>
    <row r="778">
      <c r="A778" s="10">
        <v>773.0</v>
      </c>
      <c r="B778" s="30">
        <v>7666616.0</v>
      </c>
      <c r="C778" s="9" t="s">
        <v>15</v>
      </c>
      <c r="D778" s="24"/>
      <c r="E778" s="181">
        <v>44001.0</v>
      </c>
      <c r="F778" s="181">
        <v>44001.0</v>
      </c>
      <c r="G778" s="180"/>
      <c r="H778" s="24"/>
      <c r="I778" s="186"/>
      <c r="J778" s="180"/>
      <c r="K778" s="24"/>
      <c r="L778" s="180"/>
      <c r="M778" s="180"/>
      <c r="N778" s="28"/>
      <c r="O778" s="28"/>
      <c r="P778" s="8">
        <v>44022.0</v>
      </c>
      <c r="Q778" s="180"/>
      <c r="R778" s="182" t="s">
        <v>16</v>
      </c>
      <c r="S778" s="182"/>
      <c r="T778" s="182" t="s">
        <v>15</v>
      </c>
      <c r="U778" s="182"/>
    </row>
    <row r="779">
      <c r="A779" s="10">
        <v>774.0</v>
      </c>
      <c r="B779" s="30">
        <v>7667033.0</v>
      </c>
      <c r="C779" s="9" t="s">
        <v>15</v>
      </c>
      <c r="D779" s="24"/>
      <c r="E779" s="181">
        <v>44002.0</v>
      </c>
      <c r="F779" s="187"/>
      <c r="G779" s="180"/>
      <c r="H779" s="24"/>
      <c r="I779" s="181">
        <v>44002.0</v>
      </c>
      <c r="J779" s="180"/>
      <c r="K779" s="24"/>
      <c r="L779" s="181">
        <v>44011.0</v>
      </c>
      <c r="M779" s="180"/>
      <c r="N779" s="28"/>
      <c r="O779" s="28"/>
      <c r="P779" s="181">
        <v>44026.0</v>
      </c>
      <c r="Q779" s="180"/>
      <c r="R779" s="182" t="s">
        <v>15</v>
      </c>
      <c r="S779" s="182"/>
      <c r="T779" s="182" t="s">
        <v>16</v>
      </c>
      <c r="U779" s="182"/>
    </row>
    <row r="780">
      <c r="A780" s="10">
        <v>775.0</v>
      </c>
      <c r="B780" s="30">
        <v>7667263.0</v>
      </c>
      <c r="C780" s="9" t="s">
        <v>15</v>
      </c>
      <c r="D780" s="24"/>
      <c r="E780" s="181">
        <v>44003.0</v>
      </c>
      <c r="F780" s="181">
        <v>44003.0</v>
      </c>
      <c r="G780" s="180"/>
      <c r="H780" s="24"/>
      <c r="I780" s="181">
        <v>44009.0</v>
      </c>
      <c r="J780" s="180"/>
      <c r="K780" s="24"/>
      <c r="L780" s="8">
        <v>44035.0</v>
      </c>
      <c r="M780" s="180"/>
      <c r="N780" s="28"/>
      <c r="O780" s="28"/>
      <c r="P780" s="8">
        <v>44075.0</v>
      </c>
      <c r="Q780" s="180"/>
      <c r="R780" s="182" t="s">
        <v>16</v>
      </c>
      <c r="S780" s="182"/>
      <c r="T780" s="182" t="s">
        <v>16</v>
      </c>
      <c r="U780" s="182"/>
    </row>
    <row r="781">
      <c r="A781" s="10">
        <v>776.0</v>
      </c>
      <c r="B781" s="30">
        <v>7666849.0</v>
      </c>
      <c r="C781" s="9" t="s">
        <v>15</v>
      </c>
      <c r="D781" s="24"/>
      <c r="E781" s="181">
        <v>44002.0</v>
      </c>
      <c r="F781" s="187"/>
      <c r="G781" s="180"/>
      <c r="H781" s="24"/>
      <c r="I781" s="181">
        <v>44002.0</v>
      </c>
      <c r="J781" s="180"/>
      <c r="K781" s="24"/>
      <c r="L781" s="180"/>
      <c r="M781" s="180"/>
      <c r="N781" s="28"/>
      <c r="O781" s="28"/>
      <c r="P781" s="8">
        <v>44014.0</v>
      </c>
      <c r="Q781" s="180"/>
      <c r="R781" s="182" t="s">
        <v>15</v>
      </c>
      <c r="S781" s="182"/>
      <c r="T781" s="182" t="s">
        <v>15</v>
      </c>
      <c r="U781" s="182"/>
    </row>
    <row r="782">
      <c r="A782" s="10">
        <v>777.0</v>
      </c>
      <c r="B782" s="30">
        <v>7669917.0</v>
      </c>
      <c r="C782" s="9" t="s">
        <v>16</v>
      </c>
      <c r="D782" s="10">
        <v>4.0</v>
      </c>
      <c r="E782" s="181">
        <v>44008.0</v>
      </c>
      <c r="F782" s="187"/>
      <c r="G782" s="180"/>
      <c r="H782" s="24"/>
      <c r="I782" s="181">
        <v>44011.0</v>
      </c>
      <c r="J782" s="180"/>
      <c r="K782" s="24"/>
      <c r="L782" s="180"/>
      <c r="M782" s="180"/>
      <c r="N782" s="28"/>
      <c r="O782" s="28"/>
      <c r="P782" s="8">
        <v>44016.0</v>
      </c>
      <c r="Q782" s="180"/>
      <c r="R782" s="182" t="s">
        <v>15</v>
      </c>
      <c r="S782" s="182"/>
      <c r="T782" s="182" t="s">
        <v>15</v>
      </c>
      <c r="U782" s="182"/>
    </row>
    <row r="783">
      <c r="A783" s="36">
        <v>778.0</v>
      </c>
      <c r="B783" s="59">
        <v>7673944.0</v>
      </c>
      <c r="C783" s="9" t="s">
        <v>15</v>
      </c>
      <c r="D783" s="24"/>
      <c r="E783" s="8">
        <v>44015.0</v>
      </c>
      <c r="F783" s="8">
        <v>44015.0</v>
      </c>
      <c r="G783" s="180"/>
      <c r="H783" s="24"/>
      <c r="I783" s="8">
        <v>44023.0</v>
      </c>
      <c r="J783" s="180"/>
      <c r="K783" s="24"/>
      <c r="L783" s="8">
        <v>44028.0</v>
      </c>
      <c r="M783" s="180"/>
      <c r="N783" s="28"/>
      <c r="O783" s="28"/>
      <c r="P783" s="181">
        <v>44042.0</v>
      </c>
      <c r="Q783" s="180"/>
      <c r="R783" s="182" t="s">
        <v>16</v>
      </c>
      <c r="S783" s="182"/>
      <c r="T783" s="182" t="s">
        <v>16</v>
      </c>
      <c r="U783" s="182"/>
    </row>
    <row r="784">
      <c r="A784" s="36">
        <v>779.0</v>
      </c>
      <c r="B784" s="59">
        <v>7673822.0</v>
      </c>
      <c r="C784" s="9" t="s">
        <v>15</v>
      </c>
      <c r="D784" s="24"/>
      <c r="E784" s="8">
        <v>44015.0</v>
      </c>
      <c r="F784" s="187"/>
      <c r="G784" s="180"/>
      <c r="H784" s="24"/>
      <c r="I784" s="8">
        <v>44015.0</v>
      </c>
      <c r="J784" s="180"/>
      <c r="K784" s="24"/>
      <c r="L784" s="180"/>
      <c r="M784" s="180"/>
      <c r="N784" s="28"/>
      <c r="O784" s="28"/>
      <c r="P784" s="8">
        <v>44018.0</v>
      </c>
      <c r="Q784" s="180"/>
      <c r="R784" s="182" t="s">
        <v>15</v>
      </c>
      <c r="S784" s="182"/>
      <c r="T784" s="182" t="s">
        <v>15</v>
      </c>
      <c r="U784" s="182"/>
    </row>
    <row r="785">
      <c r="A785" s="36">
        <v>780.0</v>
      </c>
      <c r="B785" s="59">
        <v>7674049.0</v>
      </c>
      <c r="C785" s="9" t="s">
        <v>15</v>
      </c>
      <c r="D785" s="24"/>
      <c r="E785" s="8">
        <v>44016.0</v>
      </c>
      <c r="F785" s="187"/>
      <c r="G785" s="180"/>
      <c r="H785" s="24"/>
      <c r="I785" s="8">
        <v>44016.0</v>
      </c>
      <c r="J785" s="180"/>
      <c r="K785" s="24"/>
      <c r="L785" s="180"/>
      <c r="M785" s="180"/>
      <c r="N785" s="28"/>
      <c r="O785" s="28"/>
      <c r="P785" s="8">
        <v>44019.0</v>
      </c>
      <c r="Q785" s="180"/>
      <c r="R785" s="182" t="s">
        <v>15</v>
      </c>
      <c r="S785" s="182"/>
      <c r="T785" s="182" t="s">
        <v>15</v>
      </c>
      <c r="U785" s="182"/>
    </row>
    <row r="786">
      <c r="A786" s="36">
        <v>781.0</v>
      </c>
      <c r="B786" s="59">
        <v>7674186.0</v>
      </c>
      <c r="C786" s="9" t="s">
        <v>16</v>
      </c>
      <c r="D786" s="10">
        <v>1.0</v>
      </c>
      <c r="E786" s="8">
        <v>44016.0</v>
      </c>
      <c r="F786" s="187"/>
      <c r="G786" s="180"/>
      <c r="H786" s="24"/>
      <c r="I786" s="8">
        <v>44017.0</v>
      </c>
      <c r="J786" s="180"/>
      <c r="K786" s="24"/>
      <c r="L786" s="180"/>
      <c r="M786" s="180"/>
      <c r="N786" s="28"/>
      <c r="O786" s="28"/>
      <c r="P786" s="181">
        <v>44028.0</v>
      </c>
      <c r="Q786" s="180"/>
      <c r="R786" s="182" t="s">
        <v>15</v>
      </c>
      <c r="S786" s="182"/>
      <c r="T786" s="182" t="s">
        <v>15</v>
      </c>
      <c r="U786" s="182"/>
    </row>
    <row r="787">
      <c r="A787" s="36">
        <v>782.0</v>
      </c>
      <c r="B787" s="59">
        <v>7674297.0</v>
      </c>
      <c r="C787" s="9" t="s">
        <v>15</v>
      </c>
      <c r="D787" s="24"/>
      <c r="E787" s="8">
        <v>44017.0</v>
      </c>
      <c r="F787" s="187"/>
      <c r="G787" s="180"/>
      <c r="H787" s="24"/>
      <c r="I787" s="8">
        <v>44017.0</v>
      </c>
      <c r="J787" s="180"/>
      <c r="K787" s="24"/>
      <c r="L787" s="180"/>
      <c r="M787" s="180"/>
      <c r="N787" s="28"/>
      <c r="O787" s="28"/>
      <c r="P787" s="181">
        <v>44026.0</v>
      </c>
      <c r="Q787" s="180"/>
      <c r="R787" s="182" t="s">
        <v>15</v>
      </c>
      <c r="S787" s="182"/>
      <c r="T787" s="182" t="s">
        <v>15</v>
      </c>
      <c r="U787" s="182"/>
    </row>
    <row r="788">
      <c r="A788" s="36">
        <v>783.0</v>
      </c>
      <c r="B788" s="59">
        <v>7677362.0</v>
      </c>
      <c r="C788" s="9" t="s">
        <v>15</v>
      </c>
      <c r="D788" s="24"/>
      <c r="E788" s="8">
        <v>44022.0</v>
      </c>
      <c r="F788" s="8">
        <v>44022.0</v>
      </c>
      <c r="G788" s="180"/>
      <c r="H788" s="24"/>
      <c r="I788" s="8">
        <v>44032.0</v>
      </c>
      <c r="J788" s="180"/>
      <c r="K788" s="24"/>
      <c r="L788" s="180"/>
      <c r="M788" s="180"/>
      <c r="N788" s="28"/>
      <c r="O788" s="28"/>
      <c r="P788" s="8">
        <v>44044.0</v>
      </c>
      <c r="Q788" s="180"/>
      <c r="R788" s="182" t="s">
        <v>16</v>
      </c>
      <c r="S788" s="182"/>
      <c r="T788" s="182" t="s">
        <v>15</v>
      </c>
      <c r="U788" s="182"/>
    </row>
    <row r="789">
      <c r="A789" s="36">
        <v>784.0</v>
      </c>
      <c r="B789" s="59">
        <v>7677650.0</v>
      </c>
      <c r="C789" s="9" t="s">
        <v>15</v>
      </c>
      <c r="D789" s="24"/>
      <c r="E789" s="8">
        <v>44023.0</v>
      </c>
      <c r="F789" s="8">
        <v>44024.0</v>
      </c>
      <c r="G789" s="180"/>
      <c r="H789" s="24"/>
      <c r="I789" s="8">
        <v>44032.0</v>
      </c>
      <c r="J789" s="180"/>
      <c r="K789" s="24"/>
      <c r="L789" s="8">
        <v>44069.0</v>
      </c>
      <c r="M789" s="180"/>
      <c r="N789" s="28"/>
      <c r="O789" s="28"/>
      <c r="P789" s="8">
        <v>44081.0</v>
      </c>
      <c r="Q789" s="180"/>
      <c r="R789" s="182" t="s">
        <v>16</v>
      </c>
      <c r="S789" s="182"/>
      <c r="T789" s="182" t="s">
        <v>16</v>
      </c>
      <c r="U789" s="182"/>
    </row>
    <row r="790">
      <c r="A790" s="36">
        <v>785.0</v>
      </c>
      <c r="B790" s="59">
        <v>7677667.0</v>
      </c>
      <c r="C790" s="9" t="s">
        <v>15</v>
      </c>
      <c r="D790" s="24"/>
      <c r="E790" s="8">
        <v>44024.0</v>
      </c>
      <c r="F790" s="8">
        <v>44024.0</v>
      </c>
      <c r="G790" s="180"/>
      <c r="H790" s="24"/>
      <c r="I790" s="186"/>
      <c r="J790" s="180"/>
      <c r="K790" s="24"/>
      <c r="L790" s="180"/>
      <c r="M790" s="180"/>
      <c r="N790" s="28"/>
      <c r="O790" s="28"/>
      <c r="P790" s="8"/>
      <c r="Q790" s="181">
        <v>44027.0</v>
      </c>
      <c r="R790" s="182" t="s">
        <v>16</v>
      </c>
      <c r="S790" s="182"/>
      <c r="T790" s="182" t="s">
        <v>15</v>
      </c>
      <c r="U790" s="182"/>
    </row>
    <row r="791">
      <c r="A791" s="36">
        <v>786.0</v>
      </c>
      <c r="B791" s="59">
        <v>7680772.0</v>
      </c>
      <c r="C791" s="9" t="s">
        <v>15</v>
      </c>
      <c r="D791" s="24"/>
      <c r="E791" s="8">
        <v>44030.0</v>
      </c>
      <c r="F791" s="8">
        <v>44030.0</v>
      </c>
      <c r="G791" s="180"/>
      <c r="H791" s="24"/>
      <c r="I791" s="8">
        <v>44039.0</v>
      </c>
      <c r="J791" s="180"/>
      <c r="K791" s="24"/>
      <c r="L791" s="8">
        <v>44055.0</v>
      </c>
      <c r="M791" s="180"/>
      <c r="N791" s="28"/>
      <c r="O791" s="28"/>
      <c r="P791" s="8">
        <v>44071.0</v>
      </c>
      <c r="Q791" s="180"/>
      <c r="R791" s="182" t="s">
        <v>16</v>
      </c>
      <c r="S791" s="182"/>
      <c r="T791" s="182" t="s">
        <v>16</v>
      </c>
      <c r="U791" s="182"/>
    </row>
    <row r="792">
      <c r="A792" s="36">
        <v>787.0</v>
      </c>
      <c r="B792" s="36">
        <v>7680795.0</v>
      </c>
      <c r="C792" s="9" t="s">
        <v>15</v>
      </c>
      <c r="D792" s="24"/>
      <c r="E792" s="8">
        <v>44030.0</v>
      </c>
      <c r="F792" s="8">
        <v>44030.0</v>
      </c>
      <c r="G792" s="180"/>
      <c r="H792" s="24"/>
      <c r="I792" s="8">
        <v>44032.0</v>
      </c>
      <c r="J792" s="180"/>
      <c r="K792" s="24"/>
      <c r="L792" s="8">
        <v>44048.0</v>
      </c>
      <c r="M792" s="180"/>
      <c r="N792" s="28"/>
      <c r="O792" s="28"/>
      <c r="P792" s="8">
        <v>44071.0</v>
      </c>
      <c r="Q792" s="180"/>
      <c r="R792" s="182" t="s">
        <v>16</v>
      </c>
      <c r="S792" s="182"/>
      <c r="T792" s="182" t="s">
        <v>16</v>
      </c>
      <c r="U792" s="182"/>
    </row>
    <row r="793">
      <c r="A793" s="36">
        <v>788.0</v>
      </c>
      <c r="B793" s="59">
        <v>7681067.0</v>
      </c>
      <c r="C793" s="9" t="s">
        <v>15</v>
      </c>
      <c r="D793" s="24"/>
      <c r="E793" s="8">
        <v>44031.0</v>
      </c>
      <c r="F793" s="8">
        <v>44031.0</v>
      </c>
      <c r="G793" s="180"/>
      <c r="H793" s="24"/>
      <c r="I793" s="186"/>
      <c r="J793" s="180"/>
      <c r="K793" s="24"/>
      <c r="L793" s="8">
        <v>44093.0</v>
      </c>
      <c r="M793" s="180"/>
      <c r="N793" s="28"/>
      <c r="O793" s="28"/>
      <c r="P793" s="8">
        <v>44105.0</v>
      </c>
      <c r="Q793" s="180"/>
      <c r="R793" s="182" t="s">
        <v>16</v>
      </c>
      <c r="S793" s="182"/>
      <c r="T793" s="182" t="s">
        <v>16</v>
      </c>
      <c r="U793" s="182"/>
    </row>
    <row r="794">
      <c r="A794" s="36">
        <v>789.0</v>
      </c>
      <c r="B794" s="59">
        <v>7683234.0</v>
      </c>
      <c r="C794" s="9" t="s">
        <v>15</v>
      </c>
      <c r="D794" s="24"/>
      <c r="E794" s="8">
        <v>44035.0</v>
      </c>
      <c r="F794" s="8">
        <v>44035.0</v>
      </c>
      <c r="G794" s="180"/>
      <c r="H794" s="24"/>
      <c r="I794" s="8">
        <v>44076.0</v>
      </c>
      <c r="J794" s="180"/>
      <c r="K794" s="24"/>
      <c r="L794" s="8">
        <v>44086.0</v>
      </c>
      <c r="M794" s="180"/>
      <c r="N794" s="28"/>
      <c r="O794" s="28"/>
      <c r="P794" s="8">
        <v>44096.0</v>
      </c>
      <c r="Q794" s="180"/>
      <c r="R794" s="182" t="s">
        <v>16</v>
      </c>
      <c r="S794" s="182"/>
      <c r="T794" s="182" t="s">
        <v>16</v>
      </c>
      <c r="U794" s="182"/>
    </row>
    <row r="795">
      <c r="A795" s="36">
        <v>780.0</v>
      </c>
      <c r="B795" s="36">
        <v>7682895.0</v>
      </c>
      <c r="C795" s="9" t="s">
        <v>16</v>
      </c>
      <c r="D795" s="10">
        <v>1.0</v>
      </c>
      <c r="E795" s="8">
        <v>44035.0</v>
      </c>
      <c r="F795" s="8">
        <v>44039.0</v>
      </c>
      <c r="G795" s="180"/>
      <c r="H795" s="24"/>
      <c r="I795" s="181">
        <v>44035.0</v>
      </c>
      <c r="J795" s="8">
        <v>44049.0</v>
      </c>
      <c r="K795" s="24"/>
      <c r="L795" s="180"/>
      <c r="M795" s="180"/>
      <c r="N795" s="28"/>
      <c r="O795" s="28"/>
      <c r="P795" s="8">
        <v>44074.0</v>
      </c>
      <c r="Q795" s="180"/>
      <c r="R795" s="182" t="s">
        <v>16</v>
      </c>
      <c r="S795" s="182"/>
      <c r="T795" s="182" t="s">
        <v>15</v>
      </c>
      <c r="U795" s="182"/>
    </row>
    <row r="796">
      <c r="A796" s="36">
        <v>781.0</v>
      </c>
      <c r="B796" s="36">
        <v>7683739.0</v>
      </c>
      <c r="C796" s="9" t="s">
        <v>16</v>
      </c>
      <c r="D796" s="10">
        <v>1.0</v>
      </c>
      <c r="E796" s="8">
        <v>44036.0</v>
      </c>
      <c r="F796" s="8">
        <v>44036.0</v>
      </c>
      <c r="G796" s="180"/>
      <c r="H796" s="24"/>
      <c r="I796" s="181">
        <v>44081.0</v>
      </c>
      <c r="J796" s="180"/>
      <c r="K796" s="24"/>
      <c r="L796" s="8">
        <v>44087.0</v>
      </c>
      <c r="M796" s="180"/>
      <c r="N796" s="28"/>
      <c r="O796" s="28"/>
      <c r="P796" s="8">
        <v>44099.0</v>
      </c>
      <c r="Q796" s="180"/>
      <c r="R796" s="182" t="s">
        <v>16</v>
      </c>
      <c r="S796" s="182"/>
      <c r="T796" s="182" t="s">
        <v>16</v>
      </c>
      <c r="U796" s="182"/>
    </row>
    <row r="797">
      <c r="A797" s="36">
        <v>782.0</v>
      </c>
      <c r="B797" s="36">
        <v>7684403.0</v>
      </c>
      <c r="C797" s="9" t="s">
        <v>15</v>
      </c>
      <c r="D797" s="24"/>
      <c r="E797" s="8">
        <v>44039.0</v>
      </c>
      <c r="F797" s="187"/>
      <c r="G797" s="180"/>
      <c r="H797" s="24"/>
      <c r="I797" s="181">
        <v>44040.0</v>
      </c>
      <c r="J797" s="180"/>
      <c r="K797" s="24"/>
      <c r="L797" s="180"/>
      <c r="M797" s="180"/>
      <c r="N797" s="28"/>
      <c r="O797" s="72">
        <v>44043.0</v>
      </c>
      <c r="P797" s="181">
        <v>44045.0</v>
      </c>
      <c r="Q797" s="180"/>
      <c r="R797" s="182" t="s">
        <v>15</v>
      </c>
      <c r="S797" s="182"/>
      <c r="T797" s="182" t="s">
        <v>15</v>
      </c>
      <c r="U797" s="182"/>
    </row>
    <row r="798">
      <c r="A798" s="36">
        <v>783.0</v>
      </c>
      <c r="B798" s="36">
        <v>7689781.0</v>
      </c>
      <c r="C798" s="9" t="s">
        <v>16</v>
      </c>
      <c r="D798" s="10">
        <v>1.0</v>
      </c>
      <c r="E798" s="8">
        <v>44049.0</v>
      </c>
      <c r="F798" s="187"/>
      <c r="G798" s="180"/>
      <c r="H798" s="24"/>
      <c r="I798" s="181">
        <v>44050.0</v>
      </c>
      <c r="J798" s="180"/>
      <c r="K798" s="24"/>
      <c r="L798" s="180"/>
      <c r="M798" s="180"/>
      <c r="N798" s="28"/>
      <c r="O798" s="72">
        <v>44059.0</v>
      </c>
      <c r="P798" s="8">
        <v>44067.0</v>
      </c>
      <c r="Q798" s="180"/>
      <c r="R798" s="182" t="s">
        <v>15</v>
      </c>
      <c r="S798" s="182"/>
      <c r="T798" s="182" t="s">
        <v>15</v>
      </c>
      <c r="U798" s="182"/>
    </row>
    <row r="799">
      <c r="A799" s="36">
        <v>784.0</v>
      </c>
      <c r="B799" s="36">
        <v>7687659.0</v>
      </c>
      <c r="C799" s="9" t="s">
        <v>16</v>
      </c>
      <c r="D799" s="10">
        <v>4.0</v>
      </c>
      <c r="E799" s="8">
        <v>44045.0</v>
      </c>
      <c r="F799" s="187"/>
      <c r="G799" s="180"/>
      <c r="H799" s="24"/>
      <c r="I799" s="181">
        <v>44050.0</v>
      </c>
      <c r="J799" s="180"/>
      <c r="K799" s="24"/>
      <c r="L799" s="180"/>
      <c r="M799" s="180"/>
      <c r="N799" s="28"/>
      <c r="O799" s="72">
        <v>44055.0</v>
      </c>
      <c r="P799" s="8">
        <v>44060.0</v>
      </c>
      <c r="Q799" s="180"/>
      <c r="R799" s="182" t="s">
        <v>15</v>
      </c>
      <c r="S799" s="182"/>
      <c r="T799" s="182" t="s">
        <v>15</v>
      </c>
      <c r="U799" s="182"/>
    </row>
    <row r="800">
      <c r="A800" s="36">
        <v>785.0</v>
      </c>
      <c r="B800" s="36">
        <v>7691670.0</v>
      </c>
      <c r="C800" s="9" t="s">
        <v>16</v>
      </c>
      <c r="D800" s="10">
        <v>1.0</v>
      </c>
      <c r="E800" s="8">
        <v>44054.0</v>
      </c>
      <c r="F800" s="187"/>
      <c r="G800" s="180"/>
      <c r="H800" s="24"/>
      <c r="I800" s="181">
        <v>44055.0</v>
      </c>
      <c r="J800" s="180"/>
      <c r="K800" s="24"/>
      <c r="L800" s="180"/>
      <c r="M800" s="180"/>
      <c r="N800" s="28"/>
      <c r="O800" s="72">
        <v>44061.0</v>
      </c>
      <c r="P800" s="8">
        <v>44071.0</v>
      </c>
      <c r="Q800" s="180"/>
      <c r="R800" s="182" t="s">
        <v>15</v>
      </c>
      <c r="S800" s="182"/>
      <c r="T800" s="182" t="s">
        <v>15</v>
      </c>
      <c r="U800" s="182"/>
    </row>
    <row r="801">
      <c r="A801" s="36">
        <v>786.0</v>
      </c>
      <c r="B801" s="59">
        <v>7685898.0</v>
      </c>
      <c r="C801" s="9" t="s">
        <v>15</v>
      </c>
      <c r="D801" s="10"/>
      <c r="E801" s="8">
        <v>44039.0</v>
      </c>
      <c r="F801" s="8">
        <v>44039.0</v>
      </c>
      <c r="G801" s="180"/>
      <c r="H801" s="24"/>
      <c r="I801" s="186"/>
      <c r="J801" s="180"/>
      <c r="K801" s="24"/>
      <c r="L801" s="8">
        <v>44060.0</v>
      </c>
      <c r="M801" s="180"/>
      <c r="N801" s="28"/>
      <c r="O801" s="28"/>
      <c r="P801" s="8">
        <v>44078.0</v>
      </c>
      <c r="Q801" s="180"/>
      <c r="R801" s="182" t="s">
        <v>16</v>
      </c>
      <c r="S801" s="182"/>
      <c r="T801" s="182" t="s">
        <v>16</v>
      </c>
      <c r="U801" s="182"/>
    </row>
    <row r="802">
      <c r="A802" s="36">
        <v>787.0</v>
      </c>
      <c r="B802" s="36">
        <v>7695312.0</v>
      </c>
      <c r="C802" s="9" t="s">
        <v>15</v>
      </c>
      <c r="D802" s="24"/>
      <c r="E802" s="8">
        <v>44060.0</v>
      </c>
      <c r="F802" s="8">
        <v>44060.0</v>
      </c>
      <c r="G802" s="180"/>
      <c r="H802" s="24"/>
      <c r="I802" s="186"/>
      <c r="J802" s="180"/>
      <c r="K802" s="24"/>
      <c r="L802" s="8">
        <v>44091.0</v>
      </c>
      <c r="M802" s="180"/>
      <c r="N802" s="28"/>
      <c r="O802" s="28"/>
      <c r="P802" s="8">
        <v>44105.0</v>
      </c>
      <c r="Q802" s="180"/>
      <c r="R802" s="182" t="s">
        <v>16</v>
      </c>
      <c r="S802" s="182"/>
      <c r="T802" s="182" t="s">
        <v>16</v>
      </c>
      <c r="U802" s="182"/>
    </row>
    <row r="803">
      <c r="A803" s="36">
        <v>788.0</v>
      </c>
      <c r="B803" s="36">
        <v>7698071.0</v>
      </c>
      <c r="C803" s="9" t="s">
        <v>16</v>
      </c>
      <c r="D803" s="10">
        <v>1.0</v>
      </c>
      <c r="E803" s="8">
        <v>44065.0</v>
      </c>
      <c r="F803" s="8">
        <v>44065.0</v>
      </c>
      <c r="G803" s="180"/>
      <c r="H803" s="24"/>
      <c r="I803" s="186"/>
      <c r="J803" s="180"/>
      <c r="K803" s="24"/>
      <c r="L803" s="180"/>
      <c r="M803" s="180"/>
      <c r="N803" s="28"/>
      <c r="O803" s="28"/>
      <c r="P803" s="180"/>
      <c r="Q803" s="8">
        <v>44066.0</v>
      </c>
      <c r="R803" s="182" t="s">
        <v>16</v>
      </c>
      <c r="S803" s="182"/>
      <c r="T803" s="182" t="s">
        <v>15</v>
      </c>
      <c r="U803" s="182"/>
    </row>
    <row r="804">
      <c r="A804" s="36">
        <v>789.0</v>
      </c>
      <c r="B804" s="30">
        <v>7698132.0</v>
      </c>
      <c r="C804" s="9" t="s">
        <v>15</v>
      </c>
      <c r="D804" s="24"/>
      <c r="E804" s="8">
        <v>44066.0</v>
      </c>
      <c r="F804" s="8">
        <v>44066.0</v>
      </c>
      <c r="G804" s="180"/>
      <c r="H804" s="24"/>
      <c r="I804" s="8">
        <v>44073.0</v>
      </c>
      <c r="J804" s="180"/>
      <c r="K804" s="24"/>
      <c r="L804" s="180"/>
      <c r="M804" s="180"/>
      <c r="N804" s="28"/>
      <c r="O804" s="72">
        <v>44075.0</v>
      </c>
      <c r="P804" s="8">
        <v>44085.0</v>
      </c>
      <c r="Q804" s="180"/>
      <c r="R804" s="182" t="s">
        <v>16</v>
      </c>
      <c r="S804" s="182"/>
      <c r="T804" s="182" t="s">
        <v>15</v>
      </c>
      <c r="U804" s="182"/>
    </row>
    <row r="805" ht="16.5" customHeight="1">
      <c r="A805" s="36">
        <v>790.0</v>
      </c>
      <c r="B805" s="30">
        <v>7698541.0</v>
      </c>
      <c r="C805" s="9" t="s">
        <v>15</v>
      </c>
      <c r="D805" s="24"/>
      <c r="E805" s="8">
        <v>44067.0</v>
      </c>
      <c r="F805" s="8">
        <v>44067.0</v>
      </c>
      <c r="G805" s="180"/>
      <c r="H805" s="24"/>
      <c r="I805" s="8">
        <v>44087.0</v>
      </c>
      <c r="J805" s="180"/>
      <c r="K805" s="24"/>
      <c r="L805" s="8">
        <v>44107.0</v>
      </c>
      <c r="M805" s="180"/>
      <c r="N805" s="28"/>
      <c r="O805" s="28"/>
      <c r="P805" s="8">
        <v>44111.0</v>
      </c>
      <c r="Q805" s="180"/>
      <c r="R805" s="182" t="s">
        <v>16</v>
      </c>
      <c r="S805" s="182"/>
      <c r="T805" s="182" t="s">
        <v>16</v>
      </c>
      <c r="U805" s="182"/>
    </row>
    <row r="806">
      <c r="A806" s="10">
        <v>791.0</v>
      </c>
      <c r="B806" s="30">
        <v>7699666.0</v>
      </c>
      <c r="C806" s="9" t="s">
        <v>15</v>
      </c>
      <c r="D806" s="24"/>
      <c r="E806" s="8">
        <v>44069.0</v>
      </c>
      <c r="F806" s="187"/>
      <c r="G806" s="180"/>
      <c r="H806" s="24"/>
      <c r="I806" s="8">
        <v>44069.0</v>
      </c>
      <c r="J806" s="180"/>
      <c r="K806" s="24"/>
      <c r="L806" s="180"/>
      <c r="M806" s="180"/>
      <c r="N806" s="28"/>
      <c r="O806" s="28"/>
      <c r="P806" s="8">
        <v>44071.0</v>
      </c>
      <c r="Q806" s="180"/>
      <c r="R806" s="182" t="s">
        <v>15</v>
      </c>
      <c r="S806" s="182"/>
      <c r="T806" s="182" t="s">
        <v>15</v>
      </c>
      <c r="U806" s="182"/>
    </row>
    <row r="807">
      <c r="A807" s="10">
        <v>792.0</v>
      </c>
      <c r="B807" s="30">
        <v>7688967.0</v>
      </c>
      <c r="C807" s="9" t="s">
        <v>15</v>
      </c>
      <c r="D807" s="24"/>
      <c r="E807" s="8">
        <v>44048.0</v>
      </c>
      <c r="F807" s="8">
        <v>44048.0</v>
      </c>
      <c r="G807" s="180"/>
      <c r="H807" s="24"/>
      <c r="I807" s="8">
        <v>44071.0</v>
      </c>
      <c r="J807" s="180"/>
      <c r="K807" s="24"/>
      <c r="L807" s="8">
        <v>44073.0</v>
      </c>
      <c r="M807" s="180"/>
      <c r="N807" s="28"/>
      <c r="O807" s="28"/>
      <c r="P807" s="8">
        <v>44081.0</v>
      </c>
      <c r="Q807" s="180"/>
      <c r="R807" s="182" t="s">
        <v>16</v>
      </c>
      <c r="S807" s="182"/>
      <c r="T807" s="182" t="s">
        <v>16</v>
      </c>
      <c r="U807" s="182"/>
    </row>
    <row r="808">
      <c r="A808" s="10">
        <v>793.0</v>
      </c>
      <c r="B808" s="30">
        <v>7688969.0</v>
      </c>
      <c r="C808" s="9" t="s">
        <v>15</v>
      </c>
      <c r="D808" s="24"/>
      <c r="E808" s="8">
        <v>43959.0</v>
      </c>
      <c r="F808" s="179">
        <v>43959.0</v>
      </c>
      <c r="G808" s="180"/>
      <c r="H808" s="24"/>
      <c r="I808" s="8">
        <v>44071.0</v>
      </c>
      <c r="J808" s="180"/>
      <c r="K808" s="24"/>
      <c r="L808" s="8">
        <v>44073.0</v>
      </c>
      <c r="M808" s="180"/>
      <c r="N808" s="28"/>
      <c r="O808" s="28"/>
      <c r="P808" s="8">
        <v>44081.0</v>
      </c>
      <c r="Q808" s="180"/>
      <c r="R808" s="182" t="s">
        <v>16</v>
      </c>
      <c r="S808" s="182"/>
      <c r="T808" s="182" t="s">
        <v>16</v>
      </c>
      <c r="U808" s="182"/>
    </row>
    <row r="809">
      <c r="A809" s="10">
        <v>794.0</v>
      </c>
      <c r="B809" s="30">
        <v>7688972.0</v>
      </c>
      <c r="C809" s="9" t="s">
        <v>15</v>
      </c>
      <c r="D809" s="24"/>
      <c r="E809" s="8">
        <v>43959.0</v>
      </c>
      <c r="F809" s="179">
        <v>43959.0</v>
      </c>
      <c r="G809" s="180"/>
      <c r="H809" s="24"/>
      <c r="I809" s="8">
        <v>44071.0</v>
      </c>
      <c r="J809" s="180"/>
      <c r="K809" s="24"/>
      <c r="L809" s="8">
        <v>44073.0</v>
      </c>
      <c r="M809" s="180"/>
      <c r="N809" s="28"/>
      <c r="O809" s="28"/>
      <c r="P809" s="8">
        <v>44081.0</v>
      </c>
      <c r="Q809" s="180"/>
      <c r="R809" s="182" t="s">
        <v>16</v>
      </c>
      <c r="S809" s="182"/>
      <c r="T809" s="182" t="s">
        <v>16</v>
      </c>
      <c r="U809" s="182"/>
    </row>
    <row r="810">
      <c r="A810" s="10">
        <v>795.0</v>
      </c>
      <c r="B810" s="30">
        <v>7700514.0</v>
      </c>
      <c r="C810" s="9" t="s">
        <v>15</v>
      </c>
      <c r="D810" s="24"/>
      <c r="E810" s="8">
        <v>44070.0</v>
      </c>
      <c r="F810" s="187"/>
      <c r="G810" s="180"/>
      <c r="H810" s="24"/>
      <c r="I810" s="8">
        <v>44071.0</v>
      </c>
      <c r="J810" s="180"/>
      <c r="K810" s="24"/>
      <c r="L810" s="180"/>
      <c r="M810" s="180"/>
      <c r="N810" s="28"/>
      <c r="O810" s="28"/>
      <c r="P810" s="8">
        <v>44074.0</v>
      </c>
      <c r="Q810" s="180"/>
      <c r="R810" s="182" t="s">
        <v>15</v>
      </c>
      <c r="S810" s="182"/>
      <c r="T810" s="182" t="s">
        <v>15</v>
      </c>
      <c r="U810" s="182"/>
    </row>
    <row r="811">
      <c r="A811" s="10">
        <v>796.0</v>
      </c>
      <c r="B811" s="30">
        <v>7701348.0</v>
      </c>
      <c r="C811" s="9" t="s">
        <v>15</v>
      </c>
      <c r="D811" s="24"/>
      <c r="E811" s="8">
        <v>44071.0</v>
      </c>
      <c r="F811" s="8">
        <v>44072.0</v>
      </c>
      <c r="G811" s="180"/>
      <c r="H811" s="24"/>
      <c r="I811" s="181">
        <v>44108.0</v>
      </c>
      <c r="J811" s="180"/>
      <c r="K811" s="24"/>
      <c r="L811" s="8">
        <v>44107.0</v>
      </c>
      <c r="M811" s="29">
        <v>44114.0</v>
      </c>
      <c r="N811" s="28"/>
      <c r="O811" s="28"/>
      <c r="P811" s="8">
        <v>44117.0</v>
      </c>
      <c r="Q811" s="180"/>
      <c r="R811" s="182" t="s">
        <v>16</v>
      </c>
      <c r="S811" s="182"/>
      <c r="T811" s="182" t="s">
        <v>16</v>
      </c>
      <c r="U811" s="182"/>
    </row>
    <row r="812">
      <c r="A812" s="10">
        <v>797.0</v>
      </c>
      <c r="B812" s="30">
        <v>7701472.0</v>
      </c>
      <c r="C812" s="9" t="s">
        <v>15</v>
      </c>
      <c r="D812" s="24"/>
      <c r="E812" s="8">
        <v>44072.0</v>
      </c>
      <c r="F812" s="8">
        <v>44072.0</v>
      </c>
      <c r="G812" s="180"/>
      <c r="H812" s="24"/>
      <c r="I812" s="8">
        <v>44079.0</v>
      </c>
      <c r="J812" s="180"/>
      <c r="K812" s="24"/>
      <c r="L812" s="8">
        <v>44085.0</v>
      </c>
      <c r="M812" s="180"/>
      <c r="N812" s="28"/>
      <c r="O812" s="28"/>
      <c r="P812" s="8">
        <v>44097.0</v>
      </c>
      <c r="Q812" s="180"/>
      <c r="R812" s="182" t="s">
        <v>16</v>
      </c>
      <c r="S812" s="182"/>
      <c r="T812" s="182" t="s">
        <v>16</v>
      </c>
      <c r="U812" s="182"/>
    </row>
    <row r="813">
      <c r="A813" s="10">
        <v>798.0</v>
      </c>
      <c r="B813" s="30">
        <v>7701592.0</v>
      </c>
      <c r="C813" s="9" t="s">
        <v>15</v>
      </c>
      <c r="D813" s="24"/>
      <c r="E813" s="8">
        <v>44072.0</v>
      </c>
      <c r="F813" s="187"/>
      <c r="G813" s="180"/>
      <c r="H813" s="24"/>
      <c r="I813" s="8">
        <v>44073.0</v>
      </c>
      <c r="J813" s="180"/>
      <c r="K813" s="24"/>
      <c r="L813" s="8">
        <v>44079.0</v>
      </c>
      <c r="M813" s="180"/>
      <c r="N813" s="28"/>
      <c r="O813" s="28"/>
      <c r="P813" s="8">
        <v>44086.0</v>
      </c>
      <c r="Q813" s="180"/>
      <c r="R813" s="182" t="s">
        <v>15</v>
      </c>
      <c r="S813" s="182"/>
      <c r="T813" s="182" t="s">
        <v>16</v>
      </c>
      <c r="U813" s="182"/>
    </row>
    <row r="814">
      <c r="A814" s="10">
        <v>799.0</v>
      </c>
      <c r="B814" s="30">
        <v>7701594.0</v>
      </c>
      <c r="C814" s="9" t="s">
        <v>15</v>
      </c>
      <c r="D814" s="24"/>
      <c r="E814" s="8">
        <v>44072.0</v>
      </c>
      <c r="F814" s="187"/>
      <c r="G814" s="180"/>
      <c r="H814" s="24"/>
      <c r="I814" s="8">
        <v>44073.0</v>
      </c>
      <c r="J814" s="180"/>
      <c r="K814" s="24"/>
      <c r="L814" s="8">
        <v>44076.0</v>
      </c>
      <c r="M814" s="180"/>
      <c r="N814" s="28"/>
      <c r="O814" s="28"/>
      <c r="P814" s="8">
        <v>44086.0</v>
      </c>
      <c r="Q814" s="180"/>
      <c r="R814" s="182" t="s">
        <v>15</v>
      </c>
      <c r="S814" s="182"/>
      <c r="T814" s="182" t="s">
        <v>16</v>
      </c>
      <c r="U814" s="182"/>
    </row>
    <row r="815">
      <c r="A815" s="10">
        <v>800.0</v>
      </c>
      <c r="B815" s="30">
        <v>7702682.0</v>
      </c>
      <c r="C815" s="9" t="s">
        <v>15</v>
      </c>
      <c r="D815" s="24"/>
      <c r="E815" s="8">
        <v>43839.0</v>
      </c>
      <c r="F815" s="179">
        <v>43899.0</v>
      </c>
      <c r="G815" s="180"/>
      <c r="H815" s="24"/>
      <c r="I815" s="181">
        <v>44075.0</v>
      </c>
      <c r="J815" s="8">
        <v>44174.0</v>
      </c>
      <c r="K815" s="24"/>
      <c r="L815" s="180"/>
      <c r="M815" s="180"/>
      <c r="N815" s="28"/>
      <c r="O815" s="28"/>
      <c r="P815" s="8">
        <v>44092.0</v>
      </c>
      <c r="Q815" s="180"/>
      <c r="R815" s="182" t="s">
        <v>16</v>
      </c>
      <c r="S815" s="182"/>
      <c r="T815" s="182" t="s">
        <v>15</v>
      </c>
      <c r="U815" s="182"/>
    </row>
    <row r="816">
      <c r="A816" s="10">
        <v>801.0</v>
      </c>
      <c r="B816" s="30">
        <v>7709741.0</v>
      </c>
      <c r="C816" s="9" t="s">
        <v>15</v>
      </c>
      <c r="D816" s="24"/>
      <c r="E816" s="8">
        <v>43991.0</v>
      </c>
      <c r="F816" s="179">
        <v>43991.0</v>
      </c>
      <c r="G816" s="180"/>
      <c r="H816" s="24"/>
      <c r="I816" s="181">
        <v>44052.0</v>
      </c>
      <c r="J816" s="180"/>
      <c r="K816" s="24"/>
      <c r="L816" s="180"/>
      <c r="M816" s="180"/>
      <c r="N816" s="28"/>
      <c r="O816" s="28"/>
      <c r="P816" s="8">
        <v>44083.0</v>
      </c>
      <c r="Q816" s="180"/>
      <c r="R816" s="182" t="s">
        <v>16</v>
      </c>
      <c r="S816" s="182"/>
      <c r="T816" s="182" t="s">
        <v>15</v>
      </c>
      <c r="U816" s="182"/>
    </row>
    <row r="817">
      <c r="A817" s="10">
        <v>802.0</v>
      </c>
      <c r="B817" s="30">
        <v>7705995.0</v>
      </c>
      <c r="C817" s="9" t="s">
        <v>15</v>
      </c>
      <c r="D817" s="24"/>
      <c r="E817" s="8">
        <v>44052.0</v>
      </c>
      <c r="F817" s="187"/>
      <c r="G817" s="180"/>
      <c r="H817" s="24"/>
      <c r="I817" s="181">
        <v>44052.0</v>
      </c>
      <c r="J817" s="180"/>
      <c r="K817" s="24"/>
      <c r="L817" s="180"/>
      <c r="M817" s="180"/>
      <c r="N817" s="28"/>
      <c r="O817" s="28"/>
      <c r="P817" s="8">
        <v>44089.0</v>
      </c>
      <c r="Q817" s="180"/>
      <c r="R817" s="182" t="s">
        <v>15</v>
      </c>
      <c r="S817" s="182"/>
      <c r="T817" s="182" t="s">
        <v>15</v>
      </c>
      <c r="U817" s="182"/>
    </row>
    <row r="818">
      <c r="A818" s="10">
        <v>803.0</v>
      </c>
      <c r="B818" s="30">
        <v>7705996.0</v>
      </c>
      <c r="C818" s="9" t="s">
        <v>15</v>
      </c>
      <c r="D818" s="24"/>
      <c r="E818" s="8">
        <v>44052.0</v>
      </c>
      <c r="F818" s="187"/>
      <c r="G818" s="180"/>
      <c r="H818" s="24"/>
      <c r="I818" s="181">
        <v>44052.0</v>
      </c>
      <c r="J818" s="180"/>
      <c r="K818" s="24"/>
      <c r="L818" s="180"/>
      <c r="M818" s="180"/>
      <c r="N818" s="28"/>
      <c r="O818" s="28"/>
      <c r="P818" s="8">
        <v>44093.0</v>
      </c>
      <c r="Q818" s="180"/>
      <c r="R818" s="182" t="s">
        <v>15</v>
      </c>
      <c r="S818" s="182"/>
      <c r="T818" s="182" t="s">
        <v>15</v>
      </c>
      <c r="U818" s="182"/>
    </row>
    <row r="819">
      <c r="A819" s="10">
        <v>804.0</v>
      </c>
      <c r="B819" s="30">
        <v>7706340.0</v>
      </c>
      <c r="C819" s="16" t="s">
        <v>15</v>
      </c>
      <c r="D819" s="37"/>
      <c r="E819" s="15">
        <v>44083.0</v>
      </c>
      <c r="F819" s="195"/>
      <c r="G819" s="191"/>
      <c r="H819" s="37"/>
      <c r="I819" s="15">
        <v>44084.0</v>
      </c>
      <c r="J819" s="191"/>
      <c r="K819" s="37"/>
      <c r="L819" s="191"/>
      <c r="M819" s="191"/>
      <c r="N819" s="140"/>
      <c r="O819" s="15">
        <v>44085.0</v>
      </c>
      <c r="P819" s="15">
        <v>44092.0</v>
      </c>
      <c r="Q819" s="191"/>
      <c r="R819" s="182" t="s">
        <v>15</v>
      </c>
      <c r="S819" s="182"/>
      <c r="T819" s="182" t="s">
        <v>15</v>
      </c>
      <c r="U819" s="194"/>
    </row>
    <row r="820">
      <c r="A820" s="10">
        <v>805.0</v>
      </c>
      <c r="B820" s="30">
        <v>7706440.0</v>
      </c>
      <c r="C820" s="9" t="s">
        <v>15</v>
      </c>
      <c r="D820" s="24"/>
      <c r="E820" s="8">
        <v>44083.0</v>
      </c>
      <c r="F820" s="179">
        <v>44083.0</v>
      </c>
      <c r="G820" s="180"/>
      <c r="H820" s="24"/>
      <c r="I820" s="186"/>
      <c r="J820" s="180"/>
      <c r="K820" s="24"/>
      <c r="L820" s="8">
        <v>44111.0</v>
      </c>
      <c r="M820" s="180"/>
      <c r="N820" s="28"/>
      <c r="O820" s="28"/>
      <c r="P820" s="8">
        <v>44125.0</v>
      </c>
      <c r="Q820" s="180"/>
      <c r="R820" s="182" t="s">
        <v>16</v>
      </c>
      <c r="S820" s="182"/>
      <c r="T820" s="182" t="s">
        <v>16</v>
      </c>
      <c r="U820" s="182"/>
    </row>
    <row r="821">
      <c r="A821" s="10">
        <v>806.0</v>
      </c>
      <c r="B821" s="30">
        <v>7708006.0</v>
      </c>
      <c r="C821" s="16" t="s">
        <v>15</v>
      </c>
      <c r="D821" s="37"/>
      <c r="E821" s="15">
        <v>44087.0</v>
      </c>
      <c r="F821" s="190">
        <v>44087.0</v>
      </c>
      <c r="G821" s="191"/>
      <c r="H821" s="37"/>
      <c r="I821" s="203"/>
      <c r="J821" s="191"/>
      <c r="K821" s="37"/>
      <c r="L821" s="191"/>
      <c r="M821" s="191"/>
      <c r="N821" s="140"/>
      <c r="O821" s="140"/>
      <c r="P821" s="191"/>
      <c r="Q821" s="15">
        <v>44091.0</v>
      </c>
      <c r="R821" s="182" t="s">
        <v>16</v>
      </c>
      <c r="S821" s="182"/>
      <c r="T821" s="182" t="s">
        <v>15</v>
      </c>
      <c r="U821" s="194"/>
    </row>
    <row r="822">
      <c r="A822" s="10">
        <v>807.0</v>
      </c>
      <c r="B822" s="30">
        <v>7683912.0</v>
      </c>
      <c r="C822" s="9" t="s">
        <v>15</v>
      </c>
      <c r="D822" s="24"/>
      <c r="E822" s="8">
        <v>44037.0</v>
      </c>
      <c r="F822" s="179">
        <v>44037.0</v>
      </c>
      <c r="G822" s="180"/>
      <c r="H822" s="24"/>
      <c r="I822" s="181">
        <v>44090.0</v>
      </c>
      <c r="J822" s="180"/>
      <c r="K822" s="24"/>
      <c r="L822" s="8">
        <v>44106.0</v>
      </c>
      <c r="M822" s="180"/>
      <c r="N822" s="28"/>
      <c r="O822" s="28"/>
      <c r="P822" s="8">
        <v>44109.0</v>
      </c>
      <c r="Q822" s="180"/>
      <c r="R822" s="182" t="s">
        <v>16</v>
      </c>
      <c r="S822" s="182"/>
      <c r="T822" s="182" t="s">
        <v>16</v>
      </c>
      <c r="U822" s="182"/>
    </row>
    <row r="823">
      <c r="A823" s="10">
        <v>808.0</v>
      </c>
      <c r="B823" s="30">
        <v>7710846.0</v>
      </c>
      <c r="C823" s="9" t="s">
        <v>15</v>
      </c>
      <c r="D823" s="24"/>
      <c r="E823" s="8">
        <v>44092.0</v>
      </c>
      <c r="F823" s="187"/>
      <c r="G823" s="180"/>
      <c r="H823" s="24"/>
      <c r="I823" s="181">
        <v>44092.0</v>
      </c>
      <c r="J823" s="180"/>
      <c r="K823" s="24"/>
      <c r="L823" s="8">
        <v>44104.0</v>
      </c>
      <c r="M823" s="180"/>
      <c r="N823" s="28"/>
      <c r="O823" s="28"/>
      <c r="P823" s="8">
        <v>44105.0</v>
      </c>
      <c r="Q823" s="180"/>
      <c r="R823" s="182" t="s">
        <v>15</v>
      </c>
      <c r="S823" s="182"/>
      <c r="T823" s="182" t="s">
        <v>16</v>
      </c>
      <c r="U823" s="182"/>
    </row>
    <row r="824">
      <c r="A824" s="10">
        <v>809.0</v>
      </c>
      <c r="B824" s="30">
        <v>7711049.0</v>
      </c>
      <c r="C824" s="16" t="s">
        <v>15</v>
      </c>
      <c r="D824" s="37"/>
      <c r="E824" s="15">
        <v>44092.0</v>
      </c>
      <c r="F824" s="195"/>
      <c r="G824" s="191"/>
      <c r="H824" s="37"/>
      <c r="I824" s="192">
        <v>44093.0</v>
      </c>
      <c r="J824" s="191"/>
      <c r="K824" s="37"/>
      <c r="L824" s="191"/>
      <c r="M824" s="191"/>
      <c r="N824" s="140"/>
      <c r="O824" s="140"/>
      <c r="P824" s="15">
        <v>44104.0</v>
      </c>
      <c r="Q824" s="191"/>
      <c r="R824" s="182" t="s">
        <v>15</v>
      </c>
      <c r="S824" s="182"/>
      <c r="T824" s="182" t="s">
        <v>15</v>
      </c>
      <c r="U824" s="194"/>
    </row>
    <row r="825">
      <c r="A825" s="10">
        <v>810.0</v>
      </c>
      <c r="B825" s="30">
        <v>7713372.0</v>
      </c>
      <c r="C825" s="9" t="s">
        <v>15</v>
      </c>
      <c r="D825" s="24"/>
      <c r="E825" s="8">
        <v>44098.0</v>
      </c>
      <c r="F825" s="187"/>
      <c r="G825" s="180"/>
      <c r="H825" s="24"/>
      <c r="I825" s="8">
        <v>44098.0</v>
      </c>
      <c r="J825" s="180"/>
      <c r="K825" s="24"/>
      <c r="L825" s="8">
        <v>44117.0</v>
      </c>
      <c r="M825" s="180"/>
      <c r="N825" s="28"/>
      <c r="O825" s="28"/>
      <c r="P825" s="8">
        <v>44118.0</v>
      </c>
      <c r="Q825" s="180"/>
      <c r="R825" s="182" t="s">
        <v>15</v>
      </c>
      <c r="S825" s="182"/>
      <c r="T825" s="182" t="s">
        <v>16</v>
      </c>
      <c r="U825" s="182"/>
    </row>
    <row r="826">
      <c r="A826" s="10">
        <v>811.0</v>
      </c>
      <c r="B826" s="30">
        <v>7713713.0</v>
      </c>
      <c r="C826" s="9" t="s">
        <v>15</v>
      </c>
      <c r="D826" s="24"/>
      <c r="E826" s="8">
        <v>44098.0</v>
      </c>
      <c r="F826" s="187"/>
      <c r="G826" s="180"/>
      <c r="H826" s="24"/>
      <c r="I826" s="8">
        <v>44099.0</v>
      </c>
      <c r="J826" s="180"/>
      <c r="K826" s="24"/>
      <c r="L826" s="8">
        <v>44107.0</v>
      </c>
      <c r="M826" s="180"/>
      <c r="N826" s="28"/>
      <c r="O826" s="28"/>
      <c r="P826" s="8">
        <v>44111.0</v>
      </c>
      <c r="Q826" s="180"/>
      <c r="R826" s="182" t="s">
        <v>15</v>
      </c>
      <c r="S826" s="182"/>
      <c r="T826" s="182" t="s">
        <v>16</v>
      </c>
      <c r="U826" s="182"/>
    </row>
    <row r="827">
      <c r="A827" s="10">
        <v>812.0</v>
      </c>
      <c r="B827" s="30">
        <v>7714253.0</v>
      </c>
      <c r="C827" s="16" t="s">
        <v>15</v>
      </c>
      <c r="D827" s="37"/>
      <c r="E827" s="15">
        <v>44099.0</v>
      </c>
      <c r="F827" s="15">
        <v>44100.0</v>
      </c>
      <c r="G827" s="191"/>
      <c r="H827" s="37"/>
      <c r="I827" s="192">
        <v>44167.0</v>
      </c>
      <c r="J827" s="191"/>
      <c r="K827" s="37"/>
      <c r="L827" s="15">
        <v>44175.0</v>
      </c>
      <c r="M827" s="191"/>
      <c r="N827" s="140"/>
      <c r="O827" s="140"/>
      <c r="P827" s="15">
        <v>44202.0</v>
      </c>
      <c r="Q827" s="191"/>
      <c r="R827" s="182" t="s">
        <v>16</v>
      </c>
      <c r="S827" s="182" t="s">
        <v>16</v>
      </c>
      <c r="T827" s="182" t="s">
        <v>16</v>
      </c>
      <c r="U827" s="182"/>
    </row>
    <row r="828">
      <c r="A828" s="10">
        <v>813.0</v>
      </c>
      <c r="B828" s="10">
        <v>7717899.0</v>
      </c>
      <c r="C828" s="9" t="s">
        <v>16</v>
      </c>
      <c r="D828" s="10">
        <v>1.0</v>
      </c>
      <c r="E828" s="181">
        <v>44107.0</v>
      </c>
      <c r="F828" s="181">
        <v>44108.0</v>
      </c>
      <c r="G828" s="180"/>
      <c r="H828" s="24"/>
      <c r="I828" s="186"/>
      <c r="J828" s="180"/>
      <c r="K828" s="24"/>
      <c r="L828" s="180"/>
      <c r="M828" s="180"/>
      <c r="N828" s="28"/>
      <c r="O828" s="28"/>
      <c r="P828" s="180"/>
      <c r="Q828" s="181">
        <v>44110.0</v>
      </c>
      <c r="R828" s="182" t="s">
        <v>16</v>
      </c>
      <c r="S828" s="182" t="s">
        <v>15</v>
      </c>
      <c r="T828" s="182" t="s">
        <v>15</v>
      </c>
      <c r="U828" s="182"/>
    </row>
    <row r="829">
      <c r="A829" s="10">
        <v>814.0</v>
      </c>
      <c r="B829" s="10">
        <v>7654796.0</v>
      </c>
      <c r="C829" s="16" t="s">
        <v>15</v>
      </c>
      <c r="D829" s="37"/>
      <c r="E829" s="15">
        <v>43978.0</v>
      </c>
      <c r="F829" s="15">
        <v>43978.0</v>
      </c>
      <c r="G829" s="15"/>
      <c r="H829" s="139"/>
      <c r="I829" s="15">
        <v>44003.0</v>
      </c>
      <c r="J829" s="191"/>
      <c r="K829" s="37"/>
      <c r="L829" s="15">
        <v>44014.0</v>
      </c>
      <c r="M829" s="191"/>
      <c r="N829" s="140"/>
      <c r="O829" s="140"/>
      <c r="P829" s="15">
        <v>44027.0</v>
      </c>
      <c r="Q829" s="191"/>
      <c r="R829" s="182" t="s">
        <v>16</v>
      </c>
      <c r="S829" s="182" t="s">
        <v>16</v>
      </c>
      <c r="T829" s="182" t="s">
        <v>16</v>
      </c>
      <c r="U829" s="182"/>
    </row>
    <row r="830">
      <c r="A830" s="10">
        <v>815.0</v>
      </c>
      <c r="B830" s="10">
        <v>7644430.0</v>
      </c>
      <c r="C830" s="9" t="s">
        <v>16</v>
      </c>
      <c r="D830" s="10">
        <v>1.0</v>
      </c>
      <c r="E830" s="8">
        <v>43960.0</v>
      </c>
      <c r="F830" s="187"/>
      <c r="G830" s="180"/>
      <c r="H830" s="24"/>
      <c r="I830" s="8">
        <v>43961.0</v>
      </c>
      <c r="J830" s="180"/>
      <c r="K830" s="24"/>
      <c r="L830" s="8"/>
      <c r="M830" s="180"/>
      <c r="N830" s="28"/>
      <c r="O830" s="28"/>
      <c r="P830" s="8">
        <v>43977.0</v>
      </c>
      <c r="Q830" s="180"/>
      <c r="R830" s="182" t="s">
        <v>15</v>
      </c>
      <c r="S830" s="182" t="s">
        <v>16</v>
      </c>
      <c r="T830" s="182" t="s">
        <v>15</v>
      </c>
      <c r="U830" s="182"/>
    </row>
    <row r="831">
      <c r="A831" s="10">
        <v>816.0</v>
      </c>
      <c r="B831" s="10">
        <v>7645046.0</v>
      </c>
      <c r="C831" s="9" t="s">
        <v>15</v>
      </c>
      <c r="D831" s="24"/>
      <c r="E831" s="8">
        <v>43962.0</v>
      </c>
      <c r="F831" s="8">
        <v>43962.0</v>
      </c>
      <c r="G831" s="180"/>
      <c r="H831" s="24"/>
      <c r="I831" s="8">
        <v>43979.0</v>
      </c>
      <c r="J831" s="180"/>
      <c r="K831" s="24"/>
      <c r="L831" s="8">
        <v>43970.0</v>
      </c>
      <c r="M831" s="180"/>
      <c r="N831" s="28"/>
      <c r="O831" s="28"/>
      <c r="P831" s="8">
        <v>43999.0</v>
      </c>
      <c r="Q831" s="180"/>
      <c r="R831" s="182" t="s">
        <v>16</v>
      </c>
      <c r="S831" s="182" t="s">
        <v>16</v>
      </c>
      <c r="T831" s="182" t="s">
        <v>16</v>
      </c>
      <c r="U831" s="182"/>
    </row>
    <row r="832">
      <c r="A832" s="36">
        <v>817.0</v>
      </c>
      <c r="B832" s="36">
        <v>7645052.0</v>
      </c>
      <c r="C832" s="16" t="s">
        <v>16</v>
      </c>
      <c r="D832" s="36">
        <v>2.0</v>
      </c>
      <c r="E832" s="15">
        <v>43962.0</v>
      </c>
      <c r="F832" s="15">
        <v>43963.0</v>
      </c>
      <c r="G832" s="191"/>
      <c r="H832" s="37"/>
      <c r="I832" s="15">
        <v>43965.0</v>
      </c>
      <c r="J832" s="15"/>
      <c r="K832" s="37"/>
      <c r="L832" s="191"/>
      <c r="M832" s="191"/>
      <c r="N832" s="140"/>
      <c r="O832" s="140"/>
      <c r="P832" s="15">
        <v>43999.0</v>
      </c>
      <c r="Q832" s="191"/>
      <c r="R832" s="194" t="s">
        <v>16</v>
      </c>
      <c r="S832" s="194" t="s">
        <v>16</v>
      </c>
      <c r="T832" s="194" t="s">
        <v>15</v>
      </c>
      <c r="U832" s="194"/>
    </row>
    <row r="833">
      <c r="A833" s="10">
        <v>818.0</v>
      </c>
      <c r="B833" s="10">
        <v>7575041.0</v>
      </c>
      <c r="C833" s="16" t="s">
        <v>16</v>
      </c>
      <c r="D833" s="36">
        <v>1.0</v>
      </c>
      <c r="E833" s="238">
        <v>43789.0</v>
      </c>
      <c r="F833" s="239" t="s">
        <v>3147</v>
      </c>
      <c r="G833" s="240" t="s">
        <v>3148</v>
      </c>
      <c r="H833" s="37"/>
      <c r="I833" s="15">
        <v>43789.0</v>
      </c>
      <c r="J833" s="191"/>
      <c r="K833" s="37"/>
      <c r="L833" s="191"/>
      <c r="M833" s="191"/>
      <c r="N833" s="140"/>
      <c r="O833" s="70">
        <v>43805.0</v>
      </c>
      <c r="P833" s="15">
        <v>43812.0</v>
      </c>
      <c r="Q833" s="191"/>
      <c r="R833" s="182" t="s">
        <v>15</v>
      </c>
      <c r="S833" s="182" t="s">
        <v>16</v>
      </c>
      <c r="T833" s="182" t="s">
        <v>15</v>
      </c>
      <c r="U833" s="194" t="s">
        <v>16</v>
      </c>
    </row>
    <row r="834">
      <c r="A834" s="10">
        <v>819.0</v>
      </c>
      <c r="B834" s="10">
        <v>7589007.0</v>
      </c>
      <c r="C834" s="9" t="s">
        <v>16</v>
      </c>
      <c r="D834" s="60">
        <v>2.0</v>
      </c>
      <c r="E834" s="15">
        <v>43844.0</v>
      </c>
      <c r="F834" s="15">
        <v>43845.0</v>
      </c>
      <c r="G834" s="180"/>
      <c r="H834" s="24"/>
      <c r="I834" s="15">
        <v>43852.0</v>
      </c>
      <c r="J834" s="180"/>
      <c r="K834" s="24"/>
      <c r="L834" s="15">
        <v>43860.0</v>
      </c>
      <c r="M834" s="180"/>
      <c r="N834" s="28"/>
      <c r="O834" s="28"/>
      <c r="P834" s="15">
        <v>43871.0</v>
      </c>
      <c r="Q834" s="180"/>
      <c r="R834" s="182" t="s">
        <v>16</v>
      </c>
      <c r="S834" s="182" t="s">
        <v>16</v>
      </c>
      <c r="T834" s="182" t="s">
        <v>16</v>
      </c>
      <c r="U834" s="194"/>
    </row>
    <row r="835">
      <c r="A835" s="10">
        <v>820.0</v>
      </c>
      <c r="B835" s="10">
        <v>7719507.0</v>
      </c>
      <c r="C835" s="16" t="s">
        <v>15</v>
      </c>
      <c r="D835" s="37"/>
      <c r="E835" s="192">
        <v>44111.0</v>
      </c>
      <c r="F835" s="192">
        <v>44111.0</v>
      </c>
      <c r="G835" s="191"/>
      <c r="H835" s="37"/>
      <c r="I835" s="15">
        <v>44185.0</v>
      </c>
      <c r="J835" s="15"/>
      <c r="K835" s="37"/>
      <c r="L835" s="191"/>
      <c r="M835" s="191"/>
      <c r="N835" s="140"/>
      <c r="O835" s="140"/>
      <c r="P835" s="15">
        <v>43849.0</v>
      </c>
      <c r="Q835" s="191"/>
      <c r="R835" s="182" t="s">
        <v>16</v>
      </c>
      <c r="S835" s="182" t="s">
        <v>16</v>
      </c>
      <c r="T835" s="182" t="s">
        <v>15</v>
      </c>
      <c r="U835" s="194"/>
    </row>
    <row r="836">
      <c r="A836" s="10">
        <v>821.0</v>
      </c>
      <c r="B836" s="10">
        <v>7719348.0</v>
      </c>
      <c r="C836" s="16" t="s">
        <v>16</v>
      </c>
      <c r="D836" s="36">
        <v>1.0</v>
      </c>
      <c r="E836" s="192">
        <v>44110.0</v>
      </c>
      <c r="F836" s="192">
        <v>44111.0</v>
      </c>
      <c r="G836" s="191"/>
      <c r="H836" s="37"/>
      <c r="I836" s="192">
        <v>44128.0</v>
      </c>
      <c r="J836" s="192"/>
      <c r="K836" s="37"/>
      <c r="L836" s="15">
        <v>44138.0</v>
      </c>
      <c r="M836" s="191"/>
      <c r="N836" s="140"/>
      <c r="O836" s="140"/>
      <c r="P836" s="15">
        <v>44169.0</v>
      </c>
      <c r="Q836" s="191"/>
      <c r="R836" s="182" t="s">
        <v>16</v>
      </c>
      <c r="S836" s="182" t="s">
        <v>16</v>
      </c>
      <c r="T836" s="182" t="s">
        <v>16</v>
      </c>
      <c r="U836" s="194"/>
    </row>
    <row r="837">
      <c r="A837" s="36">
        <v>822.0</v>
      </c>
      <c r="B837" s="36">
        <v>7719351.0</v>
      </c>
      <c r="C837" s="16" t="s">
        <v>16</v>
      </c>
      <c r="D837" s="36">
        <v>1.0</v>
      </c>
      <c r="E837" s="15">
        <v>44110.0</v>
      </c>
      <c r="F837" s="15">
        <v>44111.0</v>
      </c>
      <c r="G837" s="191"/>
      <c r="H837" s="37"/>
      <c r="I837" s="15">
        <v>44128.0</v>
      </c>
      <c r="J837" s="15"/>
      <c r="K837" s="37"/>
      <c r="L837" s="15">
        <v>44138.0</v>
      </c>
      <c r="M837" s="191"/>
      <c r="N837" s="140"/>
      <c r="O837" s="140"/>
      <c r="P837" s="15">
        <v>44168.0</v>
      </c>
      <c r="Q837" s="191"/>
      <c r="R837" s="194" t="s">
        <v>16</v>
      </c>
      <c r="S837" s="194" t="s">
        <v>16</v>
      </c>
      <c r="T837" s="194" t="s">
        <v>16</v>
      </c>
      <c r="U837" s="194"/>
    </row>
    <row r="838">
      <c r="A838" s="10">
        <v>823.0</v>
      </c>
      <c r="B838" s="10">
        <v>7719943.0</v>
      </c>
      <c r="C838" s="9" t="s">
        <v>16</v>
      </c>
      <c r="D838" s="10">
        <v>1.0</v>
      </c>
      <c r="E838" s="8">
        <v>44108.0</v>
      </c>
      <c r="F838" s="187"/>
      <c r="G838" s="180"/>
      <c r="H838" s="24"/>
      <c r="I838" s="8">
        <v>44111.0</v>
      </c>
      <c r="J838" s="180"/>
      <c r="K838" s="24"/>
      <c r="L838" s="180"/>
      <c r="M838" s="180"/>
      <c r="N838" s="28"/>
      <c r="O838" s="28"/>
      <c r="P838" s="8">
        <v>44113.0</v>
      </c>
      <c r="Q838" s="180"/>
      <c r="R838" s="182" t="s">
        <v>15</v>
      </c>
      <c r="S838" s="182" t="s">
        <v>16</v>
      </c>
      <c r="T838" s="182" t="s">
        <v>15</v>
      </c>
      <c r="U838" s="182"/>
    </row>
    <row r="839">
      <c r="A839" s="10">
        <v>824.0</v>
      </c>
      <c r="B839" s="10">
        <v>7720317.0</v>
      </c>
      <c r="C839" s="9" t="s">
        <v>15</v>
      </c>
      <c r="D839" s="10"/>
      <c r="E839" s="8">
        <v>44112.0</v>
      </c>
      <c r="F839" s="187"/>
      <c r="G839" s="180"/>
      <c r="H839" s="24"/>
      <c r="I839" s="8">
        <v>44112.0</v>
      </c>
      <c r="J839" s="180"/>
      <c r="K839" s="24"/>
      <c r="L839" s="180"/>
      <c r="M839" s="180"/>
      <c r="N839" s="28"/>
      <c r="O839" s="72">
        <v>44116.0</v>
      </c>
      <c r="P839" s="8">
        <v>44120.0</v>
      </c>
      <c r="Q839" s="180"/>
      <c r="R839" s="182" t="s">
        <v>15</v>
      </c>
      <c r="S839" s="182" t="s">
        <v>16</v>
      </c>
      <c r="T839" s="182" t="s">
        <v>15</v>
      </c>
      <c r="U839" s="182" t="s">
        <v>16</v>
      </c>
    </row>
    <row r="840">
      <c r="A840" s="10">
        <v>825.0</v>
      </c>
      <c r="B840" s="10">
        <v>7718511.0</v>
      </c>
      <c r="C840" s="9" t="s">
        <v>15</v>
      </c>
      <c r="D840" s="24"/>
      <c r="E840" s="8">
        <v>44109.0</v>
      </c>
      <c r="F840" s="8">
        <v>44109.0</v>
      </c>
      <c r="G840" s="180"/>
      <c r="H840" s="24"/>
      <c r="I840" s="8">
        <v>44113.0</v>
      </c>
      <c r="J840" s="180"/>
      <c r="K840" s="24"/>
      <c r="L840" s="8">
        <v>44125.0</v>
      </c>
      <c r="M840" s="180"/>
      <c r="N840" s="28"/>
      <c r="O840" s="28"/>
      <c r="P840" s="8">
        <v>44135.0</v>
      </c>
      <c r="Q840" s="180"/>
      <c r="R840" s="182" t="s">
        <v>16</v>
      </c>
      <c r="S840" s="182" t="s">
        <v>16</v>
      </c>
      <c r="T840" s="182" t="s">
        <v>16</v>
      </c>
      <c r="U840" s="182" t="s">
        <v>15</v>
      </c>
    </row>
    <row r="841">
      <c r="A841" s="10">
        <v>826.0</v>
      </c>
      <c r="B841" s="10">
        <v>7721932.0</v>
      </c>
      <c r="C841" s="9" t="s">
        <v>16</v>
      </c>
      <c r="D841" s="10">
        <v>1.0</v>
      </c>
      <c r="E841" s="8">
        <v>44116.0</v>
      </c>
      <c r="F841" s="187"/>
      <c r="G841" s="180"/>
      <c r="H841" s="24"/>
      <c r="I841" s="8">
        <v>44117.0</v>
      </c>
      <c r="J841" s="180"/>
      <c r="K841" s="24"/>
      <c r="L841" s="8">
        <v>44121.0</v>
      </c>
      <c r="M841" s="180"/>
      <c r="N841" s="28"/>
      <c r="O841" s="28"/>
      <c r="P841" s="8">
        <v>44124.0</v>
      </c>
      <c r="Q841" s="180"/>
      <c r="R841" s="182" t="s">
        <v>15</v>
      </c>
      <c r="S841" s="182" t="s">
        <v>16</v>
      </c>
      <c r="T841" s="182" t="s">
        <v>16</v>
      </c>
      <c r="U841" s="182" t="s">
        <v>15</v>
      </c>
    </row>
    <row r="842">
      <c r="A842" s="10">
        <v>827.0</v>
      </c>
      <c r="B842" s="10">
        <v>7679531.0</v>
      </c>
      <c r="C842" s="9" t="s">
        <v>16</v>
      </c>
      <c r="D842" s="10">
        <v>1.0</v>
      </c>
      <c r="E842" s="8">
        <v>44027.0</v>
      </c>
      <c r="F842" s="8">
        <v>44028.0</v>
      </c>
      <c r="G842" s="180"/>
      <c r="H842" s="24"/>
      <c r="I842" s="8">
        <v>44089.0</v>
      </c>
      <c r="J842" s="8">
        <v>44105.0</v>
      </c>
      <c r="K842" s="24"/>
      <c r="L842" s="8">
        <v>44099.0</v>
      </c>
      <c r="M842" s="180"/>
      <c r="N842" s="28"/>
      <c r="O842" s="28"/>
      <c r="P842" s="8">
        <v>44115.0</v>
      </c>
      <c r="Q842" s="180"/>
      <c r="R842" s="182" t="s">
        <v>16</v>
      </c>
      <c r="S842" s="182" t="s">
        <v>16</v>
      </c>
      <c r="T842" s="182" t="s">
        <v>16</v>
      </c>
      <c r="U842" s="182" t="s">
        <v>15</v>
      </c>
    </row>
    <row r="843">
      <c r="A843" s="10">
        <v>828.0</v>
      </c>
      <c r="B843" s="10">
        <v>7723984.0</v>
      </c>
      <c r="C843" s="9" t="s">
        <v>15</v>
      </c>
      <c r="D843" s="24"/>
      <c r="E843" s="8">
        <v>44120.0</v>
      </c>
      <c r="F843" s="187"/>
      <c r="G843" s="180"/>
      <c r="H843" s="24"/>
      <c r="I843" s="8">
        <v>44120.0</v>
      </c>
      <c r="J843" s="180"/>
      <c r="K843" s="24"/>
      <c r="L843" s="8">
        <v>44142.0</v>
      </c>
      <c r="M843" s="180"/>
      <c r="N843" s="28"/>
      <c r="O843" s="72">
        <v>44149.0</v>
      </c>
      <c r="P843" s="8">
        <v>44151.0</v>
      </c>
      <c r="Q843" s="180"/>
      <c r="R843" s="182" t="s">
        <v>15</v>
      </c>
      <c r="S843" s="182" t="s">
        <v>16</v>
      </c>
      <c r="T843" s="182" t="s">
        <v>16</v>
      </c>
      <c r="U843" s="182" t="s">
        <v>16</v>
      </c>
    </row>
    <row r="844">
      <c r="A844" s="10">
        <v>829.0</v>
      </c>
      <c r="B844" s="10">
        <v>7724495.0</v>
      </c>
      <c r="C844" s="9" t="s">
        <v>16</v>
      </c>
      <c r="D844" s="10">
        <v>1.0</v>
      </c>
      <c r="E844" s="8">
        <v>44121.0</v>
      </c>
      <c r="F844" s="187"/>
      <c r="G844" s="180"/>
      <c r="H844" s="24"/>
      <c r="I844" s="8">
        <v>44122.0</v>
      </c>
      <c r="J844" s="180"/>
      <c r="K844" s="24"/>
      <c r="L844" s="180"/>
      <c r="M844" s="180"/>
      <c r="N844" s="28"/>
      <c r="O844" s="72">
        <v>44135.0</v>
      </c>
      <c r="P844" s="8">
        <v>44139.0</v>
      </c>
      <c r="Q844" s="180"/>
      <c r="R844" s="182" t="s">
        <v>15</v>
      </c>
      <c r="S844" s="182" t="s">
        <v>16</v>
      </c>
      <c r="T844" s="182" t="s">
        <v>15</v>
      </c>
      <c r="U844" s="182" t="s">
        <v>16</v>
      </c>
    </row>
    <row r="845">
      <c r="A845" s="10">
        <v>830.0</v>
      </c>
      <c r="B845" s="10">
        <v>7725577.0</v>
      </c>
      <c r="C845" s="9" t="s">
        <v>16</v>
      </c>
      <c r="D845" s="10">
        <v>1.0</v>
      </c>
      <c r="E845" s="8">
        <v>44124.0</v>
      </c>
      <c r="F845" s="187"/>
      <c r="G845" s="180"/>
      <c r="H845" s="24"/>
      <c r="I845" s="8">
        <v>44125.0</v>
      </c>
      <c r="J845" s="180"/>
      <c r="K845" s="24"/>
      <c r="L845" s="180"/>
      <c r="M845" s="180"/>
      <c r="N845" s="28"/>
      <c r="O845" s="72">
        <v>44126.0</v>
      </c>
      <c r="P845" s="8">
        <v>44128.0</v>
      </c>
      <c r="Q845" s="180"/>
      <c r="R845" s="182" t="s">
        <v>15</v>
      </c>
      <c r="S845" s="182" t="s">
        <v>16</v>
      </c>
      <c r="T845" s="182" t="s">
        <v>15</v>
      </c>
      <c r="U845" s="182" t="s">
        <v>16</v>
      </c>
    </row>
    <row r="846">
      <c r="A846" s="10">
        <v>831.0</v>
      </c>
      <c r="B846" s="10">
        <v>7727130.0</v>
      </c>
      <c r="C846" s="9" t="s">
        <v>16</v>
      </c>
      <c r="D846" s="10">
        <v>1.0</v>
      </c>
      <c r="E846" s="8">
        <v>44127.0</v>
      </c>
      <c r="F846" s="187"/>
      <c r="G846" s="180"/>
      <c r="H846" s="24"/>
      <c r="I846" s="8">
        <v>44127.0</v>
      </c>
      <c r="J846" s="180"/>
      <c r="K846" s="24"/>
      <c r="L846" s="8">
        <v>44146.0</v>
      </c>
      <c r="M846" s="180"/>
      <c r="N846" s="28"/>
      <c r="O846" s="28"/>
      <c r="P846" s="8">
        <v>44148.0</v>
      </c>
      <c r="Q846" s="180"/>
      <c r="R846" s="182" t="s">
        <v>15</v>
      </c>
      <c r="S846" s="182" t="s">
        <v>16</v>
      </c>
      <c r="T846" s="182" t="s">
        <v>16</v>
      </c>
      <c r="U846" s="182" t="s">
        <v>15</v>
      </c>
    </row>
    <row r="847">
      <c r="A847" s="10">
        <v>832.0</v>
      </c>
      <c r="B847" s="10">
        <v>7727877.0</v>
      </c>
      <c r="C847" s="9" t="s">
        <v>15</v>
      </c>
      <c r="D847" s="10"/>
      <c r="E847" s="8">
        <v>44128.0</v>
      </c>
      <c r="F847" s="8">
        <v>44128.0</v>
      </c>
      <c r="G847" s="180"/>
      <c r="H847" s="24"/>
      <c r="I847" s="8">
        <v>44193.0</v>
      </c>
      <c r="J847" s="180"/>
      <c r="K847" s="24"/>
      <c r="L847" s="8">
        <v>44202.0</v>
      </c>
      <c r="M847" s="180"/>
      <c r="N847" s="28"/>
      <c r="O847" s="28"/>
      <c r="P847" s="180"/>
      <c r="Q847" s="8">
        <v>44216.0</v>
      </c>
      <c r="R847" s="182" t="s">
        <v>16</v>
      </c>
      <c r="S847" s="182" t="s">
        <v>16</v>
      </c>
      <c r="T847" s="182" t="s">
        <v>16</v>
      </c>
      <c r="U847" s="182" t="s">
        <v>15</v>
      </c>
    </row>
    <row r="848">
      <c r="A848" s="10">
        <v>833.0</v>
      </c>
      <c r="B848" s="10">
        <v>7727750.0</v>
      </c>
      <c r="C848" s="9" t="s">
        <v>15</v>
      </c>
      <c r="D848" s="10"/>
      <c r="E848" s="8">
        <v>44128.0</v>
      </c>
      <c r="F848" s="187"/>
      <c r="G848" s="180"/>
      <c r="H848" s="24"/>
      <c r="I848" s="8">
        <v>44128.0</v>
      </c>
      <c r="J848" s="180"/>
      <c r="K848" s="24"/>
      <c r="L848" s="180"/>
      <c r="M848" s="180"/>
      <c r="N848" s="28"/>
      <c r="O848" s="72">
        <v>44132.0</v>
      </c>
      <c r="P848" s="8">
        <v>44137.0</v>
      </c>
      <c r="Q848" s="180"/>
      <c r="R848" s="182" t="s">
        <v>15</v>
      </c>
      <c r="S848" s="182" t="s">
        <v>16</v>
      </c>
      <c r="T848" s="182" t="s">
        <v>15</v>
      </c>
      <c r="U848" s="182" t="s">
        <v>16</v>
      </c>
    </row>
    <row r="849">
      <c r="A849" s="10">
        <v>834.0</v>
      </c>
      <c r="B849" s="10">
        <v>7728078.0</v>
      </c>
      <c r="C849" s="9" t="s">
        <v>15</v>
      </c>
      <c r="D849" s="24"/>
      <c r="E849" s="8">
        <v>44129.0</v>
      </c>
      <c r="F849" s="8">
        <v>44129.0</v>
      </c>
      <c r="G849" s="180"/>
      <c r="H849" s="24"/>
      <c r="I849" s="8">
        <v>44143.0</v>
      </c>
      <c r="J849" s="180"/>
      <c r="K849" s="24"/>
      <c r="L849" s="8">
        <v>44145.0</v>
      </c>
      <c r="M849" s="180"/>
      <c r="N849" s="28"/>
      <c r="O849" s="28"/>
      <c r="P849" s="8">
        <v>44168.0</v>
      </c>
      <c r="Q849" s="180"/>
      <c r="R849" s="182" t="s">
        <v>16</v>
      </c>
      <c r="S849" s="182" t="s">
        <v>16</v>
      </c>
      <c r="T849" s="182" t="s">
        <v>16</v>
      </c>
      <c r="U849" s="182" t="s">
        <v>15</v>
      </c>
    </row>
    <row r="850">
      <c r="A850" s="10">
        <v>835.0</v>
      </c>
      <c r="B850" s="10">
        <v>7730042.0</v>
      </c>
      <c r="C850" s="9" t="s">
        <v>15</v>
      </c>
      <c r="D850" s="24"/>
      <c r="E850" s="8">
        <v>44133.0</v>
      </c>
      <c r="F850" s="8">
        <v>44133.0</v>
      </c>
      <c r="G850" s="180"/>
      <c r="H850" s="24"/>
      <c r="I850" s="181">
        <v>44194.0</v>
      </c>
      <c r="J850" s="180"/>
      <c r="K850" s="24"/>
      <c r="L850" s="8">
        <v>44209.0</v>
      </c>
      <c r="M850" s="180"/>
      <c r="N850" s="28"/>
      <c r="O850" s="28"/>
      <c r="P850" s="8">
        <v>44213.0</v>
      </c>
      <c r="Q850" s="180"/>
      <c r="R850" s="182" t="s">
        <v>16</v>
      </c>
      <c r="S850" s="182" t="s">
        <v>16</v>
      </c>
      <c r="T850" s="182" t="s">
        <v>16</v>
      </c>
      <c r="U850" s="182" t="s">
        <v>15</v>
      </c>
    </row>
    <row r="851">
      <c r="A851" s="10">
        <v>836.0</v>
      </c>
      <c r="B851" s="10">
        <v>7731086.0</v>
      </c>
      <c r="C851" s="9" t="s">
        <v>16</v>
      </c>
      <c r="D851" s="10">
        <v>1.0</v>
      </c>
      <c r="E851" s="8">
        <v>44135.0</v>
      </c>
      <c r="F851" s="187"/>
      <c r="G851" s="180"/>
      <c r="H851" s="24"/>
      <c r="I851" s="8">
        <v>44136.0</v>
      </c>
      <c r="J851" s="180"/>
      <c r="K851" s="24"/>
      <c r="L851" s="180"/>
      <c r="M851" s="180"/>
      <c r="N851" s="28"/>
      <c r="O851" s="72">
        <v>44139.0</v>
      </c>
      <c r="P851" s="8">
        <v>44143.0</v>
      </c>
      <c r="Q851" s="180"/>
      <c r="R851" s="182" t="s">
        <v>15</v>
      </c>
      <c r="S851" s="182" t="s">
        <v>16</v>
      </c>
      <c r="T851" s="182" t="s">
        <v>15</v>
      </c>
      <c r="U851" s="182" t="s">
        <v>16</v>
      </c>
    </row>
    <row r="852">
      <c r="A852" s="10">
        <v>837.0</v>
      </c>
      <c r="B852" s="60">
        <v>7731190.0</v>
      </c>
      <c r="C852" s="9" t="s">
        <v>15</v>
      </c>
      <c r="D852" s="24"/>
      <c r="E852" s="8">
        <v>44136.0</v>
      </c>
      <c r="F852" s="179"/>
      <c r="G852" s="180"/>
      <c r="H852" s="24"/>
      <c r="I852" s="8">
        <v>44136.0</v>
      </c>
      <c r="J852" s="180"/>
      <c r="K852" s="24"/>
      <c r="L852" s="8"/>
      <c r="M852" s="180"/>
      <c r="N852" s="28"/>
      <c r="O852" s="72">
        <v>44140.0</v>
      </c>
      <c r="P852" s="8">
        <v>44143.0</v>
      </c>
      <c r="Q852" s="180"/>
      <c r="R852" s="182" t="s">
        <v>15</v>
      </c>
      <c r="S852" s="182" t="s">
        <v>16</v>
      </c>
      <c r="T852" s="182" t="s">
        <v>15</v>
      </c>
      <c r="U852" s="182" t="s">
        <v>16</v>
      </c>
    </row>
    <row r="853">
      <c r="A853" s="10">
        <v>838.0</v>
      </c>
      <c r="B853" s="60">
        <v>7731659.0</v>
      </c>
      <c r="C853" s="9" t="s">
        <v>16</v>
      </c>
      <c r="D853" s="10">
        <v>2.0</v>
      </c>
      <c r="E853" s="8">
        <v>44137.0</v>
      </c>
      <c r="F853" s="187"/>
      <c r="G853" s="180"/>
      <c r="H853" s="24"/>
      <c r="I853" s="8">
        <v>44139.0</v>
      </c>
      <c r="J853" s="180"/>
      <c r="K853" s="24"/>
      <c r="L853" s="180"/>
      <c r="M853" s="180"/>
      <c r="N853" s="28"/>
      <c r="O853" s="28"/>
      <c r="P853" s="8">
        <v>44163.0</v>
      </c>
      <c r="Q853" s="180"/>
      <c r="R853" s="182" t="s">
        <v>15</v>
      </c>
      <c r="S853" s="182" t="s">
        <v>16</v>
      </c>
      <c r="T853" s="182" t="s">
        <v>15</v>
      </c>
      <c r="U853" s="182" t="s">
        <v>15</v>
      </c>
    </row>
    <row r="854">
      <c r="A854" s="10">
        <v>839.0</v>
      </c>
      <c r="B854" s="60">
        <v>7733267.0</v>
      </c>
      <c r="C854" s="9" t="s">
        <v>16</v>
      </c>
      <c r="D854" s="10">
        <v>1.0</v>
      </c>
      <c r="E854" s="8">
        <v>44141.0</v>
      </c>
      <c r="F854" s="187"/>
      <c r="G854" s="180"/>
      <c r="H854" s="24"/>
      <c r="I854" s="8">
        <v>44142.0</v>
      </c>
      <c r="J854" s="180"/>
      <c r="K854" s="24"/>
      <c r="L854" s="8">
        <v>44153.0</v>
      </c>
      <c r="M854" s="180"/>
      <c r="N854" s="28"/>
      <c r="O854" s="72">
        <v>44145.0</v>
      </c>
      <c r="P854" s="8">
        <v>44159.0</v>
      </c>
      <c r="Q854" s="180"/>
      <c r="R854" s="182" t="s">
        <v>15</v>
      </c>
      <c r="S854" s="182" t="s">
        <v>16</v>
      </c>
      <c r="T854" s="182" t="s">
        <v>16</v>
      </c>
      <c r="U854" s="182" t="s">
        <v>16</v>
      </c>
    </row>
    <row r="855">
      <c r="A855" s="10">
        <v>840.0</v>
      </c>
      <c r="B855" s="60">
        <v>7733837.0</v>
      </c>
      <c r="C855" s="9" t="s">
        <v>15</v>
      </c>
      <c r="D855" s="24"/>
      <c r="E855" s="8">
        <v>44142.0</v>
      </c>
      <c r="F855" s="187"/>
      <c r="G855" s="180"/>
      <c r="H855" s="24"/>
      <c r="I855" s="8">
        <v>44142.0</v>
      </c>
      <c r="J855" s="180"/>
      <c r="K855" s="24"/>
      <c r="L855" s="8">
        <v>44155.0</v>
      </c>
      <c r="M855" s="180"/>
      <c r="N855" s="28"/>
      <c r="O855" s="28"/>
      <c r="P855" s="8">
        <v>44086.0</v>
      </c>
      <c r="Q855" s="180"/>
      <c r="R855" s="182" t="s">
        <v>15</v>
      </c>
      <c r="S855" s="182" t="s">
        <v>16</v>
      </c>
      <c r="T855" s="182" t="s">
        <v>16</v>
      </c>
      <c r="U855" s="182" t="s">
        <v>15</v>
      </c>
    </row>
    <row r="856">
      <c r="A856" s="10">
        <v>841.0</v>
      </c>
      <c r="B856" s="60">
        <v>7734109.0</v>
      </c>
      <c r="C856" s="9" t="s">
        <v>15</v>
      </c>
      <c r="D856" s="24"/>
      <c r="E856" s="8">
        <v>44143.0</v>
      </c>
      <c r="F856" s="8">
        <v>44143.0</v>
      </c>
      <c r="G856" s="180"/>
      <c r="H856" s="24"/>
      <c r="I856" s="8">
        <v>44145.0</v>
      </c>
      <c r="J856" s="180"/>
      <c r="K856" s="24"/>
      <c r="L856" s="8">
        <v>44162.0</v>
      </c>
      <c r="M856" s="180"/>
      <c r="N856" s="28"/>
      <c r="O856" s="28"/>
      <c r="P856" s="8">
        <v>44164.0</v>
      </c>
      <c r="Q856" s="180"/>
      <c r="R856" s="182" t="s">
        <v>16</v>
      </c>
      <c r="S856" s="182" t="s">
        <v>16</v>
      </c>
      <c r="T856" s="182" t="s">
        <v>16</v>
      </c>
      <c r="U856" s="182" t="s">
        <v>15</v>
      </c>
    </row>
    <row r="857">
      <c r="A857" s="10">
        <v>842.0</v>
      </c>
      <c r="B857" s="60">
        <v>7735327.0</v>
      </c>
      <c r="C857" s="9" t="s">
        <v>15</v>
      </c>
      <c r="D857" s="24"/>
      <c r="E857" s="8">
        <v>44145.0</v>
      </c>
      <c r="F857" s="8">
        <v>44145.0</v>
      </c>
      <c r="G857" s="180"/>
      <c r="H857" s="24"/>
      <c r="I857" s="181">
        <v>44146.0</v>
      </c>
      <c r="J857" s="180"/>
      <c r="K857" s="24"/>
      <c r="L857" s="8">
        <v>44160.0</v>
      </c>
      <c r="M857" s="180"/>
      <c r="N857" s="28"/>
      <c r="O857" s="28"/>
      <c r="P857" s="8">
        <v>44174.0</v>
      </c>
      <c r="Q857" s="180"/>
      <c r="R857" s="182" t="s">
        <v>16</v>
      </c>
      <c r="S857" s="182" t="s">
        <v>16</v>
      </c>
      <c r="T857" s="182" t="s">
        <v>16</v>
      </c>
      <c r="U857" s="182" t="s">
        <v>15</v>
      </c>
    </row>
    <row r="858">
      <c r="A858" s="10">
        <v>843.0</v>
      </c>
      <c r="B858" s="60">
        <v>7735678.0</v>
      </c>
      <c r="C858" s="9" t="s">
        <v>15</v>
      </c>
      <c r="D858" s="24"/>
      <c r="E858" s="8">
        <v>44146.0</v>
      </c>
      <c r="F858" s="179">
        <v>44146.0</v>
      </c>
      <c r="G858" s="180"/>
      <c r="H858" s="24"/>
      <c r="I858" s="186"/>
      <c r="J858" s="180"/>
      <c r="K858" s="24"/>
      <c r="L858" s="180"/>
      <c r="M858" s="180"/>
      <c r="N858" s="28"/>
      <c r="O858" s="28"/>
      <c r="P858" s="180"/>
      <c r="Q858" s="8">
        <v>44174.0</v>
      </c>
      <c r="R858" s="182" t="s">
        <v>16</v>
      </c>
      <c r="S858" s="182" t="s">
        <v>15</v>
      </c>
      <c r="T858" s="182" t="s">
        <v>15</v>
      </c>
      <c r="U858" s="182" t="s">
        <v>15</v>
      </c>
    </row>
    <row r="859">
      <c r="A859" s="10">
        <v>844.0</v>
      </c>
      <c r="B859" s="60">
        <v>7737420.0</v>
      </c>
      <c r="C859" s="9" t="s">
        <v>15</v>
      </c>
      <c r="D859" s="24"/>
      <c r="E859" s="8">
        <v>44149.0</v>
      </c>
      <c r="F859" s="8">
        <v>44149.0</v>
      </c>
      <c r="G859" s="180"/>
      <c r="H859" s="24"/>
      <c r="I859" s="8">
        <v>44153.0</v>
      </c>
      <c r="J859" s="180"/>
      <c r="K859" s="24"/>
      <c r="L859" s="8">
        <v>44167.0</v>
      </c>
      <c r="M859" s="180"/>
      <c r="N859" s="28"/>
      <c r="O859" s="28"/>
      <c r="P859" s="8">
        <v>44186.0</v>
      </c>
      <c r="Q859" s="180"/>
      <c r="R859" s="182" t="s">
        <v>16</v>
      </c>
      <c r="S859" s="182" t="s">
        <v>16</v>
      </c>
      <c r="T859" s="182" t="s">
        <v>16</v>
      </c>
      <c r="U859" s="182" t="s">
        <v>15</v>
      </c>
    </row>
    <row r="860">
      <c r="A860" s="10">
        <v>845.0</v>
      </c>
      <c r="B860" s="60">
        <v>7733267.0</v>
      </c>
      <c r="C860" s="9" t="s">
        <v>16</v>
      </c>
      <c r="D860" s="10">
        <v>1.0</v>
      </c>
      <c r="E860" s="8">
        <v>44141.0</v>
      </c>
      <c r="F860" s="187"/>
      <c r="G860" s="180"/>
      <c r="H860" s="24"/>
      <c r="I860" s="8">
        <v>44142.0</v>
      </c>
      <c r="J860" s="180"/>
      <c r="K860" s="24"/>
      <c r="L860" s="8">
        <v>44153.0</v>
      </c>
      <c r="M860" s="180"/>
      <c r="N860" s="28"/>
      <c r="O860" s="72">
        <v>44144.0</v>
      </c>
      <c r="P860" s="8">
        <v>44159.0</v>
      </c>
      <c r="Q860" s="180"/>
      <c r="R860" s="182" t="s">
        <v>15</v>
      </c>
      <c r="S860" s="182" t="s">
        <v>16</v>
      </c>
      <c r="T860" s="182" t="s">
        <v>16</v>
      </c>
      <c r="U860" s="182" t="s">
        <v>16</v>
      </c>
    </row>
    <row r="861">
      <c r="A861" s="10">
        <v>846.0</v>
      </c>
      <c r="B861" s="60">
        <v>7737728.0</v>
      </c>
      <c r="C861" s="9" t="s">
        <v>16</v>
      </c>
      <c r="D861" s="10">
        <v>1.0</v>
      </c>
      <c r="E861" s="8">
        <v>44150.0</v>
      </c>
      <c r="F861" s="8">
        <v>44151.0</v>
      </c>
      <c r="G861" s="180"/>
      <c r="H861" s="24"/>
      <c r="I861" s="186"/>
      <c r="J861" s="180"/>
      <c r="K861" s="24"/>
      <c r="L861" s="8">
        <v>44161.0</v>
      </c>
      <c r="M861" s="180"/>
      <c r="N861" s="28"/>
      <c r="O861" s="28"/>
      <c r="P861" s="8">
        <v>44164.0</v>
      </c>
      <c r="Q861" s="180"/>
      <c r="R861" s="182" t="s">
        <v>16</v>
      </c>
      <c r="S861" s="182" t="s">
        <v>15</v>
      </c>
      <c r="T861" s="182" t="s">
        <v>16</v>
      </c>
      <c r="U861" s="182" t="s">
        <v>15</v>
      </c>
    </row>
    <row r="862">
      <c r="A862" s="10">
        <v>847.0</v>
      </c>
      <c r="B862" s="60">
        <v>7740629.0</v>
      </c>
      <c r="C862" s="9" t="s">
        <v>16</v>
      </c>
      <c r="D862" s="10">
        <v>1.0</v>
      </c>
      <c r="E862" s="8">
        <v>44156.0</v>
      </c>
      <c r="F862" s="187"/>
      <c r="G862" s="180"/>
      <c r="H862" s="24"/>
      <c r="I862" s="8">
        <v>44157.0</v>
      </c>
      <c r="J862" s="180"/>
      <c r="K862" s="24"/>
      <c r="L862" s="180"/>
      <c r="M862" s="180"/>
      <c r="N862" s="28"/>
      <c r="O862" s="72">
        <v>44170.0</v>
      </c>
      <c r="P862" s="8">
        <v>44180.0</v>
      </c>
      <c r="Q862" s="180"/>
      <c r="R862" s="182" t="s">
        <v>15</v>
      </c>
      <c r="S862" s="182" t="s">
        <v>16</v>
      </c>
      <c r="T862" s="182" t="s">
        <v>15</v>
      </c>
      <c r="U862" s="182" t="s">
        <v>16</v>
      </c>
    </row>
    <row r="863">
      <c r="A863" s="10">
        <v>848.0</v>
      </c>
      <c r="B863" s="60">
        <v>7740827.0</v>
      </c>
      <c r="C863" s="9" t="s">
        <v>15</v>
      </c>
      <c r="D863" s="24"/>
      <c r="E863" s="8">
        <v>44157.0</v>
      </c>
      <c r="F863" s="8">
        <v>44157.0</v>
      </c>
      <c r="G863" s="180"/>
      <c r="H863" s="24"/>
      <c r="I863" s="181">
        <v>44167.0</v>
      </c>
      <c r="J863" s="180"/>
      <c r="K863" s="24"/>
      <c r="L863" s="8">
        <v>44176.0</v>
      </c>
      <c r="M863" s="180"/>
      <c r="N863" s="28"/>
      <c r="O863" s="28"/>
      <c r="P863" s="8">
        <v>44196.0</v>
      </c>
      <c r="Q863" s="180"/>
      <c r="R863" s="182" t="s">
        <v>16</v>
      </c>
      <c r="S863" s="182" t="s">
        <v>16</v>
      </c>
      <c r="T863" s="182" t="s">
        <v>16</v>
      </c>
      <c r="U863" s="182" t="s">
        <v>15</v>
      </c>
    </row>
    <row r="864">
      <c r="A864" s="10">
        <v>849.0</v>
      </c>
      <c r="B864" s="60">
        <v>7742098.0</v>
      </c>
      <c r="C864" s="9" t="s">
        <v>15</v>
      </c>
      <c r="D864" s="24"/>
      <c r="E864" s="8">
        <v>44159.0</v>
      </c>
      <c r="F864" s="187"/>
      <c r="G864" s="180"/>
      <c r="H864" s="24"/>
      <c r="I864" s="8">
        <v>44159.0</v>
      </c>
      <c r="J864" s="180"/>
      <c r="K864" s="24"/>
      <c r="L864" s="180"/>
      <c r="M864" s="180"/>
      <c r="N864" s="28"/>
      <c r="O864" s="28"/>
      <c r="P864" s="8">
        <v>44166.0</v>
      </c>
      <c r="Q864" s="180"/>
      <c r="R864" s="182" t="s">
        <v>15</v>
      </c>
      <c r="S864" s="182" t="s">
        <v>16</v>
      </c>
      <c r="T864" s="182" t="s">
        <v>15</v>
      </c>
      <c r="U864" s="182" t="s">
        <v>15</v>
      </c>
    </row>
    <row r="865">
      <c r="A865" s="10">
        <v>850.0</v>
      </c>
      <c r="B865" s="60">
        <v>7742797.0</v>
      </c>
      <c r="C865" s="9" t="s">
        <v>15</v>
      </c>
      <c r="D865" s="24"/>
      <c r="E865" s="8">
        <v>44160.0</v>
      </c>
      <c r="F865" s="8">
        <v>44160.0</v>
      </c>
      <c r="G865" s="180"/>
      <c r="H865" s="24"/>
      <c r="I865" s="181"/>
      <c r="J865" s="180"/>
      <c r="K865" s="24"/>
      <c r="L865" s="181">
        <v>44204.0</v>
      </c>
      <c r="M865" s="180"/>
      <c r="N865" s="28"/>
      <c r="O865" s="28"/>
      <c r="P865" s="181">
        <v>44208.0</v>
      </c>
      <c r="Q865" s="180"/>
      <c r="R865" s="182" t="s">
        <v>16</v>
      </c>
      <c r="S865" s="182" t="s">
        <v>15</v>
      </c>
      <c r="T865" s="182" t="s">
        <v>16</v>
      </c>
      <c r="U865" s="182" t="s">
        <v>15</v>
      </c>
    </row>
    <row r="866">
      <c r="A866" s="10">
        <v>851.0</v>
      </c>
      <c r="B866" s="60">
        <v>7742720.0</v>
      </c>
      <c r="C866" s="9" t="s">
        <v>15</v>
      </c>
      <c r="D866" s="24"/>
      <c r="E866" s="8">
        <v>44160.0</v>
      </c>
      <c r="F866" s="187"/>
      <c r="G866" s="180"/>
      <c r="H866" s="24"/>
      <c r="I866" s="8">
        <v>44160.0</v>
      </c>
      <c r="J866" s="8"/>
      <c r="K866" s="24"/>
      <c r="L866" s="8">
        <v>44173.0</v>
      </c>
      <c r="M866" s="180"/>
      <c r="N866" s="28"/>
      <c r="O866" s="28"/>
      <c r="P866" s="8">
        <v>44177.0</v>
      </c>
      <c r="Q866" s="180"/>
      <c r="R866" s="182" t="s">
        <v>15</v>
      </c>
      <c r="S866" s="182" t="s">
        <v>16</v>
      </c>
      <c r="T866" s="182" t="s">
        <v>16</v>
      </c>
      <c r="U866" s="182" t="s">
        <v>15</v>
      </c>
    </row>
    <row r="867">
      <c r="A867" s="10">
        <v>852.0</v>
      </c>
      <c r="B867" s="60">
        <v>7742798.0</v>
      </c>
      <c r="C867" s="9" t="s">
        <v>15</v>
      </c>
      <c r="D867" s="24"/>
      <c r="E867" s="8">
        <v>44160.0</v>
      </c>
      <c r="F867" s="8">
        <v>44160.0</v>
      </c>
      <c r="G867" s="180"/>
      <c r="H867" s="24"/>
      <c r="I867" s="181">
        <v>44197.0</v>
      </c>
      <c r="J867" s="180"/>
      <c r="K867" s="24"/>
      <c r="L867" s="8">
        <v>43832.0</v>
      </c>
      <c r="M867" s="180"/>
      <c r="N867" s="28"/>
      <c r="O867" s="28"/>
      <c r="P867" s="8">
        <v>44208.0</v>
      </c>
      <c r="Q867" s="180"/>
      <c r="R867" s="182" t="s">
        <v>16</v>
      </c>
      <c r="S867" s="182" t="s">
        <v>16</v>
      </c>
      <c r="T867" s="182" t="s">
        <v>16</v>
      </c>
      <c r="U867" s="182" t="s">
        <v>15</v>
      </c>
    </row>
    <row r="868">
      <c r="A868" s="10">
        <v>853.0</v>
      </c>
      <c r="B868" s="60">
        <v>7742662.0</v>
      </c>
      <c r="C868" s="9" t="s">
        <v>16</v>
      </c>
      <c r="D868" s="10">
        <v>1.0</v>
      </c>
      <c r="E868" s="8">
        <v>44160.0</v>
      </c>
      <c r="F868" s="187"/>
      <c r="G868" s="180"/>
      <c r="H868" s="24"/>
      <c r="I868" s="8">
        <v>44161.0</v>
      </c>
      <c r="J868" s="8"/>
      <c r="K868" s="24"/>
      <c r="L868" s="8">
        <v>44173.0</v>
      </c>
      <c r="M868" s="180"/>
      <c r="N868" s="28"/>
      <c r="O868" s="28"/>
      <c r="P868" s="8">
        <v>44177.0</v>
      </c>
      <c r="Q868" s="180"/>
      <c r="R868" s="182" t="s">
        <v>15</v>
      </c>
      <c r="S868" s="182" t="s">
        <v>16</v>
      </c>
      <c r="T868" s="182" t="s">
        <v>16</v>
      </c>
      <c r="U868" s="182" t="s">
        <v>15</v>
      </c>
    </row>
    <row r="869">
      <c r="A869" s="10">
        <v>854.0</v>
      </c>
      <c r="B869" s="60">
        <v>7744241.0</v>
      </c>
      <c r="C869" s="9" t="s">
        <v>16</v>
      </c>
      <c r="D869" s="10">
        <v>1.0</v>
      </c>
      <c r="E869" s="8">
        <v>44163.0</v>
      </c>
      <c r="F869" s="187"/>
      <c r="G869" s="180"/>
      <c r="H869" s="24"/>
      <c r="I869" s="8">
        <v>44164.0</v>
      </c>
      <c r="J869" s="180"/>
      <c r="K869" s="24"/>
      <c r="L869" s="180"/>
      <c r="M869" s="180"/>
      <c r="N869" s="28"/>
      <c r="O869" s="72">
        <v>44170.0</v>
      </c>
      <c r="P869" s="8">
        <v>44175.0</v>
      </c>
      <c r="Q869" s="180"/>
      <c r="R869" s="182" t="s">
        <v>15</v>
      </c>
      <c r="S869" s="182" t="s">
        <v>16</v>
      </c>
      <c r="T869" s="182" t="s">
        <v>15</v>
      </c>
      <c r="U869" s="182" t="s">
        <v>16</v>
      </c>
    </row>
    <row r="870">
      <c r="A870" s="36">
        <v>855.0</v>
      </c>
      <c r="B870" s="61">
        <v>7745491.0</v>
      </c>
      <c r="C870" s="9" t="s">
        <v>15</v>
      </c>
      <c r="D870" s="24"/>
      <c r="E870" s="8">
        <v>44167.0</v>
      </c>
      <c r="F870" s="8">
        <v>44167.0</v>
      </c>
      <c r="G870" s="180"/>
      <c r="H870" s="24"/>
      <c r="I870" s="8">
        <v>44169.0</v>
      </c>
      <c r="J870" s="180"/>
      <c r="K870" s="24"/>
      <c r="L870" s="180"/>
      <c r="M870" s="180"/>
      <c r="N870" s="28"/>
      <c r="O870" s="72">
        <v>44180.0</v>
      </c>
      <c r="P870" s="8">
        <v>44182.0</v>
      </c>
      <c r="Q870" s="180"/>
      <c r="R870" s="182" t="s">
        <v>16</v>
      </c>
      <c r="S870" s="182" t="s">
        <v>16</v>
      </c>
      <c r="T870" s="182" t="s">
        <v>15</v>
      </c>
      <c r="U870" s="182" t="s">
        <v>16</v>
      </c>
    </row>
    <row r="871">
      <c r="A871" s="36">
        <v>856.0</v>
      </c>
      <c r="B871" s="61">
        <v>7747213.0</v>
      </c>
      <c r="C871" s="9" t="s">
        <v>15</v>
      </c>
      <c r="D871" s="10"/>
      <c r="E871" s="8">
        <v>44169.0</v>
      </c>
      <c r="F871" s="8">
        <v>44169.0</v>
      </c>
      <c r="G871" s="180"/>
      <c r="H871" s="24"/>
      <c r="I871" s="8">
        <v>44172.0</v>
      </c>
      <c r="J871" s="180"/>
      <c r="K871" s="24"/>
      <c r="L871" s="180"/>
      <c r="M871" s="180"/>
      <c r="N871" s="28"/>
      <c r="O871" s="28"/>
      <c r="P871" s="8">
        <v>44177.0</v>
      </c>
      <c r="Q871" s="180"/>
      <c r="R871" s="182" t="s">
        <v>16</v>
      </c>
      <c r="S871" s="182" t="s">
        <v>16</v>
      </c>
      <c r="T871" s="182" t="s">
        <v>15</v>
      </c>
      <c r="U871" s="182" t="s">
        <v>15</v>
      </c>
    </row>
    <row r="872">
      <c r="A872" s="36">
        <v>857.0</v>
      </c>
      <c r="B872" s="61">
        <v>7746877.0</v>
      </c>
      <c r="C872" s="9" t="s">
        <v>15</v>
      </c>
      <c r="D872" s="24"/>
      <c r="E872" s="8">
        <v>44169.0</v>
      </c>
      <c r="F872" s="187"/>
      <c r="G872" s="180"/>
      <c r="H872" s="24"/>
      <c r="I872" s="8">
        <v>44169.0</v>
      </c>
      <c r="J872" s="8">
        <v>44210.0</v>
      </c>
      <c r="K872" s="24"/>
      <c r="L872" s="8">
        <v>44181.0</v>
      </c>
      <c r="M872" s="8">
        <v>44233.0</v>
      </c>
      <c r="N872" s="28"/>
      <c r="O872" s="28"/>
      <c r="P872" s="8"/>
      <c r="Q872" s="8">
        <v>44236.0</v>
      </c>
      <c r="R872" s="182" t="s">
        <v>15</v>
      </c>
      <c r="S872" s="182" t="s">
        <v>16</v>
      </c>
      <c r="T872" s="182" t="s">
        <v>16</v>
      </c>
      <c r="U872" s="182" t="s">
        <v>15</v>
      </c>
    </row>
    <row r="873">
      <c r="A873" s="36">
        <v>858.0</v>
      </c>
      <c r="B873" s="61">
        <v>7746878.0</v>
      </c>
      <c r="C873" s="9" t="s">
        <v>15</v>
      </c>
      <c r="D873" s="24"/>
      <c r="E873" s="8">
        <v>44169.0</v>
      </c>
      <c r="F873" s="187"/>
      <c r="G873" s="180"/>
      <c r="H873" s="24"/>
      <c r="I873" s="181">
        <v>44169.0</v>
      </c>
      <c r="J873" s="8">
        <v>44211.0</v>
      </c>
      <c r="K873" s="24"/>
      <c r="L873" s="8">
        <v>44181.0</v>
      </c>
      <c r="M873" s="180"/>
      <c r="N873" s="28"/>
      <c r="O873" s="28"/>
      <c r="P873" s="8">
        <v>44235.0</v>
      </c>
      <c r="Q873" s="180"/>
      <c r="R873" s="182" t="s">
        <v>15</v>
      </c>
      <c r="S873" s="182" t="s">
        <v>16</v>
      </c>
      <c r="T873" s="182" t="s">
        <v>16</v>
      </c>
      <c r="U873" s="182" t="s">
        <v>15</v>
      </c>
    </row>
    <row r="874">
      <c r="A874" s="36">
        <v>859.0</v>
      </c>
      <c r="B874" s="61">
        <v>7749068.0</v>
      </c>
      <c r="C874" s="9" t="s">
        <v>15</v>
      </c>
      <c r="D874" s="24"/>
      <c r="E874" s="8">
        <v>44173.0</v>
      </c>
      <c r="F874" s="187"/>
      <c r="G874" s="180"/>
      <c r="H874" s="24"/>
      <c r="I874" s="8">
        <v>44173.0</v>
      </c>
      <c r="J874" s="180"/>
      <c r="K874" s="24"/>
      <c r="L874" s="180"/>
      <c r="M874" s="180"/>
      <c r="N874" s="28"/>
      <c r="O874" s="72">
        <v>44191.0</v>
      </c>
      <c r="P874" s="8">
        <v>44196.0</v>
      </c>
      <c r="Q874" s="180"/>
      <c r="R874" s="182" t="s">
        <v>15</v>
      </c>
      <c r="S874" s="182" t="s">
        <v>16</v>
      </c>
      <c r="T874" s="182" t="s">
        <v>15</v>
      </c>
      <c r="U874" s="182" t="s">
        <v>16</v>
      </c>
    </row>
    <row r="875">
      <c r="A875" s="36">
        <v>860.0</v>
      </c>
      <c r="B875" s="61">
        <v>7749701.0</v>
      </c>
      <c r="C875" s="9" t="s">
        <v>15</v>
      </c>
      <c r="D875" s="24"/>
      <c r="E875" s="8">
        <v>44175.0</v>
      </c>
      <c r="F875" s="8">
        <v>44175.0</v>
      </c>
      <c r="G875" s="180"/>
      <c r="H875" s="24"/>
      <c r="I875" s="186"/>
      <c r="J875" s="180"/>
      <c r="K875" s="24"/>
      <c r="L875" s="8">
        <v>44188.0</v>
      </c>
      <c r="M875" s="180"/>
      <c r="N875" s="28"/>
      <c r="O875" s="28"/>
      <c r="P875" s="8">
        <v>43922.0</v>
      </c>
      <c r="Q875" s="180"/>
      <c r="R875" s="182" t="s">
        <v>16</v>
      </c>
      <c r="S875" s="182"/>
      <c r="T875" s="182" t="s">
        <v>16</v>
      </c>
      <c r="U875" s="182"/>
    </row>
    <row r="876">
      <c r="A876" s="36">
        <v>861.0</v>
      </c>
      <c r="B876" s="61">
        <v>7749684.0</v>
      </c>
      <c r="C876" s="9" t="s">
        <v>16</v>
      </c>
      <c r="D876" s="10">
        <v>1.0</v>
      </c>
      <c r="E876" s="8">
        <v>44174.0</v>
      </c>
      <c r="F876" s="187"/>
      <c r="G876" s="180"/>
      <c r="H876" s="24"/>
      <c r="I876" s="8">
        <v>44175.0</v>
      </c>
      <c r="J876" s="180"/>
      <c r="K876" s="24"/>
      <c r="L876" s="180"/>
      <c r="M876" s="180"/>
      <c r="N876" s="28"/>
      <c r="O876" s="72">
        <v>44180.0</v>
      </c>
      <c r="P876" s="8">
        <v>44186.0</v>
      </c>
      <c r="Q876" s="180"/>
      <c r="R876" s="182" t="s">
        <v>15</v>
      </c>
      <c r="S876" s="182"/>
      <c r="T876" s="182" t="s">
        <v>15</v>
      </c>
      <c r="U876" s="182"/>
    </row>
    <row r="877">
      <c r="A877" s="36">
        <v>862.0</v>
      </c>
      <c r="B877" s="61">
        <v>7753214.0</v>
      </c>
      <c r="C877" s="16" t="s">
        <v>15</v>
      </c>
      <c r="D877" s="37"/>
      <c r="E877" s="8">
        <v>44182.0</v>
      </c>
      <c r="F877" s="195"/>
      <c r="G877" s="191"/>
      <c r="H877" s="37"/>
      <c r="I877" s="8">
        <v>44182.0</v>
      </c>
      <c r="J877" s="191"/>
      <c r="K877" s="37"/>
      <c r="L877" s="8">
        <v>44192.0</v>
      </c>
      <c r="M877" s="191"/>
      <c r="N877" s="140"/>
      <c r="O877" s="140"/>
      <c r="P877" s="15">
        <v>44205.0</v>
      </c>
      <c r="Q877" s="191"/>
      <c r="R877" s="182" t="s">
        <v>15</v>
      </c>
      <c r="S877" s="182" t="s">
        <v>16</v>
      </c>
      <c r="T877" s="182" t="s">
        <v>16</v>
      </c>
      <c r="U877" s="182"/>
    </row>
    <row r="878">
      <c r="A878" s="36">
        <v>863.0</v>
      </c>
      <c r="B878" s="61">
        <v>7754442.0</v>
      </c>
      <c r="C878" s="9" t="s">
        <v>15</v>
      </c>
      <c r="D878" s="24"/>
      <c r="E878" s="8">
        <v>44184.0</v>
      </c>
      <c r="F878" s="187"/>
      <c r="G878" s="180"/>
      <c r="H878" s="24"/>
      <c r="I878" s="8">
        <v>44184.0</v>
      </c>
      <c r="J878" s="180"/>
      <c r="K878" s="24"/>
      <c r="L878" s="180"/>
      <c r="M878" s="180"/>
      <c r="N878" s="28"/>
      <c r="O878" s="72">
        <v>44200.0</v>
      </c>
      <c r="P878" s="8">
        <v>44205.0</v>
      </c>
      <c r="Q878" s="180"/>
      <c r="R878" s="182" t="s">
        <v>15</v>
      </c>
      <c r="S878" s="182" t="s">
        <v>16</v>
      </c>
      <c r="T878" s="182" t="s">
        <v>15</v>
      </c>
      <c r="U878" s="182" t="s">
        <v>15</v>
      </c>
    </row>
    <row r="879">
      <c r="A879" s="36">
        <v>864.0</v>
      </c>
      <c r="B879" s="61">
        <v>7754868.0</v>
      </c>
      <c r="C879" s="16" t="s">
        <v>15</v>
      </c>
      <c r="D879" s="37"/>
      <c r="E879" s="8">
        <v>44185.0</v>
      </c>
      <c r="F879" s="8">
        <v>44185.0</v>
      </c>
      <c r="G879" s="191"/>
      <c r="H879" s="37"/>
      <c r="I879" s="203"/>
      <c r="J879" s="191"/>
      <c r="K879" s="37"/>
      <c r="L879" s="191"/>
      <c r="M879" s="191"/>
      <c r="N879" s="140"/>
      <c r="O879" s="140"/>
      <c r="P879" s="191"/>
      <c r="Q879" s="8">
        <v>44186.0</v>
      </c>
      <c r="R879" s="182" t="s">
        <v>16</v>
      </c>
      <c r="S879" s="182" t="s">
        <v>15</v>
      </c>
      <c r="T879" s="182" t="s">
        <v>15</v>
      </c>
      <c r="U879" s="182" t="s">
        <v>15</v>
      </c>
    </row>
    <row r="880">
      <c r="A880" s="36">
        <v>865.0</v>
      </c>
      <c r="B880" s="60">
        <v>7685754.0</v>
      </c>
      <c r="C880" s="16" t="s">
        <v>16</v>
      </c>
      <c r="D880" s="36">
        <v>1.0</v>
      </c>
      <c r="E880" s="15">
        <v>44041.0</v>
      </c>
      <c r="F880" s="15">
        <v>44041.0</v>
      </c>
      <c r="G880" s="191"/>
      <c r="H880" s="37"/>
      <c r="I880" s="192"/>
      <c r="J880" s="191"/>
      <c r="K880" s="37"/>
      <c r="L880" s="191"/>
      <c r="M880" s="191"/>
      <c r="N880" s="140"/>
      <c r="O880" s="140"/>
      <c r="P880" s="8">
        <v>44051.0</v>
      </c>
      <c r="Q880" s="180"/>
      <c r="R880" s="182" t="s">
        <v>16</v>
      </c>
      <c r="S880" s="182" t="s">
        <v>15</v>
      </c>
      <c r="T880" s="182" t="s">
        <v>15</v>
      </c>
      <c r="U880" s="182" t="s">
        <v>15</v>
      </c>
    </row>
    <row r="881">
      <c r="A881" s="10">
        <v>866.0</v>
      </c>
      <c r="B881" s="10">
        <v>7663400.0</v>
      </c>
      <c r="C881" s="9" t="s">
        <v>16</v>
      </c>
      <c r="D881" s="10">
        <v>1.0</v>
      </c>
      <c r="E881" s="8">
        <v>43995.0</v>
      </c>
      <c r="F881" s="8">
        <v>43996.0</v>
      </c>
      <c r="G881" s="8"/>
      <c r="H881" s="24"/>
      <c r="I881" s="181">
        <v>44060.0</v>
      </c>
      <c r="J881" s="180"/>
      <c r="K881" s="24"/>
      <c r="L881" s="180"/>
      <c r="M881" s="180"/>
      <c r="N881" s="28"/>
      <c r="O881" s="72">
        <v>44063.0</v>
      </c>
      <c r="P881" s="8">
        <v>44082.0</v>
      </c>
      <c r="Q881" s="180"/>
      <c r="R881" s="182" t="s">
        <v>16</v>
      </c>
      <c r="S881" s="182" t="s">
        <v>16</v>
      </c>
      <c r="T881" s="182" t="s">
        <v>15</v>
      </c>
      <c r="U881" s="182" t="s">
        <v>16</v>
      </c>
    </row>
    <row r="882">
      <c r="A882" s="59">
        <v>867.0</v>
      </c>
      <c r="B882" s="61">
        <v>7626821.0</v>
      </c>
      <c r="C882" s="33" t="s">
        <v>15</v>
      </c>
      <c r="D882" s="140"/>
      <c r="E882" s="74">
        <v>43913.0</v>
      </c>
      <c r="F882" s="245"/>
      <c r="G882" s="193"/>
      <c r="H882" s="140"/>
      <c r="I882" s="246">
        <v>43913.0</v>
      </c>
      <c r="J882" s="193"/>
      <c r="K882" s="140"/>
      <c r="L882" s="193"/>
      <c r="M882" s="193"/>
      <c r="N882" s="140"/>
      <c r="O882" s="74">
        <v>43915.0</v>
      </c>
      <c r="P882" s="70">
        <v>43923.0</v>
      </c>
      <c r="Q882" s="193"/>
      <c r="R882" s="194" t="s">
        <v>15</v>
      </c>
      <c r="S882" s="194" t="s">
        <v>16</v>
      </c>
      <c r="T882" s="194" t="s">
        <v>15</v>
      </c>
      <c r="U882" s="194" t="s">
        <v>16</v>
      </c>
    </row>
    <row r="883">
      <c r="A883" s="10">
        <v>868.0</v>
      </c>
      <c r="B883" s="10">
        <v>7663281.0</v>
      </c>
      <c r="C883" s="9" t="s">
        <v>15</v>
      </c>
      <c r="D883" s="24"/>
      <c r="E883" s="8">
        <v>43995.0</v>
      </c>
      <c r="F883" s="8">
        <v>43995.0</v>
      </c>
      <c r="G883" s="180"/>
      <c r="H883" s="24"/>
      <c r="I883" s="181">
        <v>44030.0</v>
      </c>
      <c r="J883" s="180"/>
      <c r="K883" s="24"/>
      <c r="L883" s="8">
        <v>44034.0</v>
      </c>
      <c r="M883" s="180"/>
      <c r="N883" s="28"/>
      <c r="O883" s="28"/>
      <c r="P883" s="8">
        <v>44054.0</v>
      </c>
      <c r="Q883" s="180"/>
      <c r="R883" s="182" t="s">
        <v>16</v>
      </c>
      <c r="S883" s="182" t="s">
        <v>16</v>
      </c>
      <c r="T883" s="182" t="s">
        <v>16</v>
      </c>
      <c r="U883" s="182" t="s">
        <v>15</v>
      </c>
    </row>
    <row r="884">
      <c r="A884" s="10">
        <v>869.0</v>
      </c>
      <c r="B884" s="10">
        <v>7697130.0</v>
      </c>
      <c r="C884" s="9" t="s">
        <v>15</v>
      </c>
      <c r="D884" s="24"/>
      <c r="E884" s="8">
        <v>44063.0</v>
      </c>
      <c r="F884" s="8">
        <v>44063.0</v>
      </c>
      <c r="G884" s="180"/>
      <c r="H884" s="24"/>
      <c r="I884" s="181">
        <v>44065.0</v>
      </c>
      <c r="J884" s="180"/>
      <c r="K884" s="24"/>
      <c r="L884" s="180"/>
      <c r="M884" s="180"/>
      <c r="N884" s="28"/>
      <c r="O884" s="72">
        <v>44068.0</v>
      </c>
      <c r="P884" s="8">
        <v>44075.0</v>
      </c>
      <c r="Q884" s="180"/>
      <c r="R884" s="182" t="s">
        <v>16</v>
      </c>
      <c r="S884" s="182" t="s">
        <v>16</v>
      </c>
      <c r="T884" s="182" t="s">
        <v>15</v>
      </c>
      <c r="U884" s="182" t="s">
        <v>16</v>
      </c>
    </row>
    <row r="885">
      <c r="A885" s="10">
        <v>870.0</v>
      </c>
      <c r="B885" s="10">
        <v>7736403.0</v>
      </c>
      <c r="C885" s="9" t="s">
        <v>15</v>
      </c>
      <c r="D885" s="24"/>
      <c r="E885" s="8">
        <v>44147.0</v>
      </c>
      <c r="F885" s="8"/>
      <c r="G885" s="180"/>
      <c r="H885" s="24"/>
      <c r="I885" s="181">
        <v>44147.0</v>
      </c>
      <c r="J885" s="180"/>
      <c r="K885" s="24"/>
      <c r="L885" s="8">
        <v>44157.0</v>
      </c>
      <c r="M885" s="180"/>
      <c r="N885" s="28"/>
      <c r="O885" s="28"/>
      <c r="P885" s="8">
        <v>44161.0</v>
      </c>
      <c r="Q885" s="180"/>
      <c r="R885" s="182" t="s">
        <v>15</v>
      </c>
      <c r="S885" s="182" t="s">
        <v>16</v>
      </c>
      <c r="T885" s="182" t="s">
        <v>16</v>
      </c>
      <c r="U885" s="182" t="s">
        <v>15</v>
      </c>
    </row>
    <row r="886">
      <c r="A886" s="204">
        <v>2019.0</v>
      </c>
      <c r="B886" s="5"/>
      <c r="C886" s="5"/>
      <c r="D886" s="5"/>
      <c r="E886" s="5"/>
      <c r="F886" s="5"/>
      <c r="G886" s="5"/>
      <c r="H886" s="5"/>
      <c r="I886" s="5"/>
      <c r="J886" s="6"/>
      <c r="K886" s="247"/>
      <c r="L886" s="229"/>
      <c r="M886" s="229"/>
      <c r="N886" s="230"/>
      <c r="O886" s="230"/>
      <c r="P886" s="232"/>
      <c r="Q886" s="232"/>
      <c r="R886" s="182"/>
      <c r="S886" s="182"/>
      <c r="T886" s="182"/>
      <c r="U886" s="182"/>
    </row>
    <row r="887">
      <c r="A887" s="10">
        <v>871.0</v>
      </c>
      <c r="B887" s="10">
        <v>7364209.0</v>
      </c>
      <c r="C887" s="9" t="s">
        <v>15</v>
      </c>
      <c r="D887" s="24"/>
      <c r="E887" s="8">
        <v>43468.0</v>
      </c>
      <c r="F887" s="8"/>
      <c r="G887" s="180"/>
      <c r="H887" s="24"/>
      <c r="I887" s="181">
        <v>43468.0</v>
      </c>
      <c r="J887" s="180"/>
      <c r="K887" s="24"/>
      <c r="L887" s="180"/>
      <c r="M887" s="180"/>
      <c r="N887" s="28"/>
      <c r="O887" s="28"/>
      <c r="P887" s="8">
        <v>43496.0</v>
      </c>
      <c r="Q887" s="180"/>
      <c r="R887" s="182" t="s">
        <v>15</v>
      </c>
      <c r="S887" s="182" t="s">
        <v>16</v>
      </c>
      <c r="T887" s="182" t="s">
        <v>15</v>
      </c>
      <c r="U887" s="182" t="s">
        <v>15</v>
      </c>
    </row>
    <row r="888" ht="15.0" customHeight="1">
      <c r="A888" s="10">
        <v>872.0</v>
      </c>
      <c r="B888" s="10">
        <v>7363836.0</v>
      </c>
      <c r="C888" s="9" t="s">
        <v>16</v>
      </c>
      <c r="D888" s="10">
        <v>1.0</v>
      </c>
      <c r="E888" s="8">
        <v>43467.0</v>
      </c>
      <c r="F888" s="8">
        <v>43468.0</v>
      </c>
      <c r="G888" s="180"/>
      <c r="H888" s="24"/>
      <c r="I888" s="186"/>
      <c r="J888" s="180"/>
      <c r="K888" s="24"/>
      <c r="L888" s="180"/>
      <c r="M888" s="180"/>
      <c r="N888" s="28"/>
      <c r="O888" s="72">
        <v>43476.0</v>
      </c>
      <c r="P888" s="8">
        <v>43481.0</v>
      </c>
      <c r="Q888" s="180"/>
      <c r="R888" s="182" t="s">
        <v>16</v>
      </c>
      <c r="S888" s="182" t="s">
        <v>15</v>
      </c>
      <c r="T888" s="182" t="s">
        <v>15</v>
      </c>
      <c r="U888" s="182" t="s">
        <v>16</v>
      </c>
    </row>
    <row r="889">
      <c r="A889" s="10">
        <v>873.0</v>
      </c>
      <c r="B889" s="10">
        <v>7364814.0</v>
      </c>
      <c r="C889" s="9" t="s">
        <v>15</v>
      </c>
      <c r="D889" s="10"/>
      <c r="E889" s="8">
        <v>43469.0</v>
      </c>
      <c r="F889" s="179">
        <v>43469.0</v>
      </c>
      <c r="G889" s="180"/>
      <c r="H889" s="24"/>
      <c r="I889" s="186"/>
      <c r="J889" s="180"/>
      <c r="K889" s="24"/>
      <c r="L889" s="180"/>
      <c r="M889" s="180"/>
      <c r="N889" s="28"/>
      <c r="O889" s="28"/>
      <c r="P889" s="180"/>
      <c r="Q889" s="8">
        <v>43469.0</v>
      </c>
      <c r="R889" s="182" t="s">
        <v>16</v>
      </c>
      <c r="S889" s="182" t="s">
        <v>15</v>
      </c>
      <c r="T889" s="182" t="s">
        <v>15</v>
      </c>
      <c r="U889" s="182" t="s">
        <v>15</v>
      </c>
    </row>
    <row r="890">
      <c r="A890" s="10">
        <v>874.0</v>
      </c>
      <c r="B890" s="10">
        <v>7365309.0</v>
      </c>
      <c r="C890" s="9" t="s">
        <v>16</v>
      </c>
      <c r="D890" s="10">
        <v>1.0</v>
      </c>
      <c r="E890" s="8">
        <v>43470.0</v>
      </c>
      <c r="F890" s="8">
        <v>43471.0</v>
      </c>
      <c r="G890" s="180"/>
      <c r="H890" s="24"/>
      <c r="I890" s="181">
        <v>43477.0</v>
      </c>
      <c r="J890" s="180"/>
      <c r="K890" s="24"/>
      <c r="L890" s="8"/>
      <c r="M890" s="180"/>
      <c r="N890" s="28"/>
      <c r="O890" s="72">
        <v>43552.0</v>
      </c>
      <c r="P890" s="8">
        <v>43563.0</v>
      </c>
      <c r="Q890" s="180"/>
      <c r="R890" s="182" t="s">
        <v>16</v>
      </c>
      <c r="S890" s="182" t="s">
        <v>16</v>
      </c>
      <c r="T890" s="182" t="s">
        <v>15</v>
      </c>
      <c r="U890" s="182" t="s">
        <v>16</v>
      </c>
    </row>
    <row r="891">
      <c r="A891" s="10">
        <v>875.0</v>
      </c>
      <c r="B891" s="10">
        <v>7364407.0</v>
      </c>
      <c r="C891" s="9" t="s">
        <v>16</v>
      </c>
      <c r="D891" s="10">
        <v>4.0</v>
      </c>
      <c r="E891" s="8">
        <v>43468.0</v>
      </c>
      <c r="F891" s="187"/>
      <c r="G891" s="180"/>
      <c r="H891" s="24"/>
      <c r="I891" s="181">
        <v>43472.0</v>
      </c>
      <c r="J891" s="180"/>
      <c r="K891" s="24"/>
      <c r="L891" s="180"/>
      <c r="M891" s="180"/>
      <c r="N891" s="28"/>
      <c r="O891" s="72">
        <v>43478.0</v>
      </c>
      <c r="P891" s="8">
        <v>43483.0</v>
      </c>
      <c r="Q891" s="180"/>
      <c r="R891" s="182" t="s">
        <v>15</v>
      </c>
      <c r="S891" s="182" t="s">
        <v>16</v>
      </c>
      <c r="T891" s="182" t="s">
        <v>15</v>
      </c>
      <c r="U891" s="182" t="s">
        <v>16</v>
      </c>
    </row>
    <row r="892">
      <c r="A892" s="10">
        <v>876.0</v>
      </c>
      <c r="B892" s="10">
        <v>7368037.0</v>
      </c>
      <c r="C892" s="9" t="s">
        <v>16</v>
      </c>
      <c r="D892" s="10">
        <v>1.0</v>
      </c>
      <c r="E892" s="8">
        <v>43474.0</v>
      </c>
      <c r="F892" s="8">
        <v>43475.0</v>
      </c>
      <c r="G892" s="180"/>
      <c r="H892" s="24"/>
      <c r="I892" s="186"/>
      <c r="J892" s="180"/>
      <c r="K892" s="24"/>
      <c r="L892" s="180"/>
      <c r="M892" s="180"/>
      <c r="N892" s="28"/>
      <c r="O892" s="72">
        <v>43496.0</v>
      </c>
      <c r="P892" s="8">
        <v>43506.0</v>
      </c>
      <c r="Q892" s="180"/>
      <c r="R892" s="182" t="s">
        <v>16</v>
      </c>
      <c r="S892" s="182" t="s">
        <v>15</v>
      </c>
      <c r="T892" s="182" t="s">
        <v>15</v>
      </c>
      <c r="U892" s="182" t="s">
        <v>16</v>
      </c>
    </row>
    <row r="893">
      <c r="A893" s="10">
        <v>877.0</v>
      </c>
      <c r="B893" s="62">
        <v>7368952.0</v>
      </c>
      <c r="C893" s="9" t="s">
        <v>15</v>
      </c>
      <c r="D893" s="24"/>
      <c r="E893" s="8">
        <v>43476.0</v>
      </c>
      <c r="F893" s="187"/>
      <c r="G893" s="180"/>
      <c r="H893" s="24"/>
      <c r="I893" s="181">
        <v>43476.0</v>
      </c>
      <c r="J893" s="180"/>
      <c r="K893" s="24"/>
      <c r="L893" s="180"/>
      <c r="M893" s="180"/>
      <c r="N893" s="28"/>
      <c r="O893" s="72">
        <v>43487.0</v>
      </c>
      <c r="P893" s="8">
        <v>43496.0</v>
      </c>
      <c r="Q893" s="180"/>
      <c r="R893" s="182" t="s">
        <v>15</v>
      </c>
      <c r="S893" s="182" t="s">
        <v>16</v>
      </c>
      <c r="T893" s="182" t="s">
        <v>15</v>
      </c>
      <c r="U893" s="182" t="s">
        <v>16</v>
      </c>
    </row>
    <row r="894">
      <c r="A894" s="10">
        <v>878.0</v>
      </c>
      <c r="B894" s="62">
        <v>7369175.0</v>
      </c>
      <c r="C894" s="9" t="s">
        <v>16</v>
      </c>
      <c r="D894" s="10">
        <v>1.0</v>
      </c>
      <c r="E894" s="8">
        <v>43476.0</v>
      </c>
      <c r="F894" s="8">
        <v>43477.0</v>
      </c>
      <c r="G894" s="180"/>
      <c r="H894" s="24"/>
      <c r="I894" s="181">
        <v>43488.0</v>
      </c>
      <c r="J894" s="180"/>
      <c r="K894" s="24"/>
      <c r="L894" s="180"/>
      <c r="M894" s="180"/>
      <c r="N894" s="28"/>
      <c r="O894" s="28"/>
      <c r="P894" s="8">
        <v>43506.0</v>
      </c>
      <c r="Q894" s="180"/>
      <c r="R894" s="182" t="s">
        <v>16</v>
      </c>
      <c r="S894" s="182" t="s">
        <v>16</v>
      </c>
      <c r="T894" s="182" t="s">
        <v>15</v>
      </c>
      <c r="U894" s="182" t="s">
        <v>15</v>
      </c>
    </row>
    <row r="895">
      <c r="A895" s="10">
        <v>879.0</v>
      </c>
      <c r="B895" s="62">
        <v>7374002.0</v>
      </c>
      <c r="C895" s="9" t="s">
        <v>16</v>
      </c>
      <c r="D895" s="10">
        <v>2.0</v>
      </c>
      <c r="E895" s="8">
        <v>43484.0</v>
      </c>
      <c r="F895" s="8"/>
      <c r="G895" s="180"/>
      <c r="H895" s="24"/>
      <c r="I895" s="181">
        <v>43486.0</v>
      </c>
      <c r="J895" s="180"/>
      <c r="K895" s="24"/>
      <c r="L895" s="180"/>
      <c r="M895" s="180"/>
      <c r="N895" s="28"/>
      <c r="O895" s="72">
        <v>43496.0</v>
      </c>
      <c r="P895" s="8">
        <v>43499.0</v>
      </c>
      <c r="Q895" s="180"/>
      <c r="R895" s="182" t="s">
        <v>15</v>
      </c>
      <c r="S895" s="182" t="s">
        <v>16</v>
      </c>
      <c r="T895" s="182" t="s">
        <v>15</v>
      </c>
      <c r="U895" s="182" t="s">
        <v>16</v>
      </c>
    </row>
    <row r="896">
      <c r="A896" s="10">
        <v>880.0</v>
      </c>
      <c r="B896" s="60">
        <v>7383440.0</v>
      </c>
      <c r="C896" s="9" t="s">
        <v>16</v>
      </c>
      <c r="D896" s="10">
        <v>1.0</v>
      </c>
      <c r="E896" s="8">
        <v>43478.0</v>
      </c>
      <c r="F896" s="187"/>
      <c r="G896" s="180"/>
      <c r="H896" s="24"/>
      <c r="I896" s="8">
        <v>43479.0</v>
      </c>
      <c r="J896" s="180"/>
      <c r="K896" s="24"/>
      <c r="L896" s="180"/>
      <c r="M896" s="180"/>
      <c r="N896" s="28"/>
      <c r="O896" s="72">
        <v>43493.0</v>
      </c>
      <c r="P896" s="8">
        <v>43498.0</v>
      </c>
      <c r="Q896" s="180"/>
      <c r="R896" s="182" t="s">
        <v>15</v>
      </c>
      <c r="S896" s="182" t="s">
        <v>16</v>
      </c>
      <c r="T896" s="182" t="s">
        <v>15</v>
      </c>
      <c r="U896" s="182" t="s">
        <v>16</v>
      </c>
    </row>
    <row r="897">
      <c r="A897" s="10">
        <v>881.0</v>
      </c>
      <c r="B897" s="62">
        <v>7370625.0</v>
      </c>
      <c r="C897" s="9" t="s">
        <v>15</v>
      </c>
      <c r="D897" s="24"/>
      <c r="E897" s="8">
        <v>43479.0</v>
      </c>
      <c r="F897" s="8">
        <v>43479.0</v>
      </c>
      <c r="G897" s="180"/>
      <c r="H897" s="24"/>
      <c r="I897" s="8">
        <v>43486.0</v>
      </c>
      <c r="J897" s="180"/>
      <c r="K897" s="24"/>
      <c r="L897" s="8"/>
      <c r="M897" s="180"/>
      <c r="N897" s="28"/>
      <c r="O897" s="72">
        <v>43496.0</v>
      </c>
      <c r="P897" s="8">
        <v>43511.0</v>
      </c>
      <c r="Q897" s="180"/>
      <c r="R897" s="182" t="s">
        <v>16</v>
      </c>
      <c r="S897" s="182" t="s">
        <v>16</v>
      </c>
      <c r="T897" s="182" t="s">
        <v>15</v>
      </c>
      <c r="U897" s="182" t="s">
        <v>16</v>
      </c>
    </row>
    <row r="898">
      <c r="A898" s="10">
        <v>882.0</v>
      </c>
      <c r="B898" s="62">
        <v>7374792.0</v>
      </c>
      <c r="C898" s="9" t="s">
        <v>15</v>
      </c>
      <c r="D898" s="24"/>
      <c r="E898" s="8">
        <v>43486.0</v>
      </c>
      <c r="F898" s="8">
        <v>43486.0</v>
      </c>
      <c r="G898" s="180"/>
      <c r="H898" s="24"/>
      <c r="I898" s="181">
        <v>43504.0</v>
      </c>
      <c r="J898" s="180"/>
      <c r="K898" s="24"/>
      <c r="L898" s="8"/>
      <c r="M898" s="180"/>
      <c r="N898" s="28"/>
      <c r="O898" s="72">
        <v>43511.0</v>
      </c>
      <c r="P898" s="181">
        <v>43518.0</v>
      </c>
      <c r="Q898" s="180"/>
      <c r="R898" s="182" t="s">
        <v>16</v>
      </c>
      <c r="S898" s="182" t="s">
        <v>16</v>
      </c>
      <c r="T898" s="182" t="s">
        <v>15</v>
      </c>
      <c r="U898" s="182" t="s">
        <v>16</v>
      </c>
    </row>
    <row r="899">
      <c r="A899" s="10">
        <v>883.0</v>
      </c>
      <c r="B899" s="62">
        <v>7375300.0</v>
      </c>
      <c r="C899" s="9" t="s">
        <v>15</v>
      </c>
      <c r="D899" s="24"/>
      <c r="E899" s="8">
        <v>43487.0</v>
      </c>
      <c r="F899" s="187"/>
      <c r="G899" s="180"/>
      <c r="H899" s="24"/>
      <c r="I899" s="8">
        <v>43487.0</v>
      </c>
      <c r="J899" s="180"/>
      <c r="K899" s="24"/>
      <c r="L899" s="180"/>
      <c r="M899" s="180"/>
      <c r="N899" s="28"/>
      <c r="O899" s="72">
        <v>43494.0</v>
      </c>
      <c r="P899" s="8">
        <v>43495.0</v>
      </c>
      <c r="Q899" s="180"/>
      <c r="R899" s="182" t="s">
        <v>15</v>
      </c>
      <c r="S899" s="182" t="s">
        <v>16</v>
      </c>
      <c r="T899" s="182" t="s">
        <v>15</v>
      </c>
      <c r="U899" s="182" t="s">
        <v>16</v>
      </c>
    </row>
    <row r="900">
      <c r="A900" s="10">
        <v>884.0</v>
      </c>
      <c r="B900" s="62">
        <v>7376069.0</v>
      </c>
      <c r="C900" s="9" t="s">
        <v>15</v>
      </c>
      <c r="D900" s="24"/>
      <c r="E900" s="8">
        <v>43488.0</v>
      </c>
      <c r="F900" s="8">
        <v>43488.0</v>
      </c>
      <c r="G900" s="180"/>
      <c r="H900" s="24"/>
      <c r="I900" s="181">
        <v>43496.0</v>
      </c>
      <c r="J900" s="180"/>
      <c r="K900" s="24"/>
      <c r="L900" s="181">
        <v>43501.0</v>
      </c>
      <c r="M900" s="180"/>
      <c r="N900" s="28"/>
      <c r="O900" s="72">
        <v>43509.0</v>
      </c>
      <c r="P900" s="181">
        <v>43523.0</v>
      </c>
      <c r="Q900" s="180"/>
      <c r="R900" s="182" t="s">
        <v>16</v>
      </c>
      <c r="S900" s="182" t="s">
        <v>16</v>
      </c>
      <c r="T900" s="182" t="s">
        <v>16</v>
      </c>
      <c r="U900" s="182" t="s">
        <v>16</v>
      </c>
    </row>
    <row r="901">
      <c r="A901" s="10">
        <v>885.0</v>
      </c>
      <c r="B901" s="62">
        <v>7378603.0</v>
      </c>
      <c r="C901" s="9" t="s">
        <v>15</v>
      </c>
      <c r="D901" s="24"/>
      <c r="E901" s="8">
        <v>43492.0</v>
      </c>
      <c r="F901" s="187"/>
      <c r="G901" s="180"/>
      <c r="H901" s="24"/>
      <c r="I901" s="8">
        <v>43492.0</v>
      </c>
      <c r="J901" s="180"/>
      <c r="K901" s="24"/>
      <c r="L901" s="8">
        <v>43520.0</v>
      </c>
      <c r="M901" s="180"/>
      <c r="N901" s="28"/>
      <c r="O901" s="28"/>
      <c r="P901" s="8">
        <v>43528.0</v>
      </c>
      <c r="Q901" s="180"/>
      <c r="R901" s="182" t="s">
        <v>15</v>
      </c>
      <c r="S901" s="182" t="s">
        <v>16</v>
      </c>
      <c r="T901" s="182" t="s">
        <v>16</v>
      </c>
      <c r="U901" s="182" t="s">
        <v>15</v>
      </c>
    </row>
    <row r="902">
      <c r="A902" s="10">
        <v>886.0</v>
      </c>
      <c r="B902" s="62">
        <v>7378828.0</v>
      </c>
      <c r="C902" s="9" t="s">
        <v>15</v>
      </c>
      <c r="D902" s="10"/>
      <c r="E902" s="8">
        <v>43493.0</v>
      </c>
      <c r="F902" s="8">
        <v>43494.0</v>
      </c>
      <c r="G902" s="180"/>
      <c r="H902" s="24"/>
      <c r="I902" s="8">
        <v>43493.0</v>
      </c>
      <c r="J902" s="181">
        <v>43504.0</v>
      </c>
      <c r="K902" s="24"/>
      <c r="L902" s="180"/>
      <c r="M902" s="180"/>
      <c r="N902" s="28"/>
      <c r="O902" s="28"/>
      <c r="P902" s="181">
        <v>43515.0</v>
      </c>
      <c r="Q902" s="180"/>
      <c r="R902" s="182" t="s">
        <v>16</v>
      </c>
      <c r="S902" s="182" t="s">
        <v>16</v>
      </c>
      <c r="T902" s="182" t="s">
        <v>15</v>
      </c>
      <c r="U902" s="182" t="s">
        <v>15</v>
      </c>
    </row>
    <row r="903">
      <c r="A903" s="10">
        <v>887.0</v>
      </c>
      <c r="B903" s="62">
        <v>7380564.0</v>
      </c>
      <c r="C903" s="9" t="s">
        <v>15</v>
      </c>
      <c r="D903" s="24"/>
      <c r="E903" s="8">
        <v>43464.0</v>
      </c>
      <c r="F903" s="8">
        <v>43464.0</v>
      </c>
      <c r="G903" s="180"/>
      <c r="H903" s="24"/>
      <c r="I903" s="8">
        <v>43495.0</v>
      </c>
      <c r="J903" s="180"/>
      <c r="K903" s="24"/>
      <c r="L903" s="180"/>
      <c r="M903" s="180"/>
      <c r="N903" s="28"/>
      <c r="O903" s="72">
        <v>43504.0</v>
      </c>
      <c r="P903" s="181">
        <v>43510.0</v>
      </c>
      <c r="Q903" s="180"/>
      <c r="R903" s="182" t="s">
        <v>16</v>
      </c>
      <c r="S903" s="182" t="s">
        <v>16</v>
      </c>
      <c r="T903" s="182" t="s">
        <v>15</v>
      </c>
      <c r="U903" s="182" t="s">
        <v>16</v>
      </c>
    </row>
    <row r="904">
      <c r="A904" s="10">
        <v>888.0</v>
      </c>
      <c r="B904" s="62">
        <v>7381323.0</v>
      </c>
      <c r="C904" s="9" t="s">
        <v>16</v>
      </c>
      <c r="D904" s="10">
        <v>1.0</v>
      </c>
      <c r="E904" s="8">
        <v>43495.0</v>
      </c>
      <c r="F904" s="187"/>
      <c r="G904" s="180"/>
      <c r="H904" s="24"/>
      <c r="I904" s="8">
        <v>43496.0</v>
      </c>
      <c r="J904" s="180"/>
      <c r="K904" s="24"/>
      <c r="L904" s="8"/>
      <c r="M904" s="180"/>
      <c r="N904" s="28"/>
      <c r="O904" s="72">
        <v>43502.0</v>
      </c>
      <c r="P904" s="181">
        <v>43502.0</v>
      </c>
      <c r="Q904" s="180"/>
      <c r="R904" s="182" t="s">
        <v>15</v>
      </c>
      <c r="S904" s="182" t="s">
        <v>16</v>
      </c>
      <c r="T904" s="182" t="s">
        <v>15</v>
      </c>
      <c r="U904" s="182" t="s">
        <v>16</v>
      </c>
    </row>
    <row r="905">
      <c r="A905" s="10">
        <v>889.0</v>
      </c>
      <c r="B905" s="62">
        <v>7381077.0</v>
      </c>
      <c r="C905" s="9" t="s">
        <v>15</v>
      </c>
      <c r="D905" s="24"/>
      <c r="E905" s="8">
        <v>43496.0</v>
      </c>
      <c r="F905" s="8">
        <v>43496.0</v>
      </c>
      <c r="G905" s="180"/>
      <c r="H905" s="24"/>
      <c r="I905" s="8">
        <v>43510.0</v>
      </c>
      <c r="J905" s="180"/>
      <c r="K905" s="24"/>
      <c r="L905" s="8">
        <v>43527.0</v>
      </c>
      <c r="M905" s="180"/>
      <c r="N905" s="28"/>
      <c r="O905" s="28"/>
      <c r="P905" s="8">
        <v>43529.0</v>
      </c>
      <c r="Q905" s="180"/>
      <c r="R905" s="182" t="s">
        <v>16</v>
      </c>
      <c r="S905" s="182" t="s">
        <v>16</v>
      </c>
      <c r="T905" s="182" t="s">
        <v>16</v>
      </c>
      <c r="U905" s="182" t="s">
        <v>15</v>
      </c>
    </row>
    <row r="906">
      <c r="A906" s="63">
        <v>890.0</v>
      </c>
      <c r="B906" s="62">
        <v>7381461.0</v>
      </c>
      <c r="C906" s="9" t="s">
        <v>16</v>
      </c>
      <c r="D906" s="10">
        <v>1.0</v>
      </c>
      <c r="E906" s="8">
        <v>43496.0</v>
      </c>
      <c r="F906" s="187"/>
      <c r="G906" s="180"/>
      <c r="H906" s="24"/>
      <c r="I906" s="181">
        <v>43497.0</v>
      </c>
      <c r="J906" s="180"/>
      <c r="K906" s="24"/>
      <c r="L906" s="180"/>
      <c r="M906" s="180"/>
      <c r="N906" s="28"/>
      <c r="O906" s="72">
        <v>43504.0</v>
      </c>
      <c r="P906" s="181">
        <v>43504.0</v>
      </c>
      <c r="Q906" s="180"/>
      <c r="R906" s="182" t="s">
        <v>15</v>
      </c>
      <c r="S906" s="182" t="s">
        <v>16</v>
      </c>
      <c r="T906" s="182" t="s">
        <v>15</v>
      </c>
      <c r="U906" s="182" t="s">
        <v>16</v>
      </c>
    </row>
    <row r="907">
      <c r="A907" s="63">
        <v>891.0</v>
      </c>
      <c r="B907" s="62">
        <v>7382305.0</v>
      </c>
      <c r="C907" s="9" t="s">
        <v>16</v>
      </c>
      <c r="D907" s="10">
        <v>1.0</v>
      </c>
      <c r="E907" s="179">
        <v>43497.0</v>
      </c>
      <c r="F907" s="179">
        <v>43498.0</v>
      </c>
      <c r="G907" s="180"/>
      <c r="H907" s="24"/>
      <c r="I907" s="186"/>
      <c r="J907" s="180"/>
      <c r="K907" s="24"/>
      <c r="L907" s="180"/>
      <c r="M907" s="180"/>
      <c r="N907" s="28"/>
      <c r="O907" s="72">
        <v>43500.0</v>
      </c>
      <c r="P907" s="181">
        <v>43506.0</v>
      </c>
      <c r="Q907" s="180"/>
      <c r="R907" s="182" t="s">
        <v>16</v>
      </c>
      <c r="S907" s="182" t="s">
        <v>15</v>
      </c>
      <c r="T907" s="182" t="s">
        <v>15</v>
      </c>
      <c r="U907" s="182" t="s">
        <v>16</v>
      </c>
    </row>
    <row r="908">
      <c r="A908" s="63">
        <v>892.0</v>
      </c>
      <c r="B908" s="62">
        <v>7380224.0</v>
      </c>
      <c r="C908" s="9" t="s">
        <v>16</v>
      </c>
      <c r="D908" s="10">
        <v>2.0</v>
      </c>
      <c r="E908" s="8">
        <v>43495.0</v>
      </c>
      <c r="F908" s="179">
        <v>43497.0</v>
      </c>
      <c r="G908" s="180"/>
      <c r="H908" s="24"/>
      <c r="I908" s="186"/>
      <c r="J908" s="180"/>
      <c r="K908" s="24"/>
      <c r="L908" s="8">
        <v>43501.0</v>
      </c>
      <c r="M908" s="180"/>
      <c r="N908" s="28"/>
      <c r="O908" s="72">
        <v>43502.0</v>
      </c>
      <c r="P908" s="181">
        <v>43511.0</v>
      </c>
      <c r="Q908" s="180"/>
      <c r="R908" s="182" t="s">
        <v>16</v>
      </c>
      <c r="S908" s="182" t="s">
        <v>15</v>
      </c>
      <c r="T908" s="182" t="s">
        <v>16</v>
      </c>
      <c r="U908" s="182" t="s">
        <v>16</v>
      </c>
    </row>
    <row r="909">
      <c r="A909" s="63">
        <v>893.0</v>
      </c>
      <c r="B909" s="62">
        <v>7384774.0</v>
      </c>
      <c r="C909" s="9" t="s">
        <v>15</v>
      </c>
      <c r="D909" s="24"/>
      <c r="E909" s="8">
        <v>43501.0</v>
      </c>
      <c r="F909" s="179">
        <v>43502.0</v>
      </c>
      <c r="G909" s="180"/>
      <c r="H909" s="24"/>
      <c r="I909" s="179">
        <v>43504.0</v>
      </c>
      <c r="J909" s="180"/>
      <c r="K909" s="24"/>
      <c r="L909" s="180"/>
      <c r="M909" s="180"/>
      <c r="N909" s="28"/>
      <c r="O909" s="28"/>
      <c r="P909" s="8">
        <v>43507.0</v>
      </c>
      <c r="Q909" s="180"/>
      <c r="R909" s="182" t="s">
        <v>16</v>
      </c>
      <c r="S909" s="182" t="s">
        <v>16</v>
      </c>
      <c r="T909" s="182" t="s">
        <v>15</v>
      </c>
      <c r="U909" s="182" t="s">
        <v>15</v>
      </c>
    </row>
    <row r="910">
      <c r="A910" s="63">
        <v>894.0</v>
      </c>
      <c r="B910" s="62">
        <v>7385545.0</v>
      </c>
      <c r="C910" s="9" t="s">
        <v>15</v>
      </c>
      <c r="D910" s="24"/>
      <c r="E910" s="8">
        <v>43503.0</v>
      </c>
      <c r="F910" s="187"/>
      <c r="G910" s="180"/>
      <c r="H910" s="24"/>
      <c r="I910" s="179">
        <v>43503.0</v>
      </c>
      <c r="J910" s="180"/>
      <c r="K910" s="24"/>
      <c r="L910" s="180"/>
      <c r="M910" s="180"/>
      <c r="N910" s="28"/>
      <c r="O910" s="72">
        <v>43508.0</v>
      </c>
      <c r="P910" s="8">
        <v>43514.0</v>
      </c>
      <c r="Q910" s="180"/>
      <c r="R910" s="182" t="s">
        <v>15</v>
      </c>
      <c r="S910" s="182" t="s">
        <v>16</v>
      </c>
      <c r="T910" s="182" t="s">
        <v>15</v>
      </c>
      <c r="U910" s="182" t="s">
        <v>16</v>
      </c>
    </row>
    <row r="911">
      <c r="A911" s="67">
        <v>895.0</v>
      </c>
      <c r="B911" s="66">
        <v>7380721.0</v>
      </c>
      <c r="C911" s="16" t="s">
        <v>15</v>
      </c>
      <c r="D911" s="37"/>
      <c r="E911" s="15">
        <v>43495.0</v>
      </c>
      <c r="F911" s="190">
        <v>43500.0</v>
      </c>
      <c r="G911" s="36"/>
      <c r="H911" s="37"/>
      <c r="I911" s="15">
        <v>43495.0</v>
      </c>
      <c r="J911" s="190">
        <v>43519.0</v>
      </c>
      <c r="K911" s="37"/>
      <c r="L911" s="191"/>
      <c r="M911" s="191"/>
      <c r="N911" s="140"/>
      <c r="O911" s="140"/>
      <c r="P911" s="192">
        <v>43539.0</v>
      </c>
      <c r="Q911" s="191"/>
      <c r="R911" s="194"/>
      <c r="S911" s="194"/>
      <c r="T911" s="194"/>
      <c r="U911" s="194"/>
    </row>
    <row r="912">
      <c r="A912" s="63">
        <v>896.0</v>
      </c>
      <c r="B912" s="7">
        <v>7386824.0</v>
      </c>
      <c r="C912" s="9" t="s">
        <v>15</v>
      </c>
      <c r="D912" s="24"/>
      <c r="E912" s="179">
        <v>43504.0</v>
      </c>
      <c r="F912" s="187"/>
      <c r="G912" s="180"/>
      <c r="H912" s="24"/>
      <c r="I912" s="179">
        <v>43504.0</v>
      </c>
      <c r="J912" s="180"/>
      <c r="K912" s="24"/>
      <c r="L912" s="180"/>
      <c r="M912" s="180"/>
      <c r="N912" s="28"/>
      <c r="O912" s="72">
        <v>43517.0</v>
      </c>
      <c r="P912" s="181">
        <v>43533.0</v>
      </c>
      <c r="Q912" s="180"/>
      <c r="R912" s="182" t="s">
        <v>15</v>
      </c>
      <c r="S912" s="182" t="s">
        <v>16</v>
      </c>
      <c r="T912" s="182" t="s">
        <v>15</v>
      </c>
      <c r="U912" s="182" t="s">
        <v>16</v>
      </c>
    </row>
    <row r="913">
      <c r="A913" s="63">
        <v>897.0</v>
      </c>
      <c r="B913" s="10">
        <v>7389076.0</v>
      </c>
      <c r="C913" s="9" t="s">
        <v>15</v>
      </c>
      <c r="D913" s="24"/>
      <c r="E913" s="179">
        <v>43508.0</v>
      </c>
      <c r="F913" s="179">
        <v>43508.0</v>
      </c>
      <c r="G913" s="180"/>
      <c r="H913" s="24"/>
      <c r="I913" s="179">
        <v>43519.0</v>
      </c>
      <c r="J913" s="180"/>
      <c r="K913" s="24"/>
      <c r="L913" s="180"/>
      <c r="M913" s="180"/>
      <c r="N913" s="28"/>
      <c r="O913" s="72">
        <v>43522.0</v>
      </c>
      <c r="P913" s="181">
        <v>43527.0</v>
      </c>
      <c r="Q913" s="180"/>
      <c r="R913" s="182" t="s">
        <v>16</v>
      </c>
      <c r="S913" s="182" t="s">
        <v>16</v>
      </c>
      <c r="T913" s="182" t="s">
        <v>15</v>
      </c>
      <c r="U913" s="182" t="s">
        <v>16</v>
      </c>
    </row>
    <row r="914">
      <c r="A914" s="63">
        <v>898.0</v>
      </c>
      <c r="B914" s="10">
        <v>7389079.0</v>
      </c>
      <c r="C914" s="9" t="s">
        <v>15</v>
      </c>
      <c r="D914" s="134"/>
      <c r="E914" s="179">
        <v>43508.0</v>
      </c>
      <c r="F914" s="179">
        <v>43508.0</v>
      </c>
      <c r="G914" s="180"/>
      <c r="H914" s="24"/>
      <c r="I914" s="179">
        <v>43520.0</v>
      </c>
      <c r="J914" s="180"/>
      <c r="K914" s="24"/>
      <c r="L914" s="180"/>
      <c r="M914" s="180"/>
      <c r="N914" s="28"/>
      <c r="O914" s="72">
        <v>43522.0</v>
      </c>
      <c r="P914" s="181">
        <v>43527.0</v>
      </c>
      <c r="Q914" s="180"/>
      <c r="R914" s="182" t="s">
        <v>16</v>
      </c>
      <c r="S914" s="182" t="s">
        <v>16</v>
      </c>
      <c r="T914" s="182" t="s">
        <v>15</v>
      </c>
      <c r="U914" s="182" t="s">
        <v>16</v>
      </c>
    </row>
    <row r="915">
      <c r="A915" s="63">
        <v>899.0</v>
      </c>
      <c r="B915" s="10">
        <v>7389299.0</v>
      </c>
      <c r="C915" s="9" t="s">
        <v>15</v>
      </c>
      <c r="D915" s="24"/>
      <c r="E915" s="179">
        <v>43509.0</v>
      </c>
      <c r="F915" s="179">
        <v>43509.0</v>
      </c>
      <c r="G915" s="180"/>
      <c r="H915" s="24"/>
      <c r="I915" s="179">
        <v>43519.0</v>
      </c>
      <c r="J915" s="180"/>
      <c r="K915" s="24"/>
      <c r="L915" s="180"/>
      <c r="M915" s="180"/>
      <c r="N915" s="28"/>
      <c r="O915" s="72">
        <v>43530.0</v>
      </c>
      <c r="P915" s="8">
        <v>43537.0</v>
      </c>
      <c r="Q915" s="180"/>
      <c r="R915" s="182" t="s">
        <v>16</v>
      </c>
      <c r="S915" s="182" t="s">
        <v>16</v>
      </c>
      <c r="T915" s="182" t="s">
        <v>15</v>
      </c>
      <c r="U915" s="182" t="s">
        <v>16</v>
      </c>
    </row>
    <row r="916">
      <c r="A916" s="63">
        <v>900.0</v>
      </c>
      <c r="B916" s="10">
        <v>7390650.0</v>
      </c>
      <c r="C916" s="9" t="s">
        <v>16</v>
      </c>
      <c r="D916" s="10">
        <v>2.0</v>
      </c>
      <c r="E916" s="179">
        <v>43510.0</v>
      </c>
      <c r="F916" s="187"/>
      <c r="G916" s="180"/>
      <c r="H916" s="24"/>
      <c r="I916" s="179">
        <v>43512.0</v>
      </c>
      <c r="J916" s="180"/>
      <c r="K916" s="24"/>
      <c r="L916" s="180"/>
      <c r="M916" s="180"/>
      <c r="N916" s="28"/>
      <c r="O916" s="28"/>
      <c r="P916" s="179">
        <v>43539.0</v>
      </c>
      <c r="Q916" s="180"/>
      <c r="R916" s="182" t="s">
        <v>15</v>
      </c>
      <c r="S916" s="182" t="s">
        <v>16</v>
      </c>
      <c r="T916" s="182" t="s">
        <v>15</v>
      </c>
      <c r="U916" s="182" t="s">
        <v>15</v>
      </c>
    </row>
    <row r="917">
      <c r="A917" s="63">
        <v>901.0</v>
      </c>
      <c r="B917" s="62">
        <v>7394010.0</v>
      </c>
      <c r="C917" s="9" t="s">
        <v>16</v>
      </c>
      <c r="D917" s="10">
        <v>3.0</v>
      </c>
      <c r="E917" s="179">
        <v>43516.0</v>
      </c>
      <c r="F917" s="187"/>
      <c r="G917" s="180"/>
      <c r="H917" s="24"/>
      <c r="I917" s="179">
        <v>43518.0</v>
      </c>
      <c r="J917" s="180"/>
      <c r="K917" s="24"/>
      <c r="L917" s="180"/>
      <c r="M917" s="180"/>
      <c r="N917" s="28"/>
      <c r="O917" s="72">
        <v>43519.0</v>
      </c>
      <c r="P917" s="179">
        <v>43535.0</v>
      </c>
      <c r="Q917" s="180"/>
      <c r="R917" s="182" t="s">
        <v>15</v>
      </c>
      <c r="S917" s="182" t="s">
        <v>15</v>
      </c>
      <c r="T917" s="182" t="s">
        <v>15</v>
      </c>
      <c r="U917" s="182" t="s">
        <v>16</v>
      </c>
    </row>
    <row r="918">
      <c r="A918" s="63">
        <v>902.0</v>
      </c>
      <c r="B918" s="62">
        <v>7395995.0</v>
      </c>
      <c r="C918" s="9" t="s">
        <v>15</v>
      </c>
      <c r="D918" s="24"/>
      <c r="E918" s="179">
        <v>43519.0</v>
      </c>
      <c r="F918" s="179">
        <v>43519.0</v>
      </c>
      <c r="G918" s="180"/>
      <c r="H918" s="24"/>
      <c r="I918" s="179">
        <v>43523.0</v>
      </c>
      <c r="J918" s="179"/>
      <c r="K918" s="24"/>
      <c r="L918" s="179"/>
      <c r="M918" s="180"/>
      <c r="N918" s="28"/>
      <c r="O918" s="72">
        <v>43531.0</v>
      </c>
      <c r="P918" s="179">
        <v>43552.0</v>
      </c>
      <c r="Q918" s="180"/>
      <c r="R918" s="182" t="s">
        <v>16</v>
      </c>
      <c r="S918" s="182" t="s">
        <v>16</v>
      </c>
      <c r="T918" s="182" t="s">
        <v>15</v>
      </c>
      <c r="U918" s="182" t="s">
        <v>16</v>
      </c>
    </row>
    <row r="919">
      <c r="A919" s="63">
        <v>903.0</v>
      </c>
      <c r="B919" s="62">
        <v>7396481.0</v>
      </c>
      <c r="C919" s="9" t="s">
        <v>16</v>
      </c>
      <c r="D919" s="10">
        <v>1.0</v>
      </c>
      <c r="E919" s="179">
        <v>43520.0</v>
      </c>
      <c r="F919" s="179">
        <v>43521.0</v>
      </c>
      <c r="G919" s="180"/>
      <c r="H919" s="24"/>
      <c r="I919" s="199">
        <v>43535.0</v>
      </c>
      <c r="J919" s="180"/>
      <c r="K919" s="24"/>
      <c r="L919" s="8"/>
      <c r="M919" s="180"/>
      <c r="N919" s="28"/>
      <c r="O919" s="72">
        <v>43545.0</v>
      </c>
      <c r="P919" s="8">
        <v>43565.0</v>
      </c>
      <c r="Q919" s="180"/>
      <c r="R919" s="182" t="s">
        <v>16</v>
      </c>
      <c r="S919" s="182" t="s">
        <v>16</v>
      </c>
      <c r="T919" s="182" t="s">
        <v>15</v>
      </c>
      <c r="U919" s="182" t="s">
        <v>16</v>
      </c>
    </row>
    <row r="920">
      <c r="A920" s="63">
        <v>904.0</v>
      </c>
      <c r="B920" s="62">
        <v>7396754.0</v>
      </c>
      <c r="C920" s="9" t="s">
        <v>16</v>
      </c>
      <c r="D920" s="10">
        <v>1.0</v>
      </c>
      <c r="E920" s="179">
        <v>43521.0</v>
      </c>
      <c r="F920" s="187"/>
      <c r="G920" s="180"/>
      <c r="H920" s="24"/>
      <c r="I920" s="179">
        <v>43522.0</v>
      </c>
      <c r="J920" s="180"/>
      <c r="K920" s="24"/>
      <c r="L920" s="180"/>
      <c r="M920" s="180"/>
      <c r="N920" s="28"/>
      <c r="O920" s="72">
        <v>43527.0</v>
      </c>
      <c r="P920" s="179">
        <v>43535.0</v>
      </c>
      <c r="Q920" s="180"/>
      <c r="R920" s="182" t="s">
        <v>15</v>
      </c>
      <c r="S920" s="182" t="s">
        <v>16</v>
      </c>
      <c r="T920" s="182" t="s">
        <v>15</v>
      </c>
      <c r="U920" s="182" t="s">
        <v>16</v>
      </c>
    </row>
    <row r="921">
      <c r="A921" s="63">
        <v>905.0</v>
      </c>
      <c r="B921" s="62">
        <v>7397564.0</v>
      </c>
      <c r="C921" s="9" t="s">
        <v>15</v>
      </c>
      <c r="D921" s="24"/>
      <c r="E921" s="179">
        <v>43522.0</v>
      </c>
      <c r="F921" s="179">
        <v>43522.0</v>
      </c>
      <c r="G921" s="180"/>
      <c r="H921" s="24"/>
      <c r="I921" s="186"/>
      <c r="J921" s="180"/>
      <c r="K921" s="24"/>
      <c r="L921" s="180"/>
      <c r="M921" s="180"/>
      <c r="N921" s="28"/>
      <c r="O921" s="28"/>
      <c r="P921" s="180"/>
      <c r="Q921" s="8">
        <v>43563.0</v>
      </c>
      <c r="R921" s="182" t="s">
        <v>16</v>
      </c>
      <c r="S921" s="182" t="s">
        <v>15</v>
      </c>
      <c r="T921" s="182" t="s">
        <v>15</v>
      </c>
      <c r="U921" s="182" t="s">
        <v>15</v>
      </c>
    </row>
    <row r="922">
      <c r="A922" s="63">
        <v>906.0</v>
      </c>
      <c r="B922" s="62">
        <v>7397566.0</v>
      </c>
      <c r="C922" s="9" t="s">
        <v>15</v>
      </c>
      <c r="D922" s="24"/>
      <c r="E922" s="179">
        <v>43522.0</v>
      </c>
      <c r="F922" s="179">
        <v>43522.0</v>
      </c>
      <c r="G922" s="180"/>
      <c r="H922" s="24"/>
      <c r="I922" s="186"/>
      <c r="J922" s="180"/>
      <c r="K922" s="24"/>
      <c r="L922" s="8">
        <v>43590.0</v>
      </c>
      <c r="M922" s="180"/>
      <c r="N922" s="28"/>
      <c r="O922" s="72">
        <v>43594.0</v>
      </c>
      <c r="P922" s="179">
        <v>43607.0</v>
      </c>
      <c r="Q922" s="180"/>
      <c r="R922" s="182" t="s">
        <v>16</v>
      </c>
      <c r="S922" s="182" t="s">
        <v>15</v>
      </c>
      <c r="T922" s="182" t="s">
        <v>16</v>
      </c>
      <c r="U922" s="182" t="s">
        <v>16</v>
      </c>
    </row>
    <row r="923">
      <c r="A923" s="63">
        <v>907.0</v>
      </c>
      <c r="B923" s="62">
        <v>7398206.0</v>
      </c>
      <c r="C923" s="9" t="s">
        <v>15</v>
      </c>
      <c r="D923" s="24"/>
      <c r="E923" s="179">
        <v>43522.0</v>
      </c>
      <c r="F923" s="179">
        <v>43522.0</v>
      </c>
      <c r="G923" s="180"/>
      <c r="H923" s="24"/>
      <c r="I923" s="186"/>
      <c r="J923" s="180"/>
      <c r="K923" s="24"/>
      <c r="L923" s="180"/>
      <c r="M923" s="180"/>
      <c r="N923" s="28"/>
      <c r="O923" s="28"/>
      <c r="P923" s="8"/>
      <c r="Q923" s="179">
        <v>43529.0</v>
      </c>
      <c r="R923" s="182" t="s">
        <v>16</v>
      </c>
      <c r="S923" s="182" t="s">
        <v>15</v>
      </c>
      <c r="T923" s="182" t="s">
        <v>15</v>
      </c>
      <c r="U923" s="182" t="s">
        <v>15</v>
      </c>
    </row>
    <row r="924">
      <c r="A924" s="63">
        <v>908.0</v>
      </c>
      <c r="B924" s="62">
        <v>7397831.0</v>
      </c>
      <c r="C924" s="9" t="s">
        <v>15</v>
      </c>
      <c r="D924" s="24"/>
      <c r="E924" s="179">
        <v>43522.0</v>
      </c>
      <c r="F924" s="179">
        <v>43523.0</v>
      </c>
      <c r="G924" s="180"/>
      <c r="H924" s="24"/>
      <c r="I924" s="179">
        <v>43522.0</v>
      </c>
      <c r="J924" s="180"/>
      <c r="K924" s="24"/>
      <c r="L924" s="8"/>
      <c r="M924" s="180"/>
      <c r="N924" s="28"/>
      <c r="O924" s="72">
        <v>43534.0</v>
      </c>
      <c r="P924" s="179">
        <v>43542.0</v>
      </c>
      <c r="Q924" s="180"/>
      <c r="R924" s="182" t="s">
        <v>16</v>
      </c>
      <c r="S924" s="182" t="s">
        <v>16</v>
      </c>
      <c r="T924" s="182" t="s">
        <v>15</v>
      </c>
      <c r="U924" s="182" t="s">
        <v>16</v>
      </c>
    </row>
    <row r="925">
      <c r="A925" s="63">
        <v>909.0</v>
      </c>
      <c r="B925" s="62">
        <v>7399205.0</v>
      </c>
      <c r="C925" s="9" t="s">
        <v>15</v>
      </c>
      <c r="D925" s="24"/>
      <c r="E925" s="179">
        <v>43524.0</v>
      </c>
      <c r="F925" s="179">
        <v>43524.0</v>
      </c>
      <c r="G925" s="180"/>
      <c r="H925" s="24"/>
      <c r="I925" s="179">
        <v>43552.0</v>
      </c>
      <c r="J925" s="180"/>
      <c r="K925" s="24"/>
      <c r="L925" s="8"/>
      <c r="M925" s="180"/>
      <c r="N925" s="28"/>
      <c r="O925" s="72">
        <v>43526.0</v>
      </c>
      <c r="P925" s="8">
        <v>43590.0</v>
      </c>
      <c r="Q925" s="180"/>
      <c r="R925" s="182" t="s">
        <v>16</v>
      </c>
      <c r="S925" s="182" t="s">
        <v>16</v>
      </c>
      <c r="T925" s="182" t="s">
        <v>15</v>
      </c>
      <c r="U925" s="182" t="s">
        <v>16</v>
      </c>
    </row>
    <row r="926">
      <c r="A926" s="63">
        <v>910.0</v>
      </c>
      <c r="B926" s="62">
        <v>7399846.0</v>
      </c>
      <c r="C926" s="9" t="s">
        <v>16</v>
      </c>
      <c r="D926" s="10">
        <v>2.0</v>
      </c>
      <c r="E926" s="179">
        <v>43524.0</v>
      </c>
      <c r="F926" s="187"/>
      <c r="G926" s="180"/>
      <c r="H926" s="24"/>
      <c r="I926" s="181">
        <v>43526.0</v>
      </c>
      <c r="J926" s="8"/>
      <c r="K926" s="179"/>
      <c r="L926" s="180"/>
      <c r="M926" s="180"/>
      <c r="N926" s="28"/>
      <c r="O926" s="72">
        <v>43537.0</v>
      </c>
      <c r="P926" s="179">
        <v>43542.0</v>
      </c>
      <c r="Q926" s="180"/>
      <c r="R926" s="182" t="s">
        <v>15</v>
      </c>
      <c r="S926" s="182" t="s">
        <v>16</v>
      </c>
      <c r="T926" s="182" t="s">
        <v>15</v>
      </c>
      <c r="U926" s="182" t="s">
        <v>16</v>
      </c>
    </row>
    <row r="927">
      <c r="A927" s="63">
        <v>911.0</v>
      </c>
      <c r="B927" s="62">
        <v>7400752.0</v>
      </c>
      <c r="C927" s="9" t="s">
        <v>15</v>
      </c>
      <c r="D927" s="24"/>
      <c r="E927" s="179">
        <v>43526.0</v>
      </c>
      <c r="F927" s="187"/>
      <c r="G927" s="180"/>
      <c r="H927" s="24"/>
      <c r="I927" s="179">
        <v>43526.0</v>
      </c>
      <c r="J927" s="180"/>
      <c r="K927" s="24"/>
      <c r="L927" s="180"/>
      <c r="M927" s="180"/>
      <c r="N927" s="28"/>
      <c r="O927" s="72">
        <v>43534.0</v>
      </c>
      <c r="P927" s="179">
        <v>43535.0</v>
      </c>
      <c r="Q927" s="180"/>
      <c r="R927" s="182" t="s">
        <v>15</v>
      </c>
      <c r="S927" s="182" t="s">
        <v>16</v>
      </c>
      <c r="T927" s="182" t="s">
        <v>15</v>
      </c>
      <c r="U927" s="182" t="s">
        <v>16</v>
      </c>
    </row>
    <row r="928">
      <c r="A928" s="63">
        <v>912.0</v>
      </c>
      <c r="B928" s="62">
        <v>7402060.0</v>
      </c>
      <c r="C928" s="9" t="s">
        <v>15</v>
      </c>
      <c r="D928" s="24"/>
      <c r="E928" s="8">
        <v>43529.0</v>
      </c>
      <c r="F928" s="187"/>
      <c r="G928" s="180"/>
      <c r="H928" s="24"/>
      <c r="I928" s="179">
        <v>43529.0</v>
      </c>
      <c r="J928" s="180"/>
      <c r="K928" s="24"/>
      <c r="L928" s="180"/>
      <c r="M928" s="180"/>
      <c r="N928" s="28"/>
      <c r="O928" s="72">
        <v>43540.0</v>
      </c>
      <c r="P928" s="179">
        <v>43546.0</v>
      </c>
      <c r="Q928" s="180"/>
      <c r="R928" s="182" t="s">
        <v>15</v>
      </c>
      <c r="S928" s="182" t="s">
        <v>16</v>
      </c>
      <c r="T928" s="182" t="s">
        <v>15</v>
      </c>
      <c r="U928" s="182" t="s">
        <v>16</v>
      </c>
    </row>
    <row r="929">
      <c r="A929" s="63">
        <v>913.0</v>
      </c>
      <c r="B929" s="62">
        <v>7402405.0</v>
      </c>
      <c r="C929" s="9" t="s">
        <v>15</v>
      </c>
      <c r="D929" s="24"/>
      <c r="E929" s="179">
        <v>43530.0</v>
      </c>
      <c r="F929" s="179"/>
      <c r="G929" s="180"/>
      <c r="H929" s="24"/>
      <c r="I929" s="179">
        <v>43530.0</v>
      </c>
      <c r="J929" s="180"/>
      <c r="K929" s="24"/>
      <c r="L929" s="180"/>
      <c r="M929" s="180"/>
      <c r="N929" s="28"/>
      <c r="O929" s="72">
        <v>43537.0</v>
      </c>
      <c r="P929" s="179">
        <v>43544.0</v>
      </c>
      <c r="Q929" s="180"/>
      <c r="R929" s="182" t="s">
        <v>15</v>
      </c>
      <c r="S929" s="182" t="s">
        <v>16</v>
      </c>
      <c r="T929" s="182" t="s">
        <v>15</v>
      </c>
      <c r="U929" s="182" t="s">
        <v>16</v>
      </c>
    </row>
    <row r="930">
      <c r="A930" s="63">
        <v>914.0</v>
      </c>
      <c r="B930" s="62">
        <v>7402480.0</v>
      </c>
      <c r="C930" s="9" t="s">
        <v>16</v>
      </c>
      <c r="D930" s="10">
        <v>1.0</v>
      </c>
      <c r="E930" s="179">
        <v>43530.0</v>
      </c>
      <c r="F930" s="187"/>
      <c r="G930" s="180"/>
      <c r="H930" s="24"/>
      <c r="I930" s="179">
        <v>43531.0</v>
      </c>
      <c r="J930" s="180"/>
      <c r="K930" s="24"/>
      <c r="L930" s="180"/>
      <c r="M930" s="180"/>
      <c r="N930" s="28"/>
      <c r="O930" s="72">
        <v>43540.0</v>
      </c>
      <c r="P930" s="179">
        <v>43543.0</v>
      </c>
      <c r="Q930" s="180"/>
      <c r="R930" s="182" t="s">
        <v>15</v>
      </c>
      <c r="S930" s="182" t="s">
        <v>16</v>
      </c>
      <c r="T930" s="182" t="s">
        <v>15</v>
      </c>
      <c r="U930" s="182" t="s">
        <v>16</v>
      </c>
    </row>
    <row r="931">
      <c r="A931" s="63">
        <v>915.0</v>
      </c>
      <c r="B931" s="62">
        <v>7403436.0</v>
      </c>
      <c r="C931" s="9" t="s">
        <v>16</v>
      </c>
      <c r="D931" s="10">
        <v>1.0</v>
      </c>
      <c r="E931" s="179">
        <v>43531.0</v>
      </c>
      <c r="F931" s="179">
        <v>43532.0</v>
      </c>
      <c r="G931" s="180"/>
      <c r="H931" s="24"/>
      <c r="I931" s="186"/>
      <c r="J931" s="180"/>
      <c r="K931" s="24"/>
      <c r="L931" s="180"/>
      <c r="M931" s="180"/>
      <c r="N931" s="28"/>
      <c r="O931" s="28"/>
      <c r="P931" s="180"/>
      <c r="Q931" s="179">
        <v>43537.0</v>
      </c>
      <c r="R931" s="182" t="s">
        <v>16</v>
      </c>
      <c r="S931" s="182" t="s">
        <v>15</v>
      </c>
      <c r="T931" s="182" t="s">
        <v>15</v>
      </c>
      <c r="U931" s="182" t="s">
        <v>15</v>
      </c>
    </row>
    <row r="932">
      <c r="A932" s="63">
        <v>916.0</v>
      </c>
      <c r="B932" s="62">
        <v>7406868.0</v>
      </c>
      <c r="C932" s="9" t="s">
        <v>15</v>
      </c>
      <c r="D932" s="24"/>
      <c r="E932" s="179">
        <v>43537.0</v>
      </c>
      <c r="F932" s="179">
        <v>43537.0</v>
      </c>
      <c r="G932" s="180"/>
      <c r="H932" s="24"/>
      <c r="I932" s="186"/>
      <c r="J932" s="180"/>
      <c r="K932" s="24"/>
      <c r="L932" s="180"/>
      <c r="M932" s="180"/>
      <c r="N932" s="28"/>
      <c r="O932" s="28"/>
      <c r="P932" s="180"/>
      <c r="Q932" s="179">
        <v>43539.0</v>
      </c>
      <c r="R932" s="182" t="s">
        <v>16</v>
      </c>
      <c r="S932" s="182" t="s">
        <v>15</v>
      </c>
      <c r="T932" s="182" t="s">
        <v>15</v>
      </c>
      <c r="U932" s="182" t="s">
        <v>15</v>
      </c>
    </row>
    <row r="933">
      <c r="A933" s="63">
        <v>917.0</v>
      </c>
      <c r="B933" s="62">
        <v>7404682.0</v>
      </c>
      <c r="C933" s="9" t="s">
        <v>16</v>
      </c>
      <c r="D933" s="10">
        <v>3.0</v>
      </c>
      <c r="E933" s="179">
        <v>43534.0</v>
      </c>
      <c r="F933" s="187"/>
      <c r="G933" s="180"/>
      <c r="H933" s="24"/>
      <c r="I933" s="179">
        <v>43537.0</v>
      </c>
      <c r="J933" s="180"/>
      <c r="K933" s="24"/>
      <c r="L933" s="179"/>
      <c r="M933" s="180"/>
      <c r="N933" s="28"/>
      <c r="O933" s="72">
        <v>43547.0</v>
      </c>
      <c r="P933" s="179">
        <v>43555.0</v>
      </c>
      <c r="Q933" s="180"/>
      <c r="R933" s="182" t="s">
        <v>15</v>
      </c>
      <c r="S933" s="182" t="s">
        <v>16</v>
      </c>
      <c r="T933" s="182" t="s">
        <v>15</v>
      </c>
      <c r="U933" s="182" t="s">
        <v>16</v>
      </c>
    </row>
    <row r="934">
      <c r="A934" s="63">
        <v>918.0</v>
      </c>
      <c r="B934" s="62">
        <v>7406448.0</v>
      </c>
      <c r="C934" s="9" t="s">
        <v>16</v>
      </c>
      <c r="D934" s="10">
        <v>3.0</v>
      </c>
      <c r="E934" s="179">
        <v>43536.0</v>
      </c>
      <c r="F934" s="187"/>
      <c r="G934" s="180"/>
      <c r="H934" s="24"/>
      <c r="I934" s="179">
        <v>43539.0</v>
      </c>
      <c r="J934" s="180"/>
      <c r="K934" s="24"/>
      <c r="L934" s="180"/>
      <c r="M934" s="180"/>
      <c r="N934" s="28"/>
      <c r="O934" s="72">
        <v>43551.0</v>
      </c>
      <c r="P934" s="179">
        <v>43553.0</v>
      </c>
      <c r="Q934" s="180"/>
      <c r="R934" s="182" t="s">
        <v>15</v>
      </c>
      <c r="S934" s="182" t="s">
        <v>16</v>
      </c>
      <c r="T934" s="182" t="s">
        <v>15</v>
      </c>
      <c r="U934" s="182" t="s">
        <v>16</v>
      </c>
    </row>
    <row r="935">
      <c r="A935" s="63">
        <v>919.0</v>
      </c>
      <c r="B935" s="10">
        <v>7408746.0</v>
      </c>
      <c r="C935" s="9" t="s">
        <v>15</v>
      </c>
      <c r="D935" s="24"/>
      <c r="E935" s="179">
        <v>43539.0</v>
      </c>
      <c r="F935" s="179">
        <v>43539.0</v>
      </c>
      <c r="G935" s="180"/>
      <c r="H935" s="24"/>
      <c r="I935" s="181">
        <v>43548.0</v>
      </c>
      <c r="J935" s="180"/>
      <c r="K935" s="24"/>
      <c r="L935" s="8">
        <v>43556.0</v>
      </c>
      <c r="M935" s="180"/>
      <c r="N935" s="28"/>
      <c r="O935" s="72">
        <v>43569.0</v>
      </c>
      <c r="P935" s="8">
        <v>43584.0</v>
      </c>
      <c r="Q935" s="180"/>
      <c r="R935" s="182" t="s">
        <v>16</v>
      </c>
      <c r="S935" s="182" t="s">
        <v>16</v>
      </c>
      <c r="T935" s="182" t="s">
        <v>16</v>
      </c>
      <c r="U935" s="182" t="s">
        <v>16</v>
      </c>
    </row>
    <row r="936">
      <c r="A936" s="63">
        <v>920.0</v>
      </c>
      <c r="B936" s="10">
        <v>7408689.0</v>
      </c>
      <c r="C936" s="9" t="s">
        <v>15</v>
      </c>
      <c r="D936" s="24"/>
      <c r="E936" s="179">
        <v>43539.0</v>
      </c>
      <c r="F936" s="179">
        <v>43539.0</v>
      </c>
      <c r="G936" s="180"/>
      <c r="H936" s="24"/>
      <c r="I936" s="181">
        <v>43547.0</v>
      </c>
      <c r="J936" s="180"/>
      <c r="K936" s="24"/>
      <c r="L936" s="180"/>
      <c r="M936" s="180"/>
      <c r="N936" s="28"/>
      <c r="O936" s="72">
        <v>43553.0</v>
      </c>
      <c r="P936" s="8">
        <v>43556.0</v>
      </c>
      <c r="Q936" s="180"/>
      <c r="R936" s="182" t="s">
        <v>16</v>
      </c>
      <c r="S936" s="182" t="s">
        <v>16</v>
      </c>
      <c r="T936" s="182" t="s">
        <v>15</v>
      </c>
      <c r="U936" s="182" t="s">
        <v>16</v>
      </c>
    </row>
    <row r="937">
      <c r="A937" s="63">
        <v>921.0</v>
      </c>
      <c r="B937" s="10">
        <v>7413021.0</v>
      </c>
      <c r="C937" s="9" t="s">
        <v>16</v>
      </c>
      <c r="D937" s="10">
        <v>2.0</v>
      </c>
      <c r="E937" s="179">
        <v>43545.0</v>
      </c>
      <c r="F937" s="187"/>
      <c r="G937" s="180"/>
      <c r="H937" s="24"/>
      <c r="I937" s="181">
        <v>43547.0</v>
      </c>
      <c r="J937" s="180"/>
      <c r="K937" s="24"/>
      <c r="L937" s="180"/>
      <c r="M937" s="180"/>
      <c r="N937" s="28"/>
      <c r="O937" s="72">
        <v>43548.0</v>
      </c>
      <c r="P937" s="179">
        <v>43555.0</v>
      </c>
      <c r="Q937" s="180"/>
      <c r="R937" s="182" t="s">
        <v>15</v>
      </c>
      <c r="S937" s="182" t="s">
        <v>16</v>
      </c>
      <c r="T937" s="182" t="s">
        <v>15</v>
      </c>
      <c r="U937" s="182" t="s">
        <v>16</v>
      </c>
    </row>
    <row r="938">
      <c r="A938" s="63">
        <v>922.0</v>
      </c>
      <c r="B938" s="10">
        <v>7396481.0</v>
      </c>
      <c r="C938" s="9" t="s">
        <v>16</v>
      </c>
      <c r="D938" s="10">
        <v>1.0</v>
      </c>
      <c r="E938" s="179">
        <v>43520.0</v>
      </c>
      <c r="F938" s="179">
        <v>43521.0</v>
      </c>
      <c r="G938" s="180"/>
      <c r="H938" s="24"/>
      <c r="I938" s="181">
        <v>43535.0</v>
      </c>
      <c r="J938" s="180"/>
      <c r="K938" s="24"/>
      <c r="L938" s="180"/>
      <c r="M938" s="180"/>
      <c r="N938" s="28"/>
      <c r="O938" s="72">
        <v>43545.0</v>
      </c>
      <c r="P938" s="8">
        <v>43565.0</v>
      </c>
      <c r="Q938" s="180"/>
      <c r="R938" s="182" t="s">
        <v>16</v>
      </c>
      <c r="S938" s="182" t="s">
        <v>16</v>
      </c>
      <c r="T938" s="182" t="s">
        <v>15</v>
      </c>
      <c r="U938" s="182" t="s">
        <v>16</v>
      </c>
    </row>
    <row r="939">
      <c r="A939" s="63">
        <v>923.0</v>
      </c>
      <c r="B939" s="10">
        <v>7411504.0</v>
      </c>
      <c r="C939" s="9" t="s">
        <v>16</v>
      </c>
      <c r="D939" s="10">
        <v>4.0</v>
      </c>
      <c r="E939" s="179">
        <v>43544.0</v>
      </c>
      <c r="F939" s="187"/>
      <c r="G939" s="180"/>
      <c r="H939" s="24"/>
      <c r="I939" s="181">
        <v>43548.0</v>
      </c>
      <c r="J939" s="180"/>
      <c r="K939" s="24"/>
      <c r="L939" s="180"/>
      <c r="M939" s="180"/>
      <c r="N939" s="28"/>
      <c r="O939" s="72">
        <v>43555.0</v>
      </c>
      <c r="P939" s="8">
        <v>43560.0</v>
      </c>
      <c r="Q939" s="180"/>
      <c r="R939" s="182" t="s">
        <v>15</v>
      </c>
      <c r="S939" s="182" t="s">
        <v>16</v>
      </c>
      <c r="T939" s="182" t="s">
        <v>15</v>
      </c>
      <c r="U939" s="182" t="s">
        <v>16</v>
      </c>
    </row>
    <row r="940">
      <c r="A940" s="63">
        <v>924.0</v>
      </c>
      <c r="B940" s="10">
        <v>7412954.0</v>
      </c>
      <c r="C940" s="9" t="s">
        <v>15</v>
      </c>
      <c r="D940" s="24"/>
      <c r="E940" s="179">
        <v>43545.0</v>
      </c>
      <c r="F940" s="179">
        <v>43545.0</v>
      </c>
      <c r="G940" s="180"/>
      <c r="H940" s="24"/>
      <c r="I940" s="181">
        <v>43616.0</v>
      </c>
      <c r="J940" s="180"/>
      <c r="K940" s="24"/>
      <c r="L940" s="180"/>
      <c r="M940" s="180"/>
      <c r="N940" s="28"/>
      <c r="O940" s="28"/>
      <c r="P940" s="8">
        <v>43680.0</v>
      </c>
      <c r="Q940" s="180"/>
      <c r="R940" s="182" t="s">
        <v>16</v>
      </c>
      <c r="S940" s="182" t="s">
        <v>16</v>
      </c>
      <c r="T940" s="182" t="s">
        <v>15</v>
      </c>
      <c r="U940" s="182" t="s">
        <v>15</v>
      </c>
    </row>
    <row r="941" ht="15.0" customHeight="1">
      <c r="A941" s="63">
        <v>925.0</v>
      </c>
      <c r="B941" s="10">
        <v>7414458.0</v>
      </c>
      <c r="C941" s="9" t="s">
        <v>15</v>
      </c>
      <c r="D941" s="24"/>
      <c r="E941" s="179">
        <v>43548.0</v>
      </c>
      <c r="F941" s="179">
        <v>43548.0</v>
      </c>
      <c r="G941" s="180"/>
      <c r="H941" s="24"/>
      <c r="I941" s="181">
        <v>43550.0</v>
      </c>
      <c r="J941" s="180"/>
      <c r="K941" s="24"/>
      <c r="L941" s="180"/>
      <c r="M941" s="180"/>
      <c r="N941" s="28"/>
      <c r="O941" s="72">
        <v>43555.0</v>
      </c>
      <c r="P941" s="8">
        <v>43556.0</v>
      </c>
      <c r="Q941" s="180"/>
      <c r="R941" s="182" t="s">
        <v>16</v>
      </c>
      <c r="S941" s="182" t="s">
        <v>16</v>
      </c>
      <c r="T941" s="182" t="s">
        <v>15</v>
      </c>
      <c r="U941" s="182" t="s">
        <v>16</v>
      </c>
    </row>
    <row r="942">
      <c r="A942" s="63">
        <v>926.0</v>
      </c>
      <c r="B942" s="62">
        <v>7416643.0</v>
      </c>
      <c r="C942" s="9" t="s">
        <v>15</v>
      </c>
      <c r="D942" s="10"/>
      <c r="E942" s="179">
        <v>43551.0</v>
      </c>
      <c r="F942" s="179"/>
      <c r="G942" s="180"/>
      <c r="H942" s="24"/>
      <c r="I942" s="179">
        <v>43551.0</v>
      </c>
      <c r="J942" s="180"/>
      <c r="K942" s="24"/>
      <c r="L942" s="180"/>
      <c r="M942" s="180"/>
      <c r="N942" s="28"/>
      <c r="O942" s="72">
        <v>43558.0</v>
      </c>
      <c r="P942" s="8">
        <v>43561.0</v>
      </c>
      <c r="Q942" s="180"/>
      <c r="R942" s="182" t="s">
        <v>15</v>
      </c>
      <c r="S942" s="182" t="s">
        <v>16</v>
      </c>
      <c r="T942" s="182" t="s">
        <v>15</v>
      </c>
      <c r="U942" s="182" t="s">
        <v>16</v>
      </c>
    </row>
    <row r="943">
      <c r="A943" s="63">
        <v>927.0</v>
      </c>
      <c r="B943" s="62">
        <v>7417600.0</v>
      </c>
      <c r="C943" s="9" t="s">
        <v>15</v>
      </c>
      <c r="D943" s="24"/>
      <c r="E943" s="179">
        <v>43552.0</v>
      </c>
      <c r="F943" s="179">
        <v>43552.0</v>
      </c>
      <c r="G943" s="8">
        <v>43588.0</v>
      </c>
      <c r="H943" s="24"/>
      <c r="I943" s="179">
        <v>43568.0</v>
      </c>
      <c r="J943" s="8">
        <v>43621.0</v>
      </c>
      <c r="K943" s="24"/>
      <c r="L943" s="180"/>
      <c r="M943" s="180"/>
      <c r="N943" s="28"/>
      <c r="O943" s="28"/>
      <c r="P943" s="8">
        <v>43637.0</v>
      </c>
      <c r="Q943" s="180"/>
      <c r="R943" s="182" t="s">
        <v>16</v>
      </c>
      <c r="S943" s="182" t="s">
        <v>16</v>
      </c>
      <c r="T943" s="182" t="s">
        <v>15</v>
      </c>
      <c r="U943" s="182" t="s">
        <v>15</v>
      </c>
    </row>
    <row r="944">
      <c r="A944" s="63">
        <v>928.0</v>
      </c>
      <c r="B944" s="62">
        <v>7417745.0</v>
      </c>
      <c r="C944" s="9" t="s">
        <v>16</v>
      </c>
      <c r="D944" s="10">
        <v>1.0</v>
      </c>
      <c r="E944" s="179">
        <v>43552.0</v>
      </c>
      <c r="F944" s="187"/>
      <c r="G944" s="180"/>
      <c r="H944" s="24"/>
      <c r="I944" s="179">
        <v>43553.0</v>
      </c>
      <c r="J944" s="180"/>
      <c r="K944" s="24"/>
      <c r="L944" s="180"/>
      <c r="M944" s="180"/>
      <c r="N944" s="28"/>
      <c r="O944" s="72">
        <v>43569.0</v>
      </c>
      <c r="P944" s="8">
        <v>43573.0</v>
      </c>
      <c r="Q944" s="180"/>
      <c r="R944" s="182" t="s">
        <v>15</v>
      </c>
      <c r="S944" s="182" t="s">
        <v>16</v>
      </c>
      <c r="T944" s="182" t="s">
        <v>15</v>
      </c>
      <c r="U944" s="182" t="s">
        <v>16</v>
      </c>
    </row>
    <row r="945">
      <c r="A945" s="63">
        <v>929.0</v>
      </c>
      <c r="B945" s="62">
        <v>7421850.0</v>
      </c>
      <c r="C945" s="9" t="s">
        <v>15</v>
      </c>
      <c r="D945" s="24"/>
      <c r="E945" s="8">
        <v>43558.0</v>
      </c>
      <c r="F945" s="187"/>
      <c r="G945" s="180"/>
      <c r="H945" s="24"/>
      <c r="I945" s="181">
        <v>43558.0</v>
      </c>
      <c r="J945" s="180"/>
      <c r="K945" s="24"/>
      <c r="L945" s="180"/>
      <c r="M945" s="180"/>
      <c r="N945" s="28"/>
      <c r="O945" s="72">
        <v>43567.0</v>
      </c>
      <c r="P945" s="8">
        <v>43569.0</v>
      </c>
      <c r="Q945" s="180"/>
      <c r="R945" s="182" t="s">
        <v>15</v>
      </c>
      <c r="S945" s="182" t="s">
        <v>16</v>
      </c>
      <c r="T945" s="182" t="s">
        <v>15</v>
      </c>
      <c r="U945" s="182" t="s">
        <v>16</v>
      </c>
    </row>
    <row r="946">
      <c r="A946" s="63">
        <v>930.0</v>
      </c>
      <c r="B946" s="62">
        <v>7405784.0</v>
      </c>
      <c r="C946" s="9" t="s">
        <v>15</v>
      </c>
      <c r="D946" s="24"/>
      <c r="E946" s="8">
        <v>43535.0</v>
      </c>
      <c r="F946" s="8">
        <v>43536.0</v>
      </c>
      <c r="G946" s="179"/>
      <c r="H946" s="24"/>
      <c r="I946" s="179">
        <v>43569.0</v>
      </c>
      <c r="J946" s="180"/>
      <c r="K946" s="24"/>
      <c r="L946" s="180"/>
      <c r="M946" s="180"/>
      <c r="N946" s="72"/>
      <c r="O946" s="72">
        <v>43563.0</v>
      </c>
      <c r="P946" s="8">
        <v>43571.0</v>
      </c>
      <c r="Q946" s="180"/>
      <c r="R946" s="182" t="s">
        <v>16</v>
      </c>
      <c r="S946" s="182" t="s">
        <v>16</v>
      </c>
      <c r="T946" s="182" t="s">
        <v>15</v>
      </c>
      <c r="U946" s="182" t="s">
        <v>16</v>
      </c>
    </row>
    <row r="947">
      <c r="A947" s="63">
        <v>931.0</v>
      </c>
      <c r="B947" s="62">
        <v>7422788.0</v>
      </c>
      <c r="C947" s="9" t="s">
        <v>16</v>
      </c>
      <c r="D947" s="10">
        <v>1.0</v>
      </c>
      <c r="E947" s="8">
        <v>43560.0</v>
      </c>
      <c r="F947" s="187"/>
      <c r="G947" s="180"/>
      <c r="H947" s="24"/>
      <c r="I947" s="179">
        <v>43561.0</v>
      </c>
      <c r="J947" s="179"/>
      <c r="K947" s="24"/>
      <c r="L947" s="180"/>
      <c r="M947" s="180"/>
      <c r="N947" s="28"/>
      <c r="O947" s="72">
        <v>43573.0</v>
      </c>
      <c r="P947" s="8">
        <v>43593.0</v>
      </c>
      <c r="Q947" s="180"/>
      <c r="R947" s="182" t="s">
        <v>15</v>
      </c>
      <c r="S947" s="182" t="s">
        <v>16</v>
      </c>
      <c r="T947" s="182" t="s">
        <v>15</v>
      </c>
      <c r="U947" s="182" t="s">
        <v>16</v>
      </c>
    </row>
    <row r="948">
      <c r="A948" s="63">
        <v>932.0</v>
      </c>
      <c r="B948" s="62">
        <v>7423516.0</v>
      </c>
      <c r="C948" s="9" t="s">
        <v>16</v>
      </c>
      <c r="D948" s="10">
        <v>1.0</v>
      </c>
      <c r="E948" s="8">
        <v>43560.0</v>
      </c>
      <c r="F948" s="187"/>
      <c r="G948" s="180"/>
      <c r="H948" s="24"/>
      <c r="I948" s="179">
        <v>43561.0</v>
      </c>
      <c r="J948" s="180"/>
      <c r="K948" s="24"/>
      <c r="L948" s="8">
        <v>43574.0</v>
      </c>
      <c r="M948" s="180"/>
      <c r="N948" s="28"/>
      <c r="O948" s="28"/>
      <c r="P948" s="8">
        <v>43596.0</v>
      </c>
      <c r="Q948" s="180"/>
      <c r="R948" s="182" t="s">
        <v>15</v>
      </c>
      <c r="S948" s="182" t="s">
        <v>16</v>
      </c>
      <c r="T948" s="182" t="s">
        <v>16</v>
      </c>
      <c r="U948" s="182" t="s">
        <v>15</v>
      </c>
    </row>
    <row r="949">
      <c r="A949" s="63">
        <v>933.0</v>
      </c>
      <c r="B949" s="62">
        <v>7423517.0</v>
      </c>
      <c r="C949" s="9" t="s">
        <v>16</v>
      </c>
      <c r="D949" s="10">
        <v>3.0</v>
      </c>
      <c r="E949" s="8">
        <v>43560.0</v>
      </c>
      <c r="F949" s="8">
        <v>43563.0</v>
      </c>
      <c r="G949" s="180"/>
      <c r="H949" s="24"/>
      <c r="I949" s="8">
        <v>43588.0</v>
      </c>
      <c r="J949" s="180"/>
      <c r="K949" s="24"/>
      <c r="L949" s="8">
        <v>43590.0</v>
      </c>
      <c r="M949" s="180"/>
      <c r="N949" s="28"/>
      <c r="O949" s="28"/>
      <c r="P949" s="8">
        <v>43596.0</v>
      </c>
      <c r="Q949" s="180"/>
      <c r="R949" s="182" t="s">
        <v>16</v>
      </c>
      <c r="S949" s="182" t="s">
        <v>16</v>
      </c>
      <c r="T949" s="182" t="s">
        <v>16</v>
      </c>
      <c r="U949" s="182" t="s">
        <v>15</v>
      </c>
    </row>
    <row r="950">
      <c r="A950" s="63">
        <v>934.0</v>
      </c>
      <c r="B950" s="62">
        <v>7384825.0</v>
      </c>
      <c r="C950" s="9" t="s">
        <v>15</v>
      </c>
      <c r="D950" s="24"/>
      <c r="E950" s="179">
        <v>43502.0</v>
      </c>
      <c r="F950" s="179">
        <v>43504.0</v>
      </c>
      <c r="G950" s="180"/>
      <c r="H950" s="24"/>
      <c r="I950" s="179">
        <v>43502.0</v>
      </c>
      <c r="J950" s="180"/>
      <c r="K950" s="24"/>
      <c r="L950" s="180"/>
      <c r="M950" s="180"/>
      <c r="N950" s="28"/>
      <c r="O950" s="28"/>
      <c r="P950" s="180"/>
      <c r="Q950" s="179">
        <v>43516.0</v>
      </c>
      <c r="R950" s="182" t="s">
        <v>16</v>
      </c>
      <c r="S950" s="182" t="s">
        <v>16</v>
      </c>
      <c r="T950" s="182" t="s">
        <v>15</v>
      </c>
      <c r="U950" s="182" t="s">
        <v>15</v>
      </c>
    </row>
    <row r="951">
      <c r="A951" s="63">
        <v>935.0</v>
      </c>
      <c r="B951" s="62">
        <v>7386112.0</v>
      </c>
      <c r="C951" s="9" t="s">
        <v>15</v>
      </c>
      <c r="D951" s="24"/>
      <c r="E951" s="179">
        <v>43503.0</v>
      </c>
      <c r="F951" s="179">
        <v>43503.0</v>
      </c>
      <c r="G951" s="180"/>
      <c r="H951" s="24"/>
      <c r="I951" s="181">
        <v>43546.0</v>
      </c>
      <c r="J951" s="180"/>
      <c r="K951" s="24"/>
      <c r="L951" s="181"/>
      <c r="M951" s="180"/>
      <c r="N951" s="28"/>
      <c r="O951" s="72">
        <v>43552.0</v>
      </c>
      <c r="P951" s="8">
        <v>43556.0</v>
      </c>
      <c r="Q951" s="180"/>
      <c r="R951" s="182" t="s">
        <v>16</v>
      </c>
      <c r="S951" s="182" t="s">
        <v>16</v>
      </c>
      <c r="T951" s="182" t="s">
        <v>15</v>
      </c>
      <c r="U951" s="182" t="s">
        <v>16</v>
      </c>
    </row>
    <row r="952">
      <c r="A952" s="63">
        <v>936.0</v>
      </c>
      <c r="B952" s="62">
        <v>7386115.0</v>
      </c>
      <c r="C952" s="9" t="s">
        <v>15</v>
      </c>
      <c r="D952" s="24"/>
      <c r="E952" s="179">
        <v>43503.0</v>
      </c>
      <c r="F952" s="179">
        <v>43503.0</v>
      </c>
      <c r="G952" s="180"/>
      <c r="H952" s="24"/>
      <c r="I952" s="181"/>
      <c r="J952" s="180"/>
      <c r="K952" s="24"/>
      <c r="L952" s="181"/>
      <c r="M952" s="180"/>
      <c r="N952" s="28"/>
      <c r="O952" s="72">
        <v>43524.0</v>
      </c>
      <c r="P952" s="8">
        <v>43556.0</v>
      </c>
      <c r="Q952" s="180"/>
      <c r="R952" s="182" t="s">
        <v>16</v>
      </c>
      <c r="S952" s="182" t="s">
        <v>15</v>
      </c>
      <c r="T952" s="182" t="s">
        <v>15</v>
      </c>
      <c r="U952" s="182" t="s">
        <v>16</v>
      </c>
    </row>
    <row r="953">
      <c r="A953" s="63">
        <v>937.0</v>
      </c>
      <c r="B953" s="62">
        <v>7424152.0</v>
      </c>
      <c r="C953" s="9" t="s">
        <v>16</v>
      </c>
      <c r="D953" s="10">
        <v>1.0</v>
      </c>
      <c r="E953" s="8">
        <v>43562.0</v>
      </c>
      <c r="F953" s="8">
        <v>43563.0</v>
      </c>
      <c r="G953" s="180"/>
      <c r="H953" s="24"/>
      <c r="I953" s="179">
        <v>43568.0</v>
      </c>
      <c r="J953" s="180"/>
      <c r="K953" s="24"/>
      <c r="L953" s="179">
        <v>43605.0</v>
      </c>
      <c r="M953" s="180"/>
      <c r="N953" s="28"/>
      <c r="O953" s="72">
        <v>43592.0</v>
      </c>
      <c r="P953" s="8">
        <v>43607.0</v>
      </c>
      <c r="Q953" s="180"/>
      <c r="R953" s="182" t="s">
        <v>16</v>
      </c>
      <c r="S953" s="182" t="s">
        <v>16</v>
      </c>
      <c r="T953" s="182" t="s">
        <v>16</v>
      </c>
      <c r="U953" s="182" t="s">
        <v>16</v>
      </c>
    </row>
    <row r="954">
      <c r="A954" s="63">
        <v>938.0</v>
      </c>
      <c r="B954" s="62">
        <v>7428346.0</v>
      </c>
      <c r="C954" s="9" t="s">
        <v>16</v>
      </c>
      <c r="D954" s="10">
        <v>1.0</v>
      </c>
      <c r="E954" s="179">
        <v>43568.0</v>
      </c>
      <c r="F954" s="179">
        <v>43569.0</v>
      </c>
      <c r="G954" s="180"/>
      <c r="H954" s="24"/>
      <c r="I954" s="186"/>
      <c r="J954" s="180"/>
      <c r="K954" s="24"/>
      <c r="L954" s="180"/>
      <c r="M954" s="180"/>
      <c r="N954" s="28"/>
      <c r="O954" s="28"/>
      <c r="P954" s="180"/>
      <c r="Q954" s="8">
        <v>43570.0</v>
      </c>
      <c r="R954" s="182" t="s">
        <v>16</v>
      </c>
      <c r="S954" s="182" t="s">
        <v>15</v>
      </c>
      <c r="T954" s="182" t="s">
        <v>15</v>
      </c>
      <c r="U954" s="182" t="s">
        <v>15</v>
      </c>
    </row>
    <row r="955">
      <c r="A955" s="63">
        <v>939.0</v>
      </c>
      <c r="B955" s="62">
        <v>7427661.0</v>
      </c>
      <c r="C955" s="9" t="s">
        <v>16</v>
      </c>
      <c r="D955" s="10">
        <v>2.0</v>
      </c>
      <c r="E955" s="179">
        <v>43567.0</v>
      </c>
      <c r="F955" s="8">
        <v>43568.0</v>
      </c>
      <c r="G955" s="180"/>
      <c r="H955" s="24"/>
      <c r="I955" s="179">
        <v>43581.0</v>
      </c>
      <c r="J955" s="180"/>
      <c r="K955" s="24"/>
      <c r="L955" s="8">
        <v>43590.0</v>
      </c>
      <c r="M955" s="180"/>
      <c r="N955" s="28"/>
      <c r="O955" s="28"/>
      <c r="P955" s="8">
        <v>43607.0</v>
      </c>
      <c r="Q955" s="180"/>
      <c r="R955" s="182" t="s">
        <v>16</v>
      </c>
      <c r="S955" s="182" t="s">
        <v>16</v>
      </c>
      <c r="T955" s="182" t="s">
        <v>16</v>
      </c>
      <c r="U955" s="182" t="s">
        <v>15</v>
      </c>
    </row>
    <row r="956">
      <c r="A956" s="63">
        <v>940.0</v>
      </c>
      <c r="B956" s="62">
        <v>7405784.0</v>
      </c>
      <c r="C956" s="9" t="s">
        <v>15</v>
      </c>
      <c r="D956" s="24"/>
      <c r="E956" s="179">
        <v>43535.0</v>
      </c>
      <c r="F956" s="179">
        <v>43536.0</v>
      </c>
      <c r="G956" s="180"/>
      <c r="H956" s="24"/>
      <c r="I956" s="181">
        <v>43586.0</v>
      </c>
      <c r="J956" s="180"/>
      <c r="K956" s="24"/>
      <c r="L956" s="180"/>
      <c r="M956" s="180"/>
      <c r="N956" s="28"/>
      <c r="O956" s="72">
        <v>43588.0</v>
      </c>
      <c r="P956" s="8">
        <v>43564.0</v>
      </c>
      <c r="Q956" s="180"/>
      <c r="R956" s="182" t="s">
        <v>16</v>
      </c>
      <c r="S956" s="182" t="s">
        <v>16</v>
      </c>
      <c r="T956" s="182" t="s">
        <v>15</v>
      </c>
      <c r="U956" s="182" t="s">
        <v>16</v>
      </c>
    </row>
    <row r="957">
      <c r="A957" s="63">
        <v>941.0</v>
      </c>
      <c r="B957" s="62">
        <v>7395995.0</v>
      </c>
      <c r="C957" s="9" t="s">
        <v>15</v>
      </c>
      <c r="D957" s="24"/>
      <c r="E957" s="179">
        <v>43519.0</v>
      </c>
      <c r="F957" s="179">
        <v>43519.0</v>
      </c>
      <c r="G957" s="180"/>
      <c r="H957" s="24"/>
      <c r="I957" s="179">
        <v>43523.0</v>
      </c>
      <c r="J957" s="180"/>
      <c r="K957" s="24"/>
      <c r="L957" s="181"/>
      <c r="M957" s="180"/>
      <c r="N957" s="28"/>
      <c r="O957" s="72">
        <v>43531.0</v>
      </c>
      <c r="P957" s="179">
        <v>43552.0</v>
      </c>
      <c r="Q957" s="180"/>
      <c r="R957" s="182" t="s">
        <v>16</v>
      </c>
      <c r="S957" s="182" t="s">
        <v>16</v>
      </c>
      <c r="T957" s="182" t="s">
        <v>15</v>
      </c>
      <c r="U957" s="182" t="s">
        <v>16</v>
      </c>
    </row>
    <row r="958">
      <c r="A958" s="63">
        <v>942.0</v>
      </c>
      <c r="B958" s="62">
        <v>7431315.0</v>
      </c>
      <c r="C958" s="9" t="s">
        <v>16</v>
      </c>
      <c r="D958" s="10">
        <v>1.0</v>
      </c>
      <c r="E958" s="179">
        <v>43572.0</v>
      </c>
      <c r="F958" s="187"/>
      <c r="G958" s="180"/>
      <c r="H958" s="24"/>
      <c r="I958" s="179">
        <v>43573.0</v>
      </c>
      <c r="J958" s="180"/>
      <c r="K958" s="24"/>
      <c r="L958" s="180"/>
      <c r="M958" s="180"/>
      <c r="N958" s="28"/>
      <c r="O958" s="72">
        <v>43578.0</v>
      </c>
      <c r="P958" s="179">
        <v>43581.0</v>
      </c>
      <c r="Q958" s="180"/>
      <c r="R958" s="182" t="s">
        <v>15</v>
      </c>
      <c r="S958" s="182" t="s">
        <v>16</v>
      </c>
      <c r="T958" s="182" t="s">
        <v>15</v>
      </c>
      <c r="U958" s="182" t="s">
        <v>16</v>
      </c>
    </row>
    <row r="959">
      <c r="A959" s="63">
        <v>943.0</v>
      </c>
      <c r="B959" s="62">
        <v>7415882.0</v>
      </c>
      <c r="C959" s="9" t="s">
        <v>15</v>
      </c>
      <c r="D959" s="24"/>
      <c r="E959" s="181">
        <v>43550.0</v>
      </c>
      <c r="F959" s="181">
        <v>43550.0</v>
      </c>
      <c r="G959" s="180"/>
      <c r="H959" s="24"/>
      <c r="I959" s="179">
        <v>43560.0</v>
      </c>
      <c r="J959" s="180"/>
      <c r="K959" s="24"/>
      <c r="L959" s="179">
        <v>43580.0</v>
      </c>
      <c r="M959" s="180"/>
      <c r="N959" s="28"/>
      <c r="O959" s="72">
        <v>43579.0</v>
      </c>
      <c r="P959" s="8">
        <v>43619.0</v>
      </c>
      <c r="Q959" s="180"/>
      <c r="R959" s="182" t="s">
        <v>16</v>
      </c>
      <c r="S959" s="182" t="s">
        <v>16</v>
      </c>
      <c r="T959" s="182" t="s">
        <v>16</v>
      </c>
      <c r="U959" s="182" t="s">
        <v>16</v>
      </c>
    </row>
    <row r="960">
      <c r="A960" s="63">
        <v>944.0</v>
      </c>
      <c r="B960" s="62">
        <v>7434325.0</v>
      </c>
      <c r="C960" s="9" t="s">
        <v>15</v>
      </c>
      <c r="D960" s="24"/>
      <c r="E960" s="179">
        <v>43578.0</v>
      </c>
      <c r="F960" s="187"/>
      <c r="G960" s="180"/>
      <c r="H960" s="24"/>
      <c r="I960" s="179">
        <v>43579.0</v>
      </c>
      <c r="J960" s="180"/>
      <c r="K960" s="24"/>
      <c r="L960" s="180"/>
      <c r="M960" s="180"/>
      <c r="N960" s="28"/>
      <c r="O960" s="72">
        <v>43585.0</v>
      </c>
      <c r="P960" s="179">
        <v>43587.0</v>
      </c>
      <c r="Q960" s="180"/>
      <c r="R960" s="182" t="s">
        <v>15</v>
      </c>
      <c r="S960" s="182" t="s">
        <v>16</v>
      </c>
      <c r="T960" s="182" t="s">
        <v>15</v>
      </c>
      <c r="U960" s="182" t="s">
        <v>16</v>
      </c>
    </row>
    <row r="961">
      <c r="A961" s="63">
        <v>945.0</v>
      </c>
      <c r="B961" s="62">
        <v>7437339.0</v>
      </c>
      <c r="C961" s="9" t="s">
        <v>16</v>
      </c>
      <c r="D961" s="10">
        <v>1.0</v>
      </c>
      <c r="E961" s="179">
        <v>43582.0</v>
      </c>
      <c r="F961" s="187"/>
      <c r="G961" s="180"/>
      <c r="H961" s="24"/>
      <c r="I961" s="179">
        <v>43583.0</v>
      </c>
      <c r="J961" s="180"/>
      <c r="K961" s="24"/>
      <c r="L961" s="180"/>
      <c r="M961" s="180"/>
      <c r="N961" s="28"/>
      <c r="O961" s="72">
        <v>43590.0</v>
      </c>
      <c r="P961" s="8">
        <v>43591.0</v>
      </c>
      <c r="Q961" s="180"/>
      <c r="R961" s="182" t="s">
        <v>15</v>
      </c>
      <c r="S961" s="182" t="s">
        <v>16</v>
      </c>
      <c r="T961" s="182" t="s">
        <v>15</v>
      </c>
      <c r="U961" s="182" t="s">
        <v>16</v>
      </c>
    </row>
    <row r="962">
      <c r="A962" s="63">
        <v>946.0</v>
      </c>
      <c r="B962" s="62">
        <v>7422788.0</v>
      </c>
      <c r="C962" s="9" t="s">
        <v>16</v>
      </c>
      <c r="D962" s="10">
        <v>1.0</v>
      </c>
      <c r="E962" s="8">
        <v>43560.0</v>
      </c>
      <c r="F962" s="187"/>
      <c r="G962" s="180"/>
      <c r="H962" s="24"/>
      <c r="I962" s="181">
        <v>43561.0</v>
      </c>
      <c r="J962" s="180"/>
      <c r="K962" s="24"/>
      <c r="L962" s="180"/>
      <c r="M962" s="180"/>
      <c r="N962" s="28"/>
      <c r="O962" s="72">
        <v>43573.0</v>
      </c>
      <c r="P962" s="179">
        <v>43593.0</v>
      </c>
      <c r="Q962" s="180"/>
      <c r="R962" s="182" t="s">
        <v>15</v>
      </c>
      <c r="S962" s="182" t="s">
        <v>16</v>
      </c>
      <c r="T962" s="182" t="s">
        <v>15</v>
      </c>
      <c r="U962" s="182" t="s">
        <v>16</v>
      </c>
    </row>
    <row r="963">
      <c r="A963" s="67">
        <v>947.0</v>
      </c>
      <c r="B963" s="66">
        <v>7433855.0</v>
      </c>
      <c r="C963" s="16" t="s">
        <v>15</v>
      </c>
      <c r="D963" s="37"/>
      <c r="E963" s="190">
        <v>43578.0</v>
      </c>
      <c r="F963" s="190">
        <v>43578.0</v>
      </c>
      <c r="G963" s="191"/>
      <c r="H963" s="37"/>
      <c r="I963" s="203"/>
      <c r="J963" s="191"/>
      <c r="K963" s="37"/>
      <c r="L963" s="192">
        <v>43640.0</v>
      </c>
      <c r="M963" s="191"/>
      <c r="N963" s="140"/>
      <c r="O963" s="140"/>
      <c r="P963" s="15">
        <v>43648.0</v>
      </c>
      <c r="Q963" s="191"/>
      <c r="R963" s="194"/>
      <c r="S963" s="194"/>
      <c r="T963" s="194"/>
      <c r="U963" s="194"/>
    </row>
    <row r="964">
      <c r="A964" s="63">
        <v>948.0</v>
      </c>
      <c r="B964" s="10">
        <v>7434619.0</v>
      </c>
      <c r="C964" s="9" t="s">
        <v>16</v>
      </c>
      <c r="D964" s="10">
        <v>7.0</v>
      </c>
      <c r="E964" s="179">
        <v>43578.0</v>
      </c>
      <c r="F964" s="179">
        <v>43584.0</v>
      </c>
      <c r="G964" s="180"/>
      <c r="H964" s="24"/>
      <c r="I964" s="8">
        <v>43587.0</v>
      </c>
      <c r="J964" s="180"/>
      <c r="K964" s="24"/>
      <c r="L964" s="180"/>
      <c r="M964" s="180"/>
      <c r="N964" s="28"/>
      <c r="O964" s="28"/>
      <c r="P964" s="8">
        <v>43615.0</v>
      </c>
      <c r="Q964" s="180"/>
      <c r="R964" s="182"/>
      <c r="S964" s="182"/>
      <c r="T964" s="182"/>
      <c r="U964" s="182"/>
    </row>
    <row r="965">
      <c r="A965" s="63">
        <v>949.0</v>
      </c>
      <c r="B965" s="10">
        <v>7439761.0</v>
      </c>
      <c r="C965" s="9" t="s">
        <v>16</v>
      </c>
      <c r="D965" s="10">
        <v>1.0</v>
      </c>
      <c r="E965" s="8">
        <v>43586.0</v>
      </c>
      <c r="F965" s="8">
        <v>43586.0</v>
      </c>
      <c r="G965" s="180"/>
      <c r="H965" s="24"/>
      <c r="I965" s="186"/>
      <c r="J965" s="180"/>
      <c r="K965" s="24"/>
      <c r="L965" s="180"/>
      <c r="M965" s="180"/>
      <c r="N965" s="28"/>
      <c r="O965" s="28"/>
      <c r="P965" s="180"/>
      <c r="Q965" s="8">
        <v>43586.0</v>
      </c>
      <c r="R965" s="182"/>
      <c r="S965" s="182"/>
      <c r="T965" s="182"/>
      <c r="U965" s="182"/>
    </row>
    <row r="966">
      <c r="A966" s="63">
        <v>950.0</v>
      </c>
      <c r="B966" s="10">
        <v>7440882.0</v>
      </c>
      <c r="C966" s="9" t="s">
        <v>15</v>
      </c>
      <c r="D966" s="24"/>
      <c r="E966" s="8">
        <v>43587.0</v>
      </c>
      <c r="F966" s="8">
        <v>43587.0</v>
      </c>
      <c r="G966" s="180"/>
      <c r="H966" s="24"/>
      <c r="I966" s="8">
        <v>43605.0</v>
      </c>
      <c r="J966" s="180"/>
      <c r="K966" s="24"/>
      <c r="L966" s="8">
        <v>43620.0</v>
      </c>
      <c r="M966" s="180"/>
      <c r="N966" s="28"/>
      <c r="O966" s="28"/>
      <c r="P966" s="8">
        <v>43630.0</v>
      </c>
      <c r="Q966" s="180"/>
      <c r="R966" s="182"/>
      <c r="S966" s="182"/>
      <c r="T966" s="182"/>
      <c r="U966" s="182"/>
    </row>
    <row r="967">
      <c r="A967" s="67">
        <v>951.0</v>
      </c>
      <c r="B967" s="36">
        <v>7440444.0</v>
      </c>
      <c r="C967" s="16" t="s">
        <v>16</v>
      </c>
      <c r="D967" s="36">
        <v>1.0</v>
      </c>
      <c r="E967" s="15">
        <v>43587.0</v>
      </c>
      <c r="F967" s="195"/>
      <c r="G967" s="191"/>
      <c r="H967" s="37"/>
      <c r="I967" s="15">
        <v>43588.0</v>
      </c>
      <c r="J967" s="191"/>
      <c r="K967" s="37"/>
      <c r="L967" s="191"/>
      <c r="M967" s="191"/>
      <c r="N967" s="140"/>
      <c r="O967" s="15">
        <v>43592.0</v>
      </c>
      <c r="P967" s="15">
        <v>43597.0</v>
      </c>
      <c r="Q967" s="191"/>
      <c r="R967" s="194"/>
      <c r="S967" s="194"/>
      <c r="T967" s="194"/>
      <c r="U967" s="194"/>
    </row>
    <row r="968">
      <c r="A968" s="67">
        <v>952.0</v>
      </c>
      <c r="B968" s="36">
        <v>7440458.0</v>
      </c>
      <c r="C968" s="16" t="s">
        <v>16</v>
      </c>
      <c r="D968" s="36">
        <v>1.0</v>
      </c>
      <c r="E968" s="15">
        <v>43587.0</v>
      </c>
      <c r="F968" s="15">
        <v>43595.0</v>
      </c>
      <c r="G968" s="191"/>
      <c r="H968" s="37"/>
      <c r="I968" s="15">
        <v>43588.0</v>
      </c>
      <c r="J968" s="15">
        <v>43613.0</v>
      </c>
      <c r="K968" s="37"/>
      <c r="L968" s="191"/>
      <c r="M968" s="191"/>
      <c r="N968" s="140"/>
      <c r="O968" s="59"/>
      <c r="P968" s="15">
        <v>43626.0</v>
      </c>
      <c r="Q968" s="191"/>
      <c r="R968" s="194"/>
      <c r="S968" s="194"/>
      <c r="T968" s="194"/>
      <c r="U968" s="194"/>
    </row>
    <row r="969">
      <c r="A969" s="67">
        <v>953.0</v>
      </c>
      <c r="B969" s="36">
        <v>7441712.0</v>
      </c>
      <c r="C969" s="16" t="s">
        <v>16</v>
      </c>
      <c r="D969" s="36">
        <v>2.0</v>
      </c>
      <c r="E969" s="15">
        <v>43588.0</v>
      </c>
      <c r="F969" s="195"/>
      <c r="G969" s="191"/>
      <c r="H969" s="37"/>
      <c r="I969" s="15">
        <v>43589.0</v>
      </c>
      <c r="J969" s="191"/>
      <c r="K969" s="37"/>
      <c r="L969" s="191"/>
      <c r="M969" s="191"/>
      <c r="N969" s="140"/>
      <c r="O969" s="140"/>
      <c r="P969" s="15">
        <v>43592.0</v>
      </c>
      <c r="Q969" s="191"/>
      <c r="R969" s="194"/>
      <c r="S969" s="194"/>
      <c r="T969" s="194"/>
      <c r="U969" s="194"/>
    </row>
    <row r="970">
      <c r="A970" s="63">
        <v>954.0</v>
      </c>
      <c r="B970" s="10">
        <v>7444923.0</v>
      </c>
      <c r="C970" s="9" t="s">
        <v>16</v>
      </c>
      <c r="D970" s="10">
        <v>1.0</v>
      </c>
      <c r="E970" s="8">
        <v>43593.0</v>
      </c>
      <c r="F970" s="8">
        <v>43594.0</v>
      </c>
      <c r="G970" s="180"/>
      <c r="H970" s="24"/>
      <c r="I970" s="8">
        <v>43601.0</v>
      </c>
      <c r="J970" s="180"/>
      <c r="K970" s="24"/>
      <c r="L970" s="8">
        <v>43608.0</v>
      </c>
      <c r="M970" s="180"/>
      <c r="N970" s="28"/>
      <c r="O970" s="28"/>
      <c r="P970" s="8">
        <v>43617.0</v>
      </c>
      <c r="Q970" s="180"/>
      <c r="R970" s="182"/>
      <c r="S970" s="182"/>
      <c r="T970" s="182"/>
      <c r="U970" s="182"/>
    </row>
    <row r="971">
      <c r="A971" s="63">
        <v>955.0</v>
      </c>
      <c r="B971" s="10">
        <v>7446236.0</v>
      </c>
      <c r="C971" s="9" t="s">
        <v>15</v>
      </c>
      <c r="D971" s="24"/>
      <c r="E971" s="8">
        <v>43595.0</v>
      </c>
      <c r="F971" s="187"/>
      <c r="G971" s="180"/>
      <c r="H971" s="24"/>
      <c r="I971" s="8">
        <v>43595.0</v>
      </c>
      <c r="J971" s="180"/>
      <c r="K971" s="24"/>
      <c r="L971" s="8">
        <v>43618.0</v>
      </c>
      <c r="M971" s="180"/>
      <c r="N971" s="28"/>
      <c r="O971" s="28"/>
      <c r="P971" s="8">
        <v>43630.0</v>
      </c>
      <c r="Q971" s="180"/>
      <c r="R971" s="182"/>
      <c r="S971" s="182"/>
      <c r="T971" s="182"/>
      <c r="U971" s="182"/>
    </row>
    <row r="972">
      <c r="A972" s="63">
        <v>956.0</v>
      </c>
      <c r="B972" s="10">
        <v>7448840.0</v>
      </c>
      <c r="C972" s="9" t="s">
        <v>16</v>
      </c>
      <c r="D972" s="10">
        <v>1.0</v>
      </c>
      <c r="E972" s="8">
        <v>43599.0</v>
      </c>
      <c r="F972" s="179"/>
      <c r="G972" s="180"/>
      <c r="H972" s="24"/>
      <c r="I972" s="8">
        <v>43599.0</v>
      </c>
      <c r="J972" s="180"/>
      <c r="K972" s="24"/>
      <c r="L972" s="8">
        <v>43615.0</v>
      </c>
      <c r="M972" s="180"/>
      <c r="N972" s="28"/>
      <c r="O972" s="28"/>
      <c r="P972" s="8">
        <v>43622.0</v>
      </c>
      <c r="Q972" s="180"/>
      <c r="R972" s="182"/>
      <c r="S972" s="182"/>
      <c r="T972" s="182"/>
      <c r="U972" s="182"/>
    </row>
    <row r="973">
      <c r="A973" s="63">
        <v>957.0</v>
      </c>
      <c r="B973" s="10">
        <v>7449594.0</v>
      </c>
      <c r="C973" s="9" t="s">
        <v>16</v>
      </c>
      <c r="D973" s="10">
        <v>1.0</v>
      </c>
      <c r="E973" s="8">
        <v>43600.0</v>
      </c>
      <c r="F973" s="187"/>
      <c r="G973" s="180"/>
      <c r="H973" s="24"/>
      <c r="I973" s="8">
        <v>43601.0</v>
      </c>
      <c r="J973" s="180"/>
      <c r="K973" s="24"/>
      <c r="L973" s="8">
        <v>43616.0</v>
      </c>
      <c r="M973" s="180"/>
      <c r="N973" s="28"/>
      <c r="O973" s="28"/>
      <c r="P973" s="8">
        <v>43633.0</v>
      </c>
      <c r="Q973" s="180"/>
      <c r="R973" s="182"/>
      <c r="S973" s="182"/>
      <c r="T973" s="182"/>
      <c r="U973" s="182"/>
    </row>
    <row r="974">
      <c r="A974" s="63">
        <v>958.0</v>
      </c>
      <c r="B974" s="10">
        <v>7449605.0</v>
      </c>
      <c r="C974" s="9" t="s">
        <v>16</v>
      </c>
      <c r="D974" s="10">
        <v>1.0</v>
      </c>
      <c r="E974" s="8">
        <v>43600.0</v>
      </c>
      <c r="F974" s="187"/>
      <c r="G974" s="180"/>
      <c r="H974" s="24"/>
      <c r="I974" s="8">
        <v>43601.0</v>
      </c>
      <c r="J974" s="180"/>
      <c r="K974" s="24"/>
      <c r="L974" s="8">
        <v>43619.0</v>
      </c>
      <c r="M974" s="180"/>
      <c r="N974" s="28"/>
      <c r="O974" s="28"/>
      <c r="P974" s="8">
        <v>43633.0</v>
      </c>
      <c r="Q974" s="180"/>
      <c r="R974" s="182"/>
      <c r="S974" s="182"/>
      <c r="T974" s="182"/>
      <c r="U974" s="182"/>
    </row>
    <row r="975">
      <c r="A975" s="63">
        <v>959.0</v>
      </c>
      <c r="B975" s="30">
        <v>7450524.0</v>
      </c>
      <c r="C975" s="9" t="s">
        <v>15</v>
      </c>
      <c r="D975" s="24"/>
      <c r="E975" s="8">
        <v>43601.0</v>
      </c>
      <c r="F975" s="8">
        <v>43601.0</v>
      </c>
      <c r="G975" s="180"/>
      <c r="H975" s="24"/>
      <c r="I975" s="186"/>
      <c r="J975" s="180"/>
      <c r="K975" s="24"/>
      <c r="L975" s="180"/>
      <c r="M975" s="180"/>
      <c r="N975" s="28"/>
      <c r="O975" s="28"/>
      <c r="P975" s="180"/>
      <c r="Q975" s="8">
        <v>43602.0</v>
      </c>
      <c r="R975" s="182"/>
      <c r="S975" s="182"/>
      <c r="T975" s="182"/>
      <c r="U975" s="182"/>
    </row>
    <row r="976">
      <c r="A976" s="63">
        <v>960.0</v>
      </c>
      <c r="B976" s="30">
        <v>7450549.0</v>
      </c>
      <c r="C976" s="9" t="s">
        <v>16</v>
      </c>
      <c r="D976" s="10">
        <v>1.0</v>
      </c>
      <c r="E976" s="8">
        <v>43602.0</v>
      </c>
      <c r="F976" s="8">
        <v>43602.0</v>
      </c>
      <c r="G976" s="180"/>
      <c r="H976" s="24"/>
      <c r="I976" s="186"/>
      <c r="J976" s="180"/>
      <c r="K976" s="24"/>
      <c r="L976" s="180"/>
      <c r="M976" s="180"/>
      <c r="N976" s="28"/>
      <c r="O976" s="28"/>
      <c r="P976" s="180"/>
      <c r="Q976" s="8">
        <v>43616.0</v>
      </c>
      <c r="R976" s="182"/>
      <c r="S976" s="182"/>
      <c r="T976" s="182"/>
      <c r="U976" s="182"/>
    </row>
    <row r="977">
      <c r="A977" s="63">
        <v>961.0</v>
      </c>
      <c r="B977" s="30">
        <v>7451308.0</v>
      </c>
      <c r="C977" s="34" t="s">
        <v>16</v>
      </c>
      <c r="D977" s="30">
        <v>2.0</v>
      </c>
      <c r="E977" s="8">
        <v>43603.0</v>
      </c>
      <c r="F977" s="8">
        <v>43604.0</v>
      </c>
      <c r="G977" s="185"/>
      <c r="H977" s="28"/>
      <c r="I977" s="248"/>
      <c r="J977" s="185"/>
      <c r="K977" s="28"/>
      <c r="L977" s="185"/>
      <c r="M977" s="185"/>
      <c r="N977" s="28"/>
      <c r="O977" s="28"/>
      <c r="P977" s="180"/>
      <c r="Q977" s="8">
        <v>43605.0</v>
      </c>
      <c r="R977" s="182"/>
      <c r="S977" s="182"/>
      <c r="T977" s="182"/>
      <c r="U977" s="182"/>
    </row>
    <row r="978">
      <c r="A978" s="63">
        <v>962.0</v>
      </c>
      <c r="B978" s="30">
        <v>7446356.0</v>
      </c>
      <c r="C978" s="34" t="s">
        <v>16</v>
      </c>
      <c r="D978" s="30">
        <v>2.0</v>
      </c>
      <c r="E978" s="8">
        <v>43595.0</v>
      </c>
      <c r="F978" s="8">
        <v>43597.0</v>
      </c>
      <c r="G978" s="185"/>
      <c r="H978" s="28"/>
      <c r="I978" s="248"/>
      <c r="J978" s="185"/>
      <c r="K978" s="28"/>
      <c r="L978" s="8">
        <v>43613.0</v>
      </c>
      <c r="M978" s="185"/>
      <c r="N978" s="28"/>
      <c r="O978" s="28"/>
      <c r="P978" s="8">
        <v>43630.0</v>
      </c>
      <c r="Q978" s="180"/>
      <c r="R978" s="182"/>
      <c r="S978" s="182"/>
      <c r="T978" s="182"/>
      <c r="U978" s="182"/>
    </row>
    <row r="979">
      <c r="A979" s="67">
        <v>963.0</v>
      </c>
      <c r="B979" s="66">
        <v>7453305.0</v>
      </c>
      <c r="C979" s="33" t="s">
        <v>16</v>
      </c>
      <c r="D979" s="59">
        <v>2.0</v>
      </c>
      <c r="E979" s="15">
        <v>43606.0</v>
      </c>
      <c r="F979" s="249"/>
      <c r="G979" s="59"/>
      <c r="H979" s="140"/>
      <c r="I979" s="15">
        <v>43608.0</v>
      </c>
      <c r="J979" s="193"/>
      <c r="K979" s="140"/>
      <c r="L979" s="193"/>
      <c r="M979" s="193"/>
      <c r="N979" s="59"/>
      <c r="O979" s="15">
        <v>43611.0</v>
      </c>
      <c r="P979" s="15">
        <v>43614.0</v>
      </c>
      <c r="Q979" s="191"/>
      <c r="R979" s="194"/>
      <c r="S979" s="194"/>
      <c r="T979" s="194"/>
      <c r="U979" s="194"/>
    </row>
    <row r="980">
      <c r="A980" s="67">
        <v>964.0</v>
      </c>
      <c r="B980" s="66">
        <v>7455130.0</v>
      </c>
      <c r="C980" s="33" t="s">
        <v>15</v>
      </c>
      <c r="D980" s="140"/>
      <c r="E980" s="15">
        <v>43608.0</v>
      </c>
      <c r="F980" s="15">
        <v>43608.0</v>
      </c>
      <c r="G980" s="193"/>
      <c r="H980" s="140"/>
      <c r="I980" s="250"/>
      <c r="J980" s="193"/>
      <c r="K980" s="140"/>
      <c r="L980" s="193"/>
      <c r="M980" s="193"/>
      <c r="N980" s="140"/>
      <c r="O980" s="140"/>
      <c r="P980" s="191"/>
      <c r="Q980" s="15">
        <v>43660.0</v>
      </c>
      <c r="R980" s="194"/>
      <c r="S980" s="194"/>
      <c r="T980" s="194"/>
      <c r="U980" s="194"/>
    </row>
    <row r="981">
      <c r="A981" s="63">
        <v>965.0</v>
      </c>
      <c r="B981" s="62">
        <v>7455269.0</v>
      </c>
      <c r="C981" s="34" t="s">
        <v>16</v>
      </c>
      <c r="D981" s="30">
        <v>1.0</v>
      </c>
      <c r="E981" s="8">
        <v>43608.0</v>
      </c>
      <c r="F981" s="8">
        <v>43609.0</v>
      </c>
      <c r="G981" s="185"/>
      <c r="H981" s="28"/>
      <c r="I981" s="248"/>
      <c r="J981" s="185"/>
      <c r="K981" s="28"/>
      <c r="L981" s="185"/>
      <c r="M981" s="185"/>
      <c r="N981" s="28"/>
      <c r="O981" s="8">
        <v>43621.0</v>
      </c>
      <c r="P981" s="8">
        <v>43627.0</v>
      </c>
      <c r="Q981" s="180"/>
      <c r="R981" s="182"/>
      <c r="S981" s="182"/>
      <c r="T981" s="182"/>
      <c r="U981" s="182"/>
    </row>
    <row r="982">
      <c r="A982" s="63">
        <v>966.0</v>
      </c>
      <c r="B982" s="62">
        <v>7458698.0</v>
      </c>
      <c r="C982" s="34" t="s">
        <v>15</v>
      </c>
      <c r="D982" s="28"/>
      <c r="E982" s="8">
        <v>43614.0</v>
      </c>
      <c r="F982" s="251"/>
      <c r="G982" s="185"/>
      <c r="H982" s="28"/>
      <c r="I982" s="8">
        <v>43615.0</v>
      </c>
      <c r="J982" s="185"/>
      <c r="K982" s="28"/>
      <c r="L982" s="8">
        <v>43621.0</v>
      </c>
      <c r="M982" s="185"/>
      <c r="N982" s="28"/>
      <c r="O982" s="28"/>
      <c r="P982" s="8">
        <v>43627.0</v>
      </c>
      <c r="Q982" s="180"/>
      <c r="R982" s="182"/>
      <c r="S982" s="182"/>
      <c r="T982" s="182"/>
      <c r="U982" s="182"/>
    </row>
    <row r="983">
      <c r="A983" s="63">
        <v>967.0</v>
      </c>
      <c r="B983" s="62">
        <v>7460204.0</v>
      </c>
      <c r="C983" s="34" t="s">
        <v>15</v>
      </c>
      <c r="D983" s="28"/>
      <c r="E983" s="8">
        <v>43615.0</v>
      </c>
      <c r="F983" s="8">
        <v>43615.0</v>
      </c>
      <c r="G983" s="185"/>
      <c r="H983" s="28"/>
      <c r="I983" s="248"/>
      <c r="J983" s="185"/>
      <c r="K983" s="28"/>
      <c r="L983" s="185"/>
      <c r="M983" s="185"/>
      <c r="N983" s="28"/>
      <c r="O983" s="28"/>
      <c r="P983" s="180"/>
      <c r="Q983" s="8">
        <v>43630.0</v>
      </c>
      <c r="R983" s="182"/>
      <c r="S983" s="182"/>
      <c r="T983" s="182"/>
      <c r="U983" s="182"/>
    </row>
    <row r="984">
      <c r="A984" s="68">
        <v>968.0</v>
      </c>
      <c r="B984" s="62">
        <v>7460991.0</v>
      </c>
      <c r="C984" s="34" t="s">
        <v>16</v>
      </c>
      <c r="D984" s="30">
        <v>2.0</v>
      </c>
      <c r="E984" s="8">
        <v>43617.0</v>
      </c>
      <c r="F984" s="8">
        <v>43617.0</v>
      </c>
      <c r="G984" s="185"/>
      <c r="H984" s="28"/>
      <c r="I984" s="248"/>
      <c r="J984" s="185"/>
      <c r="K984" s="28"/>
      <c r="L984" s="185"/>
      <c r="M984" s="185"/>
      <c r="N984" s="28"/>
      <c r="O984" s="8">
        <v>43621.0</v>
      </c>
      <c r="P984" s="8">
        <v>43627.0</v>
      </c>
      <c r="Q984" s="180"/>
      <c r="R984" s="182"/>
      <c r="S984" s="182"/>
      <c r="T984" s="182"/>
      <c r="U984" s="182"/>
    </row>
    <row r="985">
      <c r="A985" s="68">
        <v>969.0</v>
      </c>
      <c r="B985" s="62">
        <v>7460989.0</v>
      </c>
      <c r="C985" s="34" t="s">
        <v>16</v>
      </c>
      <c r="D985" s="30">
        <v>2.0</v>
      </c>
      <c r="E985" s="8">
        <v>43617.0</v>
      </c>
      <c r="F985" s="8">
        <v>43617.0</v>
      </c>
      <c r="G985" s="185"/>
      <c r="H985" s="28"/>
      <c r="I985" s="248"/>
      <c r="J985" s="185"/>
      <c r="K985" s="28"/>
      <c r="L985" s="185"/>
      <c r="M985" s="185"/>
      <c r="N985" s="28"/>
      <c r="O985" s="28"/>
      <c r="P985" s="8">
        <v>43627.0</v>
      </c>
      <c r="Q985" s="185"/>
      <c r="R985" s="182"/>
      <c r="S985" s="182"/>
      <c r="T985" s="182"/>
      <c r="U985" s="182"/>
    </row>
    <row r="986">
      <c r="A986" s="68">
        <v>970.0</v>
      </c>
      <c r="B986" s="62">
        <v>7463558.0</v>
      </c>
      <c r="C986" s="34" t="s">
        <v>15</v>
      </c>
      <c r="D986" s="28"/>
      <c r="E986" s="8">
        <v>43621.0</v>
      </c>
      <c r="F986" s="8">
        <v>43621.0</v>
      </c>
      <c r="G986" s="185"/>
      <c r="H986" s="28"/>
      <c r="I986" s="248"/>
      <c r="J986" s="185"/>
      <c r="K986" s="28"/>
      <c r="L986" s="32">
        <v>43650.0</v>
      </c>
      <c r="M986" s="185"/>
      <c r="N986" s="28"/>
      <c r="O986" s="28"/>
      <c r="P986" s="32">
        <v>43668.0</v>
      </c>
      <c r="Q986" s="185"/>
      <c r="R986" s="182"/>
      <c r="S986" s="182"/>
      <c r="T986" s="182"/>
      <c r="U986" s="182"/>
    </row>
    <row r="987">
      <c r="A987" s="68">
        <v>971.0</v>
      </c>
      <c r="B987" s="62">
        <v>7464469.0</v>
      </c>
      <c r="C987" s="34" t="s">
        <v>15</v>
      </c>
      <c r="D987" s="28"/>
      <c r="E987" s="32">
        <v>43622.0</v>
      </c>
      <c r="F987" s="252">
        <v>43622.0</v>
      </c>
      <c r="G987" s="185"/>
      <c r="H987" s="28"/>
      <c r="I987" s="8">
        <v>43628.0</v>
      </c>
      <c r="J987" s="185"/>
      <c r="K987" s="28"/>
      <c r="L987" s="185"/>
      <c r="M987" s="185"/>
      <c r="N987" s="28"/>
      <c r="O987" s="8">
        <v>43630.0</v>
      </c>
      <c r="P987" s="8">
        <v>43635.0</v>
      </c>
      <c r="Q987" s="185"/>
      <c r="R987" s="182"/>
      <c r="S987" s="182"/>
      <c r="T987" s="182"/>
      <c r="U987" s="182"/>
    </row>
    <row r="988">
      <c r="A988" s="30">
        <v>972.0</v>
      </c>
      <c r="B988" s="62">
        <v>7466558.0</v>
      </c>
      <c r="C988" s="34" t="s">
        <v>16</v>
      </c>
      <c r="D988" s="30">
        <v>1.0</v>
      </c>
      <c r="E988" s="8">
        <v>43626.0</v>
      </c>
      <c r="F988" s="251"/>
      <c r="G988" s="185"/>
      <c r="H988" s="28"/>
      <c r="I988" s="8">
        <v>43627.0</v>
      </c>
      <c r="J988" s="185"/>
      <c r="K988" s="28"/>
      <c r="L988" s="185"/>
      <c r="M988" s="185"/>
      <c r="N988" s="28"/>
      <c r="O988" s="8">
        <v>43640.0</v>
      </c>
      <c r="P988" s="8">
        <v>43644.0</v>
      </c>
      <c r="Q988" s="185"/>
      <c r="R988" s="182"/>
      <c r="S988" s="182"/>
      <c r="T988" s="182"/>
      <c r="U988" s="182"/>
    </row>
    <row r="989">
      <c r="A989" s="30">
        <v>973.0</v>
      </c>
      <c r="B989" s="62">
        <v>7468682.0</v>
      </c>
      <c r="C989" s="34" t="s">
        <v>15</v>
      </c>
      <c r="D989" s="28"/>
      <c r="E989" s="8">
        <v>43628.0</v>
      </c>
      <c r="F989" s="8">
        <v>43628.0</v>
      </c>
      <c r="G989" s="185"/>
      <c r="H989" s="28"/>
      <c r="I989" s="248"/>
      <c r="J989" s="185"/>
      <c r="K989" s="28"/>
      <c r="L989" s="32">
        <v>43652.0</v>
      </c>
      <c r="M989" s="185"/>
      <c r="N989" s="28"/>
      <c r="O989" s="28"/>
      <c r="P989" s="32">
        <v>43666.0</v>
      </c>
      <c r="Q989" s="185"/>
      <c r="R989" s="182"/>
      <c r="S989" s="182"/>
      <c r="T989" s="182"/>
      <c r="U989" s="182"/>
    </row>
    <row r="990">
      <c r="A990" s="30">
        <v>974.0</v>
      </c>
      <c r="B990" s="30">
        <v>7469190.0</v>
      </c>
      <c r="C990" s="34" t="s">
        <v>15</v>
      </c>
      <c r="D990" s="28"/>
      <c r="E990" s="8">
        <v>43629.0</v>
      </c>
      <c r="F990" s="8">
        <v>43629.0</v>
      </c>
      <c r="G990" s="185"/>
      <c r="H990" s="28"/>
      <c r="I990" s="32">
        <v>43664.0</v>
      </c>
      <c r="J990" s="185"/>
      <c r="K990" s="28"/>
      <c r="L990" s="32">
        <v>43669.0</v>
      </c>
      <c r="M990" s="185"/>
      <c r="N990" s="28"/>
      <c r="O990" s="28"/>
      <c r="P990" s="32">
        <v>43687.0</v>
      </c>
      <c r="Q990" s="185"/>
      <c r="R990" s="182"/>
      <c r="S990" s="182"/>
      <c r="T990" s="182"/>
      <c r="U990" s="182"/>
    </row>
    <row r="991">
      <c r="A991" s="59">
        <v>975.0</v>
      </c>
      <c r="B991" s="66">
        <v>7468699.0</v>
      </c>
      <c r="C991" s="33" t="s">
        <v>15</v>
      </c>
      <c r="D991" s="140"/>
      <c r="E991" s="15">
        <v>43628.0</v>
      </c>
      <c r="F991" s="15">
        <v>43628.0</v>
      </c>
      <c r="G991" s="193"/>
      <c r="H991" s="140"/>
      <c r="I991" s="250"/>
      <c r="J991" s="193"/>
      <c r="K991" s="140"/>
      <c r="L991" s="70">
        <v>43654.0</v>
      </c>
      <c r="M991" s="193"/>
      <c r="N991" s="140"/>
      <c r="O991" s="140"/>
      <c r="P991" s="70">
        <v>43672.0</v>
      </c>
      <c r="Q991" s="193"/>
      <c r="R991" s="194"/>
      <c r="S991" s="194"/>
      <c r="T991" s="194"/>
      <c r="U991" s="194"/>
    </row>
    <row r="992">
      <c r="A992" s="30">
        <v>976.0</v>
      </c>
      <c r="B992" s="62">
        <v>7469467.0</v>
      </c>
      <c r="C992" s="34" t="s">
        <v>15</v>
      </c>
      <c r="D992" s="28"/>
      <c r="E992" s="8">
        <v>43630.0</v>
      </c>
      <c r="F992" s="251"/>
      <c r="G992" s="185"/>
      <c r="H992" s="28"/>
      <c r="I992" s="8">
        <v>43630.0</v>
      </c>
      <c r="J992" s="185"/>
      <c r="K992" s="28"/>
      <c r="L992" s="185"/>
      <c r="M992" s="185"/>
      <c r="N992" s="28"/>
      <c r="O992" s="28"/>
      <c r="P992" s="8">
        <v>43642.0</v>
      </c>
      <c r="Q992" s="185"/>
      <c r="R992" s="182"/>
      <c r="S992" s="182"/>
      <c r="T992" s="182"/>
      <c r="U992" s="182"/>
    </row>
    <row r="993">
      <c r="A993" s="30">
        <v>977.0</v>
      </c>
      <c r="B993" s="62">
        <v>7470489.0</v>
      </c>
      <c r="C993" s="34" t="s">
        <v>15</v>
      </c>
      <c r="D993" s="28"/>
      <c r="E993" s="8">
        <v>43632.0</v>
      </c>
      <c r="F993" s="8">
        <v>43632.0</v>
      </c>
      <c r="G993" s="185"/>
      <c r="H993" s="28"/>
      <c r="I993" s="248"/>
      <c r="J993" s="185"/>
      <c r="K993" s="28"/>
      <c r="L993" s="185"/>
      <c r="M993" s="185"/>
      <c r="N993" s="28"/>
      <c r="O993" s="28"/>
      <c r="P993" s="8">
        <v>43637.0</v>
      </c>
      <c r="Q993" s="185"/>
      <c r="R993" s="182"/>
      <c r="S993" s="182"/>
      <c r="T993" s="182"/>
      <c r="U993" s="182"/>
    </row>
    <row r="994">
      <c r="A994" s="59">
        <v>978.0</v>
      </c>
      <c r="B994" s="66">
        <v>7473969.0</v>
      </c>
      <c r="C994" s="33" t="s">
        <v>16</v>
      </c>
      <c r="D994" s="59">
        <v>2.0</v>
      </c>
      <c r="E994" s="15">
        <v>43637.0</v>
      </c>
      <c r="F994" s="77"/>
      <c r="G994" s="193"/>
      <c r="H994" s="140"/>
      <c r="I994" s="15">
        <v>43638.0</v>
      </c>
      <c r="J994" s="193"/>
      <c r="K994" s="140"/>
      <c r="L994" s="193"/>
      <c r="M994" s="193"/>
      <c r="N994" s="140"/>
      <c r="O994" s="70">
        <v>43647.0</v>
      </c>
      <c r="P994" s="70">
        <v>43652.0</v>
      </c>
      <c r="Q994" s="193"/>
      <c r="R994" s="194"/>
      <c r="S994" s="194"/>
      <c r="T994" s="194"/>
      <c r="U994" s="194"/>
    </row>
    <row r="995">
      <c r="A995" s="59">
        <v>979.0</v>
      </c>
      <c r="B995" s="66">
        <v>7473949.0</v>
      </c>
      <c r="C995" s="33" t="s">
        <v>16</v>
      </c>
      <c r="D995" s="59">
        <v>1.0</v>
      </c>
      <c r="E995" s="15">
        <v>43637.0</v>
      </c>
      <c r="F995" s="77"/>
      <c r="G995" s="193"/>
      <c r="H995" s="140"/>
      <c r="I995" s="15">
        <v>43638.0</v>
      </c>
      <c r="J995" s="193"/>
      <c r="K995" s="140"/>
      <c r="L995" s="193"/>
      <c r="M995" s="193"/>
      <c r="N995" s="140"/>
      <c r="O995" s="59"/>
      <c r="P995" s="70">
        <v>43648.0</v>
      </c>
      <c r="Q995" s="193"/>
      <c r="R995" s="194"/>
      <c r="S995" s="194"/>
      <c r="T995" s="194"/>
      <c r="U995" s="194"/>
    </row>
    <row r="996">
      <c r="A996" s="69">
        <v>980.0</v>
      </c>
      <c r="B996" s="66">
        <v>7474473.0</v>
      </c>
      <c r="C996" s="33" t="s">
        <v>15</v>
      </c>
      <c r="D996" s="140"/>
      <c r="E996" s="15">
        <v>43639.0</v>
      </c>
      <c r="F996" s="77"/>
      <c r="G996" s="193"/>
      <c r="H996" s="140"/>
      <c r="I996" s="15">
        <v>43639.0</v>
      </c>
      <c r="J996" s="193"/>
      <c r="K996" s="140"/>
      <c r="L996" s="193"/>
      <c r="M996" s="193"/>
      <c r="N996" s="140"/>
      <c r="O996" s="15">
        <v>43643.0</v>
      </c>
      <c r="P996" s="70">
        <v>43648.0</v>
      </c>
      <c r="Q996" s="193"/>
      <c r="R996" s="194"/>
      <c r="S996" s="194"/>
      <c r="T996" s="194"/>
      <c r="U996" s="194"/>
    </row>
    <row r="997">
      <c r="A997" s="68">
        <v>981.0</v>
      </c>
      <c r="B997" s="62">
        <v>7476679.0</v>
      </c>
      <c r="C997" s="34" t="s">
        <v>15</v>
      </c>
      <c r="D997" s="28"/>
      <c r="E997" s="8">
        <v>43642.0</v>
      </c>
      <c r="F997" s="251"/>
      <c r="G997" s="185"/>
      <c r="H997" s="28"/>
      <c r="I997" s="8">
        <v>43642.0</v>
      </c>
      <c r="J997" s="185"/>
      <c r="K997" s="28"/>
      <c r="L997" s="185"/>
      <c r="M997" s="185"/>
      <c r="N997" s="28"/>
      <c r="O997" s="28"/>
      <c r="P997" s="32">
        <v>43653.0</v>
      </c>
      <c r="Q997" s="185"/>
      <c r="R997" s="182"/>
      <c r="S997" s="182"/>
      <c r="T997" s="182"/>
      <c r="U997" s="182"/>
    </row>
    <row r="998">
      <c r="A998" s="69">
        <v>982.0</v>
      </c>
      <c r="B998" s="66">
        <v>7476197.0</v>
      </c>
      <c r="C998" s="33" t="s">
        <v>15</v>
      </c>
      <c r="D998" s="140"/>
      <c r="E998" s="8">
        <v>43641.0</v>
      </c>
      <c r="F998" s="8">
        <v>43641.0</v>
      </c>
      <c r="G998" s="8">
        <v>43645.0</v>
      </c>
      <c r="H998" s="140"/>
      <c r="I998" s="8">
        <v>43644.0</v>
      </c>
      <c r="J998" s="193"/>
      <c r="K998" s="140"/>
      <c r="L998" s="32">
        <v>43651.0</v>
      </c>
      <c r="M998" s="193"/>
      <c r="N998" s="140"/>
      <c r="O998" s="140"/>
      <c r="P998" s="32">
        <v>43654.0</v>
      </c>
      <c r="Q998" s="193"/>
      <c r="R998" s="182"/>
      <c r="S998" s="182"/>
      <c r="T998" s="182"/>
      <c r="U998" s="182"/>
    </row>
    <row r="999">
      <c r="A999" s="69">
        <v>983.0</v>
      </c>
      <c r="B999" s="66">
        <v>7479649.0</v>
      </c>
      <c r="C999" s="33" t="s">
        <v>15</v>
      </c>
      <c r="D999" s="140"/>
      <c r="E999" s="32">
        <v>43647.0</v>
      </c>
      <c r="F999" s="32">
        <v>43647.0</v>
      </c>
      <c r="G999" s="193"/>
      <c r="H999" s="140"/>
      <c r="I999" s="250"/>
      <c r="J999" s="193"/>
      <c r="K999" s="140"/>
      <c r="L999" s="32">
        <v>43670.0</v>
      </c>
      <c r="M999" s="193"/>
      <c r="N999" s="140"/>
      <c r="O999" s="140"/>
      <c r="P999" s="32">
        <v>43677.0</v>
      </c>
      <c r="Q999" s="193"/>
      <c r="R999" s="182"/>
      <c r="S999" s="182"/>
      <c r="T999" s="182"/>
      <c r="U999" s="182"/>
    </row>
    <row r="1000">
      <c r="A1000" s="69">
        <v>984.0</v>
      </c>
      <c r="B1000" s="66">
        <v>7480569.0</v>
      </c>
      <c r="C1000" s="33" t="s">
        <v>15</v>
      </c>
      <c r="D1000" s="140"/>
      <c r="E1000" s="32">
        <v>43649.0</v>
      </c>
      <c r="F1000" s="249"/>
      <c r="G1000" s="193"/>
      <c r="H1000" s="140"/>
      <c r="I1000" s="32">
        <v>43649.0</v>
      </c>
      <c r="J1000" s="193"/>
      <c r="K1000" s="140"/>
      <c r="L1000" s="193"/>
      <c r="M1000" s="193"/>
      <c r="N1000" s="140"/>
      <c r="O1000" s="140"/>
      <c r="P1000" s="32">
        <v>43656.0</v>
      </c>
      <c r="Q1000" s="193"/>
      <c r="R1000" s="182"/>
      <c r="S1000" s="182"/>
      <c r="T1000" s="182"/>
      <c r="U1000" s="182"/>
    </row>
    <row r="1001">
      <c r="A1001" s="69">
        <v>985.0</v>
      </c>
      <c r="B1001" s="66">
        <v>7479645.0</v>
      </c>
      <c r="C1001" s="33" t="s">
        <v>15</v>
      </c>
      <c r="D1001" s="140"/>
      <c r="E1001" s="70">
        <v>43647.0</v>
      </c>
      <c r="F1001" s="249"/>
      <c r="G1001" s="193"/>
      <c r="H1001" s="140"/>
      <c r="I1001" s="70">
        <v>43649.0</v>
      </c>
      <c r="J1001" s="193"/>
      <c r="K1001" s="140"/>
      <c r="L1001" s="193"/>
      <c r="M1001" s="193"/>
      <c r="N1001" s="140"/>
      <c r="O1001" s="70">
        <v>43652.0</v>
      </c>
      <c r="P1001" s="70">
        <v>43659.0</v>
      </c>
      <c r="Q1001" s="193"/>
      <c r="R1001" s="194"/>
      <c r="S1001" s="194"/>
      <c r="T1001" s="194"/>
      <c r="U1001" s="194"/>
    </row>
    <row r="1002">
      <c r="A1002" s="69">
        <v>986.0</v>
      </c>
      <c r="B1002" s="66">
        <v>7484408.0</v>
      </c>
      <c r="C1002" s="33" t="s">
        <v>15</v>
      </c>
      <c r="D1002" s="140"/>
      <c r="E1002" s="32">
        <v>43656.0</v>
      </c>
      <c r="F1002" s="32">
        <v>43656.0</v>
      </c>
      <c r="G1002" s="193"/>
      <c r="H1002" s="140"/>
      <c r="I1002" s="32">
        <v>43660.0</v>
      </c>
      <c r="J1002" s="193"/>
      <c r="K1002" s="140"/>
      <c r="L1002" s="32">
        <v>43661.0</v>
      </c>
      <c r="M1002" s="193"/>
      <c r="N1002" s="140"/>
      <c r="O1002" s="140"/>
      <c r="P1002" s="32">
        <v>43668.0</v>
      </c>
      <c r="Q1002" s="193"/>
      <c r="R1002" s="182"/>
      <c r="S1002" s="182"/>
      <c r="T1002" s="182"/>
      <c r="U1002" s="182"/>
    </row>
    <row r="1003">
      <c r="A1003" s="69">
        <v>987.0</v>
      </c>
      <c r="B1003" s="66">
        <v>7484409.0</v>
      </c>
      <c r="C1003" s="33" t="s">
        <v>15</v>
      </c>
      <c r="D1003" s="140"/>
      <c r="E1003" s="32">
        <v>43656.0</v>
      </c>
      <c r="F1003" s="32">
        <v>43656.0</v>
      </c>
      <c r="G1003" s="193"/>
      <c r="H1003" s="140"/>
      <c r="I1003" s="32">
        <v>43660.0</v>
      </c>
      <c r="J1003" s="193"/>
      <c r="K1003" s="140"/>
      <c r="L1003" s="32">
        <v>43661.0</v>
      </c>
      <c r="M1003" s="193"/>
      <c r="N1003" s="140"/>
      <c r="O1003" s="140"/>
      <c r="P1003" s="32">
        <v>43667.0</v>
      </c>
      <c r="Q1003" s="193"/>
      <c r="R1003" s="182"/>
      <c r="S1003" s="182"/>
      <c r="T1003" s="182"/>
      <c r="U1003" s="182"/>
    </row>
    <row r="1004">
      <c r="A1004" s="69">
        <v>988.0</v>
      </c>
      <c r="B1004" s="66">
        <v>7486676.0</v>
      </c>
      <c r="C1004" s="33" t="s">
        <v>15</v>
      </c>
      <c r="D1004" s="140"/>
      <c r="E1004" s="32">
        <v>43660.0</v>
      </c>
      <c r="F1004" s="32">
        <v>43660.0</v>
      </c>
      <c r="G1004" s="193"/>
      <c r="H1004" s="140"/>
      <c r="I1004" s="32">
        <v>43672.0</v>
      </c>
      <c r="J1004" s="193"/>
      <c r="K1004" s="140"/>
      <c r="L1004" s="70">
        <v>43683.0</v>
      </c>
      <c r="M1004" s="193"/>
      <c r="N1004" s="140"/>
      <c r="O1004" s="140"/>
      <c r="P1004" s="70">
        <v>43706.0</v>
      </c>
      <c r="Q1004" s="193"/>
      <c r="R1004" s="182"/>
      <c r="S1004" s="182"/>
      <c r="T1004" s="182"/>
      <c r="U1004" s="182"/>
    </row>
    <row r="1005">
      <c r="A1005" s="69">
        <v>989.0</v>
      </c>
      <c r="B1005" s="66">
        <v>7487050.0</v>
      </c>
      <c r="C1005" s="33" t="s">
        <v>15</v>
      </c>
      <c r="D1005" s="140"/>
      <c r="E1005" s="32">
        <v>43661.0</v>
      </c>
      <c r="F1005" s="32">
        <v>43661.0</v>
      </c>
      <c r="G1005" s="193"/>
      <c r="H1005" s="140"/>
      <c r="I1005" s="250"/>
      <c r="J1005" s="193"/>
      <c r="K1005" s="140"/>
      <c r="L1005" s="193"/>
      <c r="M1005" s="193"/>
      <c r="N1005" s="140"/>
      <c r="O1005" s="140"/>
      <c r="P1005" s="193"/>
      <c r="Q1005" s="32">
        <v>43662.0</v>
      </c>
      <c r="R1005" s="182"/>
      <c r="S1005" s="182"/>
      <c r="T1005" s="182"/>
      <c r="U1005" s="182"/>
    </row>
    <row r="1006">
      <c r="A1006" s="69">
        <v>990.0</v>
      </c>
      <c r="B1006" s="66">
        <v>7487554.0</v>
      </c>
      <c r="C1006" s="33" t="s">
        <v>15</v>
      </c>
      <c r="D1006" s="140"/>
      <c r="E1006" s="32">
        <v>43661.0</v>
      </c>
      <c r="F1006" s="32">
        <v>43661.0</v>
      </c>
      <c r="G1006" s="193"/>
      <c r="H1006" s="140"/>
      <c r="I1006" s="250"/>
      <c r="J1006" s="193"/>
      <c r="K1006" s="140"/>
      <c r="L1006" s="193"/>
      <c r="M1006" s="193"/>
      <c r="N1006" s="140"/>
      <c r="O1006" s="140"/>
      <c r="P1006" s="193"/>
      <c r="Q1006" s="32">
        <v>43676.0</v>
      </c>
      <c r="R1006" s="182"/>
      <c r="S1006" s="182"/>
      <c r="T1006" s="182"/>
      <c r="U1006" s="182"/>
    </row>
    <row r="1007">
      <c r="A1007" s="59">
        <v>991.0</v>
      </c>
      <c r="B1007" s="66">
        <v>7487612.0</v>
      </c>
      <c r="C1007" s="33" t="s">
        <v>15</v>
      </c>
      <c r="D1007" s="140"/>
      <c r="E1007" s="32">
        <v>43662.0</v>
      </c>
      <c r="F1007" s="32">
        <v>43662.0</v>
      </c>
      <c r="G1007" s="193"/>
      <c r="H1007" s="140"/>
      <c r="I1007" s="70">
        <v>43683.0</v>
      </c>
      <c r="K1007" s="140"/>
      <c r="L1007" s="70">
        <v>43684.0</v>
      </c>
      <c r="M1007" s="193"/>
      <c r="N1007" s="140"/>
      <c r="O1007" s="140"/>
      <c r="P1007" s="70">
        <v>43690.0</v>
      </c>
      <c r="Q1007" s="185"/>
      <c r="R1007" s="182"/>
      <c r="S1007" s="182"/>
      <c r="T1007" s="182"/>
      <c r="U1007" s="182"/>
    </row>
    <row r="1008">
      <c r="A1008" s="30">
        <v>992.0</v>
      </c>
      <c r="B1008" s="30">
        <v>7487613.0</v>
      </c>
      <c r="C1008" s="34" t="s">
        <v>15</v>
      </c>
      <c r="D1008" s="28"/>
      <c r="E1008" s="32">
        <v>43661.0</v>
      </c>
      <c r="F1008" s="32">
        <v>43662.0</v>
      </c>
      <c r="G1008" s="185"/>
      <c r="H1008" s="28"/>
      <c r="I1008" s="248"/>
      <c r="J1008" s="185"/>
      <c r="K1008" s="28"/>
      <c r="L1008" s="70">
        <v>43685.0</v>
      </c>
      <c r="M1008" s="185"/>
      <c r="N1008" s="28"/>
      <c r="O1008" s="28"/>
      <c r="P1008" s="70">
        <v>43690.0</v>
      </c>
      <c r="Q1008" s="185"/>
      <c r="R1008" s="182"/>
      <c r="S1008" s="182"/>
      <c r="T1008" s="182"/>
      <c r="U1008" s="182"/>
    </row>
    <row r="1009">
      <c r="A1009" s="30">
        <v>993.0</v>
      </c>
      <c r="B1009" s="30">
        <v>7488160.0</v>
      </c>
      <c r="C1009" s="253" t="s">
        <v>15</v>
      </c>
      <c r="D1009" s="254"/>
      <c r="E1009" s="32">
        <v>43662.0</v>
      </c>
      <c r="F1009" s="32">
        <v>43662.0</v>
      </c>
      <c r="G1009" s="255"/>
      <c r="H1009" s="254"/>
      <c r="I1009" s="256"/>
      <c r="J1009" s="255"/>
      <c r="K1009" s="254"/>
      <c r="L1009" s="255"/>
      <c r="M1009" s="255"/>
      <c r="N1009" s="254"/>
      <c r="O1009" s="254"/>
      <c r="P1009" s="185"/>
      <c r="Q1009" s="32">
        <v>43673.0</v>
      </c>
      <c r="R1009" s="182"/>
      <c r="S1009" s="182"/>
      <c r="T1009" s="182"/>
      <c r="U1009" s="182"/>
    </row>
    <row r="1010">
      <c r="A1010" s="30">
        <v>994.0</v>
      </c>
      <c r="B1010" s="30">
        <v>7504822.0</v>
      </c>
      <c r="C1010" s="34" t="s">
        <v>15</v>
      </c>
      <c r="D1010" s="28"/>
      <c r="E1010" s="32">
        <v>43663.0</v>
      </c>
      <c r="F1010" s="32">
        <v>43663.0</v>
      </c>
      <c r="G1010" s="185"/>
      <c r="H1010" s="28"/>
      <c r="I1010" s="248"/>
      <c r="J1010" s="185"/>
      <c r="K1010" s="28"/>
      <c r="L1010" s="32">
        <v>43674.0</v>
      </c>
      <c r="M1010" s="185"/>
      <c r="N1010" s="28"/>
      <c r="O1010" s="28"/>
      <c r="P1010" s="70">
        <v>43680.0</v>
      </c>
      <c r="Q1010" s="185"/>
      <c r="R1010" s="182"/>
      <c r="S1010" s="182"/>
      <c r="T1010" s="182"/>
      <c r="U1010" s="182"/>
    </row>
    <row r="1011">
      <c r="A1011" s="30">
        <v>995.0</v>
      </c>
      <c r="B1011" s="30">
        <v>8032534.0</v>
      </c>
      <c r="C1011" s="34" t="s">
        <v>15</v>
      </c>
      <c r="D1011" s="28"/>
      <c r="E1011" s="32">
        <v>43664.0</v>
      </c>
      <c r="F1011" s="32">
        <v>43664.0</v>
      </c>
      <c r="G1011" s="185"/>
      <c r="H1011" s="28"/>
      <c r="I1011" s="248"/>
      <c r="J1011" s="185"/>
      <c r="K1011" s="28"/>
      <c r="L1011" s="185"/>
      <c r="M1011" s="185"/>
      <c r="N1011" s="28"/>
      <c r="O1011" s="28"/>
      <c r="P1011" s="185"/>
      <c r="Q1011" s="32">
        <v>43665.0</v>
      </c>
      <c r="R1011" s="182"/>
      <c r="S1011" s="182"/>
      <c r="T1011" s="182"/>
      <c r="U1011" s="182"/>
    </row>
    <row r="1012">
      <c r="A1012" s="30">
        <v>996.0</v>
      </c>
      <c r="B1012" s="30">
        <v>7490368.0</v>
      </c>
      <c r="C1012" s="34" t="s">
        <v>15</v>
      </c>
      <c r="D1012" s="28"/>
      <c r="E1012" s="32">
        <v>43666.0</v>
      </c>
      <c r="F1012" s="32">
        <v>43666.0</v>
      </c>
      <c r="G1012" s="185"/>
      <c r="H1012" s="28"/>
      <c r="I1012" s="248"/>
      <c r="J1012" s="185"/>
      <c r="K1012" s="28"/>
      <c r="L1012" s="185"/>
      <c r="M1012" s="185"/>
      <c r="N1012" s="28"/>
      <c r="O1012" s="28"/>
      <c r="P1012" s="185"/>
      <c r="Q1012" s="32">
        <v>43670.0</v>
      </c>
      <c r="R1012" s="182"/>
      <c r="S1012" s="182"/>
      <c r="T1012" s="182"/>
      <c r="U1012" s="182"/>
    </row>
    <row r="1013">
      <c r="A1013" s="59">
        <v>997.0</v>
      </c>
      <c r="B1013" s="59">
        <v>7489254.0</v>
      </c>
      <c r="C1013" s="33" t="s">
        <v>16</v>
      </c>
      <c r="D1013" s="59">
        <v>5.0</v>
      </c>
      <c r="E1013" s="70">
        <v>43664.0</v>
      </c>
      <c r="F1013" s="77"/>
      <c r="G1013" s="77"/>
      <c r="H1013" s="140"/>
      <c r="I1013" s="70">
        <v>43669.0</v>
      </c>
      <c r="J1013" s="193"/>
      <c r="K1013" s="140"/>
      <c r="L1013" s="70">
        <v>43673.0</v>
      </c>
      <c r="M1013" s="193"/>
      <c r="N1013" s="140"/>
      <c r="O1013" s="140"/>
      <c r="P1013" s="70">
        <v>43680.0</v>
      </c>
      <c r="Q1013" s="193"/>
      <c r="R1013" s="194"/>
      <c r="S1013" s="194"/>
      <c r="T1013" s="194"/>
      <c r="U1013" s="194"/>
    </row>
    <row r="1014">
      <c r="A1014" s="59">
        <v>998.0</v>
      </c>
      <c r="B1014" s="59">
        <v>7492733.0</v>
      </c>
      <c r="C1014" s="33" t="s">
        <v>15</v>
      </c>
      <c r="D1014" s="59"/>
      <c r="E1014" s="70">
        <v>43670.0</v>
      </c>
      <c r="F1014" s="70">
        <v>43670.0</v>
      </c>
      <c r="G1014" s="257">
        <v>43784.0</v>
      </c>
      <c r="H1014" s="77"/>
      <c r="I1014" s="257">
        <v>43777.0</v>
      </c>
      <c r="J1014" s="193"/>
      <c r="K1014" s="140"/>
      <c r="L1014" s="59"/>
      <c r="M1014" s="193"/>
      <c r="N1014" s="140"/>
      <c r="O1014" s="59"/>
      <c r="P1014" s="70">
        <v>43803.0</v>
      </c>
      <c r="Q1014" s="193"/>
      <c r="R1014" s="194"/>
      <c r="S1014" s="194"/>
      <c r="T1014" s="194"/>
      <c r="U1014" s="194"/>
    </row>
    <row r="1015">
      <c r="A1015" s="30">
        <v>999.0</v>
      </c>
      <c r="B1015" s="30">
        <v>7491581.0</v>
      </c>
      <c r="C1015" s="34" t="s">
        <v>16</v>
      </c>
      <c r="D1015" s="30">
        <v>2.0</v>
      </c>
      <c r="E1015" s="32">
        <v>43668.0</v>
      </c>
      <c r="F1015" s="32">
        <v>43670.0</v>
      </c>
      <c r="G1015" s="185"/>
      <c r="H1015" s="28"/>
      <c r="I1015" s="248"/>
      <c r="J1015" s="185"/>
      <c r="K1015" s="28"/>
      <c r="L1015" s="185"/>
      <c r="M1015" s="185"/>
      <c r="N1015" s="28"/>
      <c r="O1015" s="28"/>
      <c r="P1015" s="185"/>
      <c r="Q1015" s="32">
        <v>43675.0</v>
      </c>
      <c r="R1015" s="182"/>
      <c r="S1015" s="182"/>
      <c r="T1015" s="182"/>
      <c r="U1015" s="182"/>
    </row>
    <row r="1016">
      <c r="A1016" s="30">
        <v>1000.0</v>
      </c>
      <c r="B1016" s="62">
        <v>7493125.0</v>
      </c>
      <c r="C1016" s="34" t="s">
        <v>15</v>
      </c>
      <c r="D1016" s="28"/>
      <c r="E1016" s="32">
        <v>43671.0</v>
      </c>
      <c r="F1016" s="32">
        <v>43671.0</v>
      </c>
      <c r="G1016" s="185"/>
      <c r="H1016" s="28"/>
      <c r="I1016" s="250"/>
      <c r="J1016" s="185"/>
      <c r="K1016" s="28"/>
      <c r="L1016" s="70">
        <v>43682.0</v>
      </c>
      <c r="M1016" s="185"/>
      <c r="N1016" s="28"/>
      <c r="O1016" s="28"/>
      <c r="P1016" s="70">
        <v>43693.0</v>
      </c>
      <c r="Q1016" s="185"/>
      <c r="R1016" s="182"/>
      <c r="S1016" s="182"/>
      <c r="T1016" s="182"/>
      <c r="U1016" s="182"/>
    </row>
    <row r="1017">
      <c r="A1017" s="30">
        <v>1001.0</v>
      </c>
      <c r="B1017" s="62">
        <v>7493123.0</v>
      </c>
      <c r="C1017" s="34" t="s">
        <v>15</v>
      </c>
      <c r="D1017" s="28"/>
      <c r="E1017" s="32">
        <v>43671.0</v>
      </c>
      <c r="F1017" s="32">
        <v>43671.0</v>
      </c>
      <c r="G1017" s="185"/>
      <c r="H1017" s="28"/>
      <c r="I1017" s="250"/>
      <c r="J1017" s="185"/>
      <c r="K1017" s="28"/>
      <c r="L1017" s="185"/>
      <c r="M1017" s="185"/>
      <c r="N1017" s="28"/>
      <c r="O1017" s="28"/>
      <c r="P1017" s="185"/>
      <c r="Q1017" s="32">
        <v>43677.0</v>
      </c>
      <c r="R1017" s="182"/>
      <c r="S1017" s="182"/>
      <c r="T1017" s="182"/>
      <c r="U1017" s="182"/>
    </row>
    <row r="1018">
      <c r="A1018" s="30">
        <v>1002.0</v>
      </c>
      <c r="B1018" s="62">
        <v>7488490.0</v>
      </c>
      <c r="C1018" s="34" t="s">
        <v>16</v>
      </c>
      <c r="D1018" s="30">
        <v>4.0</v>
      </c>
      <c r="E1018" s="32">
        <v>43663.0</v>
      </c>
      <c r="F1018" s="251"/>
      <c r="G1018" s="185"/>
      <c r="H1018" s="28"/>
      <c r="I1018" s="70">
        <v>43667.0</v>
      </c>
      <c r="J1018" s="32"/>
      <c r="K1018" s="28"/>
      <c r="L1018" s="32">
        <v>43673.0</v>
      </c>
      <c r="M1018" s="185"/>
      <c r="N1018" s="28"/>
      <c r="O1018" s="28"/>
      <c r="P1018" s="70">
        <v>43700.0</v>
      </c>
      <c r="Q1018" s="185"/>
      <c r="R1018" s="182"/>
      <c r="S1018" s="182"/>
      <c r="T1018" s="182"/>
      <c r="U1018" s="182"/>
    </row>
    <row r="1019">
      <c r="A1019" s="30">
        <v>1003.0</v>
      </c>
      <c r="B1019" s="62">
        <v>7494343.0</v>
      </c>
      <c r="C1019" s="34" t="s">
        <v>15</v>
      </c>
      <c r="D1019" s="28"/>
      <c r="E1019" s="32">
        <v>43673.0</v>
      </c>
      <c r="F1019" s="32">
        <v>43673.0</v>
      </c>
      <c r="G1019" s="185"/>
      <c r="H1019" s="28"/>
      <c r="I1019" s="70">
        <v>43676.0</v>
      </c>
      <c r="J1019" s="185"/>
      <c r="K1019" s="28"/>
      <c r="L1019" s="70">
        <v>43681.0</v>
      </c>
      <c r="M1019" s="185"/>
      <c r="N1019" s="28"/>
      <c r="O1019" s="28"/>
      <c r="P1019" s="32">
        <v>43685.0</v>
      </c>
      <c r="Q1019" s="185"/>
      <c r="R1019" s="182"/>
      <c r="S1019" s="182"/>
      <c r="T1019" s="182"/>
      <c r="U1019" s="182"/>
    </row>
    <row r="1020">
      <c r="A1020" s="30">
        <v>1004.0</v>
      </c>
      <c r="B1020" s="62">
        <v>7495690.0</v>
      </c>
      <c r="C1020" s="34" t="s">
        <v>15</v>
      </c>
      <c r="D1020" s="28"/>
      <c r="E1020" s="32">
        <v>43675.0</v>
      </c>
      <c r="F1020" s="32">
        <v>43675.0</v>
      </c>
      <c r="G1020" s="185"/>
      <c r="H1020" s="28"/>
      <c r="I1020" s="250"/>
      <c r="J1020" s="185"/>
      <c r="K1020" s="28"/>
      <c r="L1020" s="70">
        <v>43695.0</v>
      </c>
      <c r="M1020" s="185"/>
      <c r="N1020" s="28"/>
      <c r="O1020" s="28"/>
      <c r="P1020" s="70">
        <v>43700.0</v>
      </c>
      <c r="Q1020" s="185"/>
      <c r="R1020" s="182"/>
      <c r="S1020" s="182"/>
      <c r="T1020" s="182"/>
      <c r="U1020" s="182"/>
    </row>
    <row r="1021">
      <c r="A1021" s="30">
        <v>1005.0</v>
      </c>
      <c r="B1021" s="62">
        <v>7495766.0</v>
      </c>
      <c r="C1021" s="34" t="s">
        <v>15</v>
      </c>
      <c r="D1021" s="28"/>
      <c r="E1021" s="32">
        <v>43676.0</v>
      </c>
      <c r="F1021" s="32">
        <v>43676.0</v>
      </c>
      <c r="G1021" s="185"/>
      <c r="H1021" s="28"/>
      <c r="I1021" s="250"/>
      <c r="J1021" s="185"/>
      <c r="K1021" s="28"/>
      <c r="L1021" s="32">
        <v>43712.0</v>
      </c>
      <c r="M1021" s="185"/>
      <c r="N1021" s="28"/>
      <c r="O1021" s="28"/>
      <c r="P1021" s="32">
        <v>43728.0</v>
      </c>
      <c r="Q1021" s="185"/>
      <c r="R1021" s="182"/>
      <c r="S1021" s="182"/>
      <c r="T1021" s="182"/>
      <c r="U1021" s="182"/>
    </row>
    <row r="1022">
      <c r="A1022" s="30">
        <v>1006.0</v>
      </c>
      <c r="B1022" s="62">
        <v>7495768.0</v>
      </c>
      <c r="C1022" s="34" t="s">
        <v>15</v>
      </c>
      <c r="D1022" s="28"/>
      <c r="E1022" s="32">
        <v>43676.0</v>
      </c>
      <c r="F1022" s="32">
        <v>43676.0</v>
      </c>
      <c r="G1022" s="185"/>
      <c r="H1022" s="28"/>
      <c r="I1022" s="70">
        <v>43694.0</v>
      </c>
      <c r="J1022" s="185"/>
      <c r="K1022" s="28"/>
      <c r="L1022" s="32">
        <v>43712.0</v>
      </c>
      <c r="M1022" s="185"/>
      <c r="N1022" s="28"/>
      <c r="O1022" s="28"/>
      <c r="P1022" s="32">
        <v>43728.0</v>
      </c>
      <c r="Q1022" s="185"/>
      <c r="R1022" s="182"/>
      <c r="S1022" s="182"/>
      <c r="T1022" s="182"/>
      <c r="U1022" s="182"/>
    </row>
    <row r="1023">
      <c r="A1023" s="59">
        <v>1007.0</v>
      </c>
      <c r="B1023" s="66">
        <v>7496363.0</v>
      </c>
      <c r="C1023" s="33" t="s">
        <v>16</v>
      </c>
      <c r="D1023" s="59">
        <v>1.0</v>
      </c>
      <c r="E1023" s="70">
        <v>43676.0</v>
      </c>
      <c r="F1023" s="70">
        <v>43676.0</v>
      </c>
      <c r="G1023" s="77"/>
      <c r="H1023" s="140"/>
      <c r="I1023" s="70"/>
      <c r="J1023" s="70"/>
      <c r="K1023" s="140"/>
      <c r="L1023" s="70">
        <v>43713.0</v>
      </c>
      <c r="M1023" s="70"/>
      <c r="N1023" s="70"/>
      <c r="O1023" s="207"/>
      <c r="P1023" s="70">
        <v>43747.0</v>
      </c>
      <c r="Q1023" s="193"/>
      <c r="R1023" s="194"/>
      <c r="S1023" s="194"/>
      <c r="T1023" s="194"/>
      <c r="U1023" s="194"/>
    </row>
    <row r="1024">
      <c r="A1024" s="30">
        <v>1008.0</v>
      </c>
      <c r="B1024" s="62">
        <v>7498392.0</v>
      </c>
      <c r="C1024" s="34" t="s">
        <v>15</v>
      </c>
      <c r="D1024" s="28"/>
      <c r="E1024" s="32">
        <v>43679.0</v>
      </c>
      <c r="F1024" s="32">
        <v>43679.0</v>
      </c>
      <c r="G1024" s="185"/>
      <c r="H1024" s="28"/>
      <c r="I1024" s="250"/>
      <c r="J1024" s="185"/>
      <c r="K1024" s="28"/>
      <c r="L1024" s="185"/>
      <c r="M1024" s="185"/>
      <c r="N1024" s="28"/>
      <c r="O1024" s="28"/>
      <c r="P1024" s="185"/>
      <c r="Q1024" s="32">
        <v>43680.0</v>
      </c>
      <c r="R1024" s="182"/>
      <c r="S1024" s="182"/>
      <c r="T1024" s="182"/>
      <c r="U1024" s="182"/>
    </row>
    <row r="1025">
      <c r="A1025" s="30">
        <v>1009.0</v>
      </c>
      <c r="B1025" s="62">
        <v>7500679.0</v>
      </c>
      <c r="C1025" s="34" t="s">
        <v>15</v>
      </c>
      <c r="D1025" s="28"/>
      <c r="E1025" s="32">
        <v>43683.0</v>
      </c>
      <c r="F1025" s="32">
        <v>43683.0</v>
      </c>
      <c r="G1025" s="185"/>
      <c r="H1025" s="28"/>
      <c r="I1025" s="32">
        <v>43700.0</v>
      </c>
      <c r="J1025" s="32">
        <v>43722.0</v>
      </c>
      <c r="K1025" s="28"/>
      <c r="L1025" s="32">
        <v>43714.0</v>
      </c>
      <c r="M1025" s="185"/>
      <c r="N1025" s="28"/>
      <c r="O1025" s="28"/>
      <c r="P1025" s="32">
        <v>43735.0</v>
      </c>
      <c r="Q1025" s="185"/>
      <c r="R1025" s="182"/>
      <c r="S1025" s="182"/>
      <c r="T1025" s="182"/>
      <c r="U1025" s="182"/>
    </row>
    <row r="1026">
      <c r="A1026" s="30">
        <v>1010.0</v>
      </c>
      <c r="B1026" s="62">
        <v>7500838.0</v>
      </c>
      <c r="C1026" s="33" t="s">
        <v>15</v>
      </c>
      <c r="D1026" s="140"/>
      <c r="E1026" s="70">
        <v>43653.0</v>
      </c>
      <c r="F1026" s="70">
        <v>43653.0</v>
      </c>
      <c r="G1026" s="193"/>
      <c r="H1026" s="140"/>
      <c r="I1026" s="250"/>
      <c r="J1026" s="193"/>
      <c r="K1026" s="140"/>
      <c r="L1026" s="193"/>
      <c r="M1026" s="193"/>
      <c r="N1026" s="140"/>
      <c r="O1026" s="140"/>
      <c r="P1026" s="193"/>
      <c r="Q1026" s="258">
        <v>43754.0</v>
      </c>
      <c r="R1026" s="182"/>
      <c r="S1026" s="182"/>
      <c r="T1026" s="182"/>
      <c r="U1026" s="194"/>
    </row>
    <row r="1027">
      <c r="A1027" s="30">
        <v>1011.0</v>
      </c>
      <c r="B1027" s="62">
        <v>7477501.0</v>
      </c>
      <c r="C1027" s="34" t="s">
        <v>15</v>
      </c>
      <c r="D1027" s="30">
        <v>1.0</v>
      </c>
      <c r="E1027" s="70">
        <v>43643.0</v>
      </c>
      <c r="F1027" s="70">
        <v>43644.0</v>
      </c>
      <c r="G1027" s="185"/>
      <c r="H1027" s="28"/>
      <c r="I1027" s="70">
        <v>43684.0</v>
      </c>
      <c r="J1027" s="185"/>
      <c r="K1027" s="28"/>
      <c r="L1027" s="70">
        <v>43693.0</v>
      </c>
      <c r="M1027" s="185"/>
      <c r="N1027" s="28"/>
      <c r="O1027" s="28"/>
      <c r="P1027" s="70">
        <v>43700.0</v>
      </c>
      <c r="Q1027" s="185"/>
      <c r="R1027" s="182"/>
      <c r="S1027" s="182"/>
      <c r="T1027" s="182"/>
      <c r="U1027" s="182"/>
    </row>
    <row r="1028">
      <c r="A1028" s="30">
        <v>1012.0</v>
      </c>
      <c r="B1028" s="60">
        <v>7526907.0</v>
      </c>
      <c r="C1028" s="34" t="s">
        <v>15</v>
      </c>
      <c r="D1028" s="28"/>
      <c r="E1028" s="70">
        <v>43688.0</v>
      </c>
      <c r="F1028" s="70">
        <v>43688.0</v>
      </c>
      <c r="G1028" s="185"/>
      <c r="H1028" s="28"/>
      <c r="I1028" s="70">
        <v>43698.0</v>
      </c>
      <c r="J1028" s="185"/>
      <c r="K1028" s="28"/>
      <c r="L1028" s="70">
        <v>43702.0</v>
      </c>
      <c r="M1028" s="185"/>
      <c r="N1028" s="28"/>
      <c r="O1028" s="28"/>
      <c r="P1028" s="32">
        <v>43712.0</v>
      </c>
      <c r="Q1028" s="185"/>
      <c r="R1028" s="182"/>
      <c r="S1028" s="182"/>
      <c r="T1028" s="182"/>
      <c r="U1028" s="182"/>
    </row>
    <row r="1029">
      <c r="A1029" s="30">
        <v>1013.0</v>
      </c>
      <c r="B1029" s="62">
        <v>7503719.0</v>
      </c>
      <c r="C1029" s="34" t="s">
        <v>15</v>
      </c>
      <c r="D1029" s="28"/>
      <c r="E1029" s="70">
        <v>43689.0</v>
      </c>
      <c r="F1029" s="251"/>
      <c r="G1029" s="185"/>
      <c r="H1029" s="28"/>
      <c r="I1029" s="70">
        <v>43689.0</v>
      </c>
      <c r="J1029" s="185"/>
      <c r="K1029" s="28"/>
      <c r="L1029" s="70">
        <v>43699.0</v>
      </c>
      <c r="M1029" s="185"/>
      <c r="N1029" s="28"/>
      <c r="O1029" s="28"/>
      <c r="P1029" s="32">
        <v>43711.0</v>
      </c>
      <c r="Q1029" s="185"/>
      <c r="R1029" s="182"/>
      <c r="S1029" s="182"/>
      <c r="T1029" s="182"/>
      <c r="U1029" s="182"/>
    </row>
    <row r="1030">
      <c r="A1030" s="30">
        <v>1014.0</v>
      </c>
      <c r="B1030" s="62">
        <v>7505528.0</v>
      </c>
      <c r="C1030" s="34" t="s">
        <v>15</v>
      </c>
      <c r="D1030" s="28"/>
      <c r="E1030" s="70">
        <v>43691.0</v>
      </c>
      <c r="F1030" s="251"/>
      <c r="G1030" s="185"/>
      <c r="H1030" s="28"/>
      <c r="I1030" s="70">
        <v>43691.0</v>
      </c>
      <c r="J1030" s="185"/>
      <c r="K1030" s="28"/>
      <c r="L1030" s="185"/>
      <c r="M1030" s="185"/>
      <c r="N1030" s="28"/>
      <c r="O1030" s="28"/>
      <c r="P1030" s="70">
        <v>43702.0</v>
      </c>
      <c r="Q1030" s="185"/>
      <c r="R1030" s="182"/>
      <c r="S1030" s="182"/>
      <c r="T1030" s="182"/>
      <c r="U1030" s="182"/>
    </row>
    <row r="1031">
      <c r="A1031" s="30">
        <v>1015.0</v>
      </c>
      <c r="B1031" s="62">
        <v>7507069.0</v>
      </c>
      <c r="C1031" s="34" t="s">
        <v>15</v>
      </c>
      <c r="D1031" s="28"/>
      <c r="E1031" s="70">
        <v>43693.0</v>
      </c>
      <c r="F1031" s="70">
        <v>43693.0</v>
      </c>
      <c r="G1031" s="185"/>
      <c r="H1031" s="28"/>
      <c r="I1031" s="250"/>
      <c r="J1031" s="185"/>
      <c r="K1031" s="28"/>
      <c r="L1031" s="185"/>
      <c r="M1031" s="185"/>
      <c r="N1031" s="28"/>
      <c r="O1031" s="28"/>
      <c r="P1031" s="185"/>
      <c r="Q1031" s="70">
        <v>43708.0</v>
      </c>
      <c r="R1031" s="182"/>
      <c r="S1031" s="182"/>
      <c r="T1031" s="182"/>
      <c r="U1031" s="182"/>
    </row>
    <row r="1032">
      <c r="A1032" s="59">
        <v>1016.0</v>
      </c>
      <c r="B1032" s="66">
        <v>7506430.0</v>
      </c>
      <c r="C1032" s="33" t="s">
        <v>16</v>
      </c>
      <c r="D1032" s="59">
        <v>1.0</v>
      </c>
      <c r="E1032" s="70">
        <v>43692.0</v>
      </c>
      <c r="F1032" s="259"/>
      <c r="G1032" s="193"/>
      <c r="H1032" s="140"/>
      <c r="I1032" s="70">
        <v>43693.0</v>
      </c>
      <c r="J1032" s="193"/>
      <c r="K1032" s="140"/>
      <c r="L1032" s="193"/>
      <c r="M1032" s="193"/>
      <c r="N1032" s="140"/>
      <c r="O1032" s="140"/>
      <c r="P1032" s="70">
        <v>43697.0</v>
      </c>
      <c r="Q1032" s="193"/>
      <c r="R1032" s="194"/>
      <c r="S1032" s="194"/>
      <c r="T1032" s="194"/>
      <c r="U1032" s="194"/>
    </row>
    <row r="1033">
      <c r="A1033" s="30">
        <v>1017.0</v>
      </c>
      <c r="B1033" s="62">
        <v>7508124.0</v>
      </c>
      <c r="C1033" s="34" t="s">
        <v>15</v>
      </c>
      <c r="D1033" s="28"/>
      <c r="E1033" s="70">
        <v>43696.0</v>
      </c>
      <c r="F1033" s="70">
        <v>43696.0</v>
      </c>
      <c r="G1033" s="185"/>
      <c r="H1033" s="28"/>
      <c r="I1033" s="250"/>
      <c r="J1033" s="185"/>
      <c r="K1033" s="28"/>
      <c r="L1033" s="185"/>
      <c r="M1033" s="185"/>
      <c r="N1033" s="28"/>
      <c r="O1033" s="28"/>
      <c r="P1033" s="185"/>
      <c r="Q1033" s="70">
        <v>43703.0</v>
      </c>
      <c r="R1033" s="182"/>
      <c r="S1033" s="182"/>
      <c r="T1033" s="182"/>
      <c r="U1033" s="182"/>
    </row>
    <row r="1034">
      <c r="A1034" s="30">
        <v>1018.0</v>
      </c>
      <c r="B1034" s="62">
        <v>7509664.0</v>
      </c>
      <c r="C1034" s="34" t="s">
        <v>15</v>
      </c>
      <c r="D1034" s="28"/>
      <c r="E1034" s="70">
        <v>43698.0</v>
      </c>
      <c r="F1034" s="260"/>
      <c r="G1034" s="185"/>
      <c r="H1034" s="28"/>
      <c r="I1034" s="70">
        <v>43698.0</v>
      </c>
      <c r="J1034" s="185"/>
      <c r="K1034" s="28"/>
      <c r="L1034" s="32">
        <v>43713.0</v>
      </c>
      <c r="M1034" s="185"/>
      <c r="N1034" s="28"/>
      <c r="O1034" s="28"/>
      <c r="P1034" s="32">
        <v>43725.0</v>
      </c>
      <c r="Q1034" s="185"/>
      <c r="R1034" s="182"/>
      <c r="S1034" s="182"/>
      <c r="T1034" s="182"/>
      <c r="U1034" s="182"/>
    </row>
    <row r="1035">
      <c r="A1035" s="30">
        <v>1019.0</v>
      </c>
      <c r="B1035" s="62">
        <v>7511988.0</v>
      </c>
      <c r="C1035" s="34" t="s">
        <v>15</v>
      </c>
      <c r="D1035" s="28"/>
      <c r="E1035" s="70">
        <v>43702.0</v>
      </c>
      <c r="F1035" s="260"/>
      <c r="G1035" s="185"/>
      <c r="H1035" s="28"/>
      <c r="I1035" s="70">
        <v>43702.0</v>
      </c>
      <c r="J1035" s="185"/>
      <c r="K1035" s="28"/>
      <c r="L1035" s="185"/>
      <c r="M1035" s="185"/>
      <c r="N1035" s="28"/>
      <c r="O1035" s="28"/>
      <c r="P1035" s="32">
        <v>43713.0</v>
      </c>
      <c r="Q1035" s="185"/>
      <c r="R1035" s="182"/>
      <c r="S1035" s="182"/>
      <c r="T1035" s="182"/>
      <c r="U1035" s="182"/>
    </row>
    <row r="1036">
      <c r="A1036" s="30">
        <v>1020.0</v>
      </c>
      <c r="B1036" s="62">
        <v>7511973.0</v>
      </c>
      <c r="C1036" s="34" t="s">
        <v>15</v>
      </c>
      <c r="D1036" s="28"/>
      <c r="E1036" s="70">
        <v>43701.0</v>
      </c>
      <c r="F1036" s="224"/>
      <c r="G1036" s="185"/>
      <c r="H1036" s="28"/>
      <c r="I1036" s="70">
        <v>43706.0</v>
      </c>
      <c r="J1036" s="185"/>
      <c r="K1036" s="28"/>
      <c r="L1036" s="185"/>
      <c r="M1036" s="185"/>
      <c r="N1036" s="28"/>
      <c r="O1036" s="28"/>
      <c r="P1036" s="32">
        <v>43715.0</v>
      </c>
      <c r="Q1036" s="185"/>
      <c r="R1036" s="182"/>
      <c r="S1036" s="182"/>
      <c r="T1036" s="182"/>
      <c r="U1036" s="182"/>
    </row>
    <row r="1037">
      <c r="A1037" s="30">
        <v>1021.0</v>
      </c>
      <c r="B1037" s="62">
        <v>7512227.0</v>
      </c>
      <c r="C1037" s="34" t="s">
        <v>15</v>
      </c>
      <c r="D1037" s="28"/>
      <c r="E1037" s="70">
        <v>43703.0</v>
      </c>
      <c r="F1037" s="224"/>
      <c r="G1037" s="185"/>
      <c r="H1037" s="28"/>
      <c r="I1037" s="70">
        <v>43703.0</v>
      </c>
      <c r="J1037" s="185"/>
      <c r="K1037" s="28"/>
      <c r="L1037" s="70">
        <v>43720.0</v>
      </c>
      <c r="M1037" s="185"/>
      <c r="N1037" s="28"/>
      <c r="O1037" s="28"/>
      <c r="P1037" s="70">
        <v>43728.0</v>
      </c>
      <c r="Q1037" s="185"/>
      <c r="R1037" s="182"/>
      <c r="S1037" s="182"/>
      <c r="T1037" s="182"/>
      <c r="U1037" s="182"/>
    </row>
    <row r="1038">
      <c r="A1038" s="30">
        <v>1022.0</v>
      </c>
      <c r="B1038" s="62">
        <v>7513725.0</v>
      </c>
      <c r="C1038" s="33" t="s">
        <v>15</v>
      </c>
      <c r="D1038" s="140"/>
      <c r="E1038" s="70">
        <v>43704.0</v>
      </c>
      <c r="F1038" s="245">
        <v>43705.0</v>
      </c>
      <c r="G1038" s="193"/>
      <c r="H1038" s="140"/>
      <c r="I1038" s="246">
        <v>43726.0</v>
      </c>
      <c r="J1038" s="193"/>
      <c r="K1038" s="140"/>
      <c r="L1038" s="70">
        <v>43740.0</v>
      </c>
      <c r="M1038" s="227"/>
      <c r="N1038" s="140"/>
      <c r="O1038" s="140"/>
      <c r="P1038" s="70">
        <v>43767.0</v>
      </c>
      <c r="Q1038" s="193"/>
      <c r="R1038" s="182"/>
      <c r="S1038" s="182"/>
      <c r="T1038" s="182"/>
      <c r="U1038" s="194"/>
    </row>
    <row r="1039">
      <c r="A1039" s="30">
        <v>1023.0</v>
      </c>
      <c r="B1039" s="62">
        <v>7514394.0</v>
      </c>
      <c r="C1039" s="33" t="s">
        <v>15</v>
      </c>
      <c r="D1039" s="140"/>
      <c r="E1039" s="70">
        <v>43705.0</v>
      </c>
      <c r="F1039" s="70">
        <v>43706.0</v>
      </c>
      <c r="G1039" s="193"/>
      <c r="H1039" s="140"/>
      <c r="I1039" s="250"/>
      <c r="J1039" s="193"/>
      <c r="K1039" s="140"/>
      <c r="L1039" s="193"/>
      <c r="M1039" s="193"/>
      <c r="N1039" s="140"/>
      <c r="O1039" s="74">
        <v>43712.0</v>
      </c>
      <c r="P1039" s="70">
        <v>43715.0</v>
      </c>
      <c r="Q1039" s="193"/>
      <c r="R1039" s="182"/>
      <c r="S1039" s="182"/>
      <c r="T1039" s="182"/>
      <c r="U1039" s="194"/>
    </row>
    <row r="1040">
      <c r="A1040" s="30">
        <v>1024.0</v>
      </c>
      <c r="B1040" s="62">
        <v>7515061.0</v>
      </c>
      <c r="C1040" s="33" t="s">
        <v>16</v>
      </c>
      <c r="D1040" s="59">
        <v>1.0</v>
      </c>
      <c r="E1040" s="70">
        <v>43707.0</v>
      </c>
      <c r="F1040" s="70">
        <v>43707.0</v>
      </c>
      <c r="G1040" s="193"/>
      <c r="H1040" s="140"/>
      <c r="I1040" s="250"/>
      <c r="J1040" s="193"/>
      <c r="K1040" s="140"/>
      <c r="L1040" s="193"/>
      <c r="M1040" s="193"/>
      <c r="N1040" s="140"/>
      <c r="O1040" s="74">
        <v>43712.0</v>
      </c>
      <c r="P1040" s="70">
        <v>43713.0</v>
      </c>
      <c r="Q1040" s="193"/>
      <c r="R1040" s="182"/>
      <c r="S1040" s="182"/>
      <c r="T1040" s="182"/>
      <c r="U1040" s="194"/>
    </row>
    <row r="1041">
      <c r="A1041" s="30">
        <v>1025.0</v>
      </c>
      <c r="B1041" s="30">
        <v>7515185.0</v>
      </c>
      <c r="C1041" s="34" t="s">
        <v>15</v>
      </c>
      <c r="D1041" s="28"/>
      <c r="E1041" s="32">
        <v>43707.0</v>
      </c>
      <c r="F1041" s="224"/>
      <c r="G1041" s="185"/>
      <c r="H1041" s="28"/>
      <c r="I1041" s="246">
        <v>43707.0</v>
      </c>
      <c r="J1041" s="32"/>
      <c r="K1041" s="28"/>
      <c r="L1041" s="32">
        <v>43720.0</v>
      </c>
      <c r="M1041" s="185"/>
      <c r="N1041" s="28"/>
      <c r="O1041" s="28"/>
      <c r="P1041" s="32">
        <v>43750.0</v>
      </c>
      <c r="Q1041" s="185"/>
      <c r="R1041" s="182"/>
      <c r="S1041" s="182"/>
      <c r="T1041" s="182"/>
      <c r="U1041" s="182"/>
    </row>
    <row r="1042">
      <c r="A1042" s="30">
        <v>1026.0</v>
      </c>
      <c r="B1042" s="30">
        <v>7515845.0</v>
      </c>
      <c r="C1042" s="34" t="s">
        <v>15</v>
      </c>
      <c r="D1042" s="28"/>
      <c r="E1042" s="32">
        <v>43708.0</v>
      </c>
      <c r="F1042" s="32">
        <v>43708.0</v>
      </c>
      <c r="G1042" s="185"/>
      <c r="H1042" s="28"/>
      <c r="I1042" s="246">
        <v>43714.0</v>
      </c>
      <c r="J1042" s="188"/>
      <c r="K1042" s="28"/>
      <c r="L1042" s="246">
        <v>43726.0</v>
      </c>
      <c r="M1042" s="185"/>
      <c r="N1042" s="28"/>
      <c r="O1042" s="28"/>
      <c r="P1042" s="246">
        <v>43728.0</v>
      </c>
      <c r="Q1042" s="185"/>
      <c r="R1042" s="182"/>
      <c r="S1042" s="182"/>
      <c r="T1042" s="182"/>
      <c r="U1042" s="182"/>
    </row>
    <row r="1043">
      <c r="A1043" s="30">
        <v>1027.0</v>
      </c>
      <c r="B1043" s="30">
        <v>7516576.0</v>
      </c>
      <c r="C1043" s="34" t="s">
        <v>15</v>
      </c>
      <c r="D1043" s="28"/>
      <c r="E1043" s="32">
        <v>43710.0</v>
      </c>
      <c r="F1043" s="260"/>
      <c r="G1043" s="185"/>
      <c r="H1043" s="28"/>
      <c r="I1043" s="32">
        <v>43710.0</v>
      </c>
      <c r="J1043" s="32">
        <v>43742.0</v>
      </c>
      <c r="L1043" s="32">
        <v>43730.0</v>
      </c>
      <c r="M1043" s="32">
        <v>43746.0</v>
      </c>
      <c r="N1043" s="28"/>
      <c r="O1043" s="28"/>
      <c r="P1043" s="32">
        <v>43748.0</v>
      </c>
      <c r="Q1043" s="185"/>
      <c r="R1043" s="182"/>
      <c r="S1043" s="182"/>
      <c r="T1043" s="182"/>
      <c r="U1043" s="182"/>
    </row>
    <row r="1044">
      <c r="A1044" s="30">
        <v>1028.0</v>
      </c>
      <c r="B1044" s="30">
        <v>7517710.0</v>
      </c>
      <c r="C1044" s="33" t="s">
        <v>16</v>
      </c>
      <c r="D1044" s="59">
        <v>1.0</v>
      </c>
      <c r="E1044" s="70">
        <v>43711.0</v>
      </c>
      <c r="F1044" s="70">
        <v>43712.0</v>
      </c>
      <c r="G1044" s="193"/>
      <c r="H1044" s="140"/>
      <c r="I1044" s="246">
        <v>43716.0</v>
      </c>
      <c r="J1044" s="193"/>
      <c r="K1044" s="140"/>
      <c r="L1044" s="193"/>
      <c r="M1044" s="193"/>
      <c r="N1044" s="140"/>
      <c r="O1044" s="246">
        <v>43722.0</v>
      </c>
      <c r="P1044" s="70">
        <v>43728.0</v>
      </c>
      <c r="Q1044" s="193"/>
      <c r="R1044" s="182"/>
      <c r="S1044" s="182"/>
      <c r="T1044" s="182"/>
      <c r="U1044" s="194"/>
    </row>
    <row r="1045">
      <c r="A1045" s="30">
        <v>1029.0</v>
      </c>
      <c r="B1045" s="30">
        <v>7516755.0</v>
      </c>
      <c r="C1045" s="33" t="s">
        <v>16</v>
      </c>
      <c r="D1045" s="59">
        <v>1.0</v>
      </c>
      <c r="E1045" s="70">
        <v>43712.0</v>
      </c>
      <c r="F1045" s="70">
        <v>43712.0</v>
      </c>
      <c r="G1045" s="193"/>
      <c r="H1045" s="140"/>
      <c r="I1045" s="70">
        <v>43725.0</v>
      </c>
      <c r="J1045" s="70"/>
      <c r="K1045" s="140"/>
      <c r="L1045" s="193"/>
      <c r="M1045" s="193"/>
      <c r="N1045" s="140"/>
      <c r="O1045" s="140"/>
      <c r="P1045" s="70">
        <v>43730.0</v>
      </c>
      <c r="Q1045" s="193"/>
      <c r="R1045" s="182"/>
      <c r="S1045" s="182"/>
      <c r="T1045" s="182"/>
      <c r="U1045" s="194"/>
    </row>
    <row r="1046">
      <c r="A1046" s="30">
        <v>1030.0</v>
      </c>
      <c r="B1046" s="30">
        <v>7519923.0</v>
      </c>
      <c r="C1046" s="33" t="s">
        <v>15</v>
      </c>
      <c r="D1046" s="140"/>
      <c r="E1046" s="70">
        <v>43714.0</v>
      </c>
      <c r="F1046" s="70">
        <v>43714.0</v>
      </c>
      <c r="G1046" s="193"/>
      <c r="H1046" s="140"/>
      <c r="I1046" s="246">
        <v>43773.0</v>
      </c>
      <c r="J1046" s="193"/>
      <c r="K1046" s="140"/>
      <c r="L1046" s="246">
        <v>43776.0</v>
      </c>
      <c r="M1046" s="193"/>
      <c r="N1046" s="140"/>
      <c r="O1046" s="140"/>
      <c r="P1046" s="246">
        <v>43799.0</v>
      </c>
      <c r="Q1046" s="193"/>
      <c r="R1046" s="182"/>
      <c r="S1046" s="182"/>
      <c r="T1046" s="182"/>
      <c r="U1046" s="194"/>
    </row>
    <row r="1047">
      <c r="A1047" s="30">
        <v>1031.0</v>
      </c>
      <c r="B1047" s="30">
        <v>7521351.0</v>
      </c>
      <c r="C1047" s="34" t="s">
        <v>15</v>
      </c>
      <c r="D1047" s="28"/>
      <c r="E1047" s="32">
        <v>43717.0</v>
      </c>
      <c r="F1047" s="260"/>
      <c r="G1047" s="185"/>
      <c r="H1047" s="28"/>
      <c r="I1047" s="32">
        <v>43718.0</v>
      </c>
      <c r="J1047" s="185"/>
      <c r="K1047" s="28"/>
      <c r="L1047" s="188"/>
      <c r="M1047" s="185"/>
      <c r="N1047" s="28"/>
      <c r="O1047" s="32">
        <v>43725.0</v>
      </c>
      <c r="P1047" s="32">
        <v>43729.0</v>
      </c>
      <c r="Q1047" s="185"/>
      <c r="R1047" s="182"/>
      <c r="S1047" s="182"/>
      <c r="T1047" s="182"/>
      <c r="U1047" s="182"/>
    </row>
    <row r="1048">
      <c r="A1048" s="30">
        <v>1032.0</v>
      </c>
      <c r="B1048" s="30">
        <v>7522613.0</v>
      </c>
      <c r="C1048" s="34" t="s">
        <v>15</v>
      </c>
      <c r="D1048" s="28"/>
      <c r="E1048" s="32">
        <v>43719.0</v>
      </c>
      <c r="F1048" s="32">
        <v>43719.0</v>
      </c>
      <c r="G1048" s="185"/>
      <c r="H1048" s="28"/>
      <c r="I1048" s="32">
        <v>43791.0</v>
      </c>
      <c r="J1048" s="185"/>
      <c r="K1048" s="28"/>
      <c r="L1048" s="32"/>
      <c r="M1048" s="185"/>
      <c r="N1048" s="28"/>
      <c r="O1048" s="28"/>
      <c r="P1048" s="32">
        <v>43805.0</v>
      </c>
      <c r="Q1048" s="185"/>
      <c r="R1048" s="182"/>
      <c r="S1048" s="182"/>
      <c r="T1048" s="182"/>
      <c r="U1048" s="182"/>
    </row>
    <row r="1049">
      <c r="A1049" s="30">
        <v>1033.0</v>
      </c>
      <c r="B1049" s="30">
        <v>7523821.0</v>
      </c>
      <c r="C1049" s="34" t="s">
        <v>15</v>
      </c>
      <c r="D1049" s="28"/>
      <c r="E1049" s="32">
        <v>43721.0</v>
      </c>
      <c r="F1049" s="224"/>
      <c r="G1049" s="185"/>
      <c r="H1049" s="28"/>
      <c r="I1049" s="32">
        <v>43721.0</v>
      </c>
      <c r="J1049" s="32"/>
      <c r="K1049" s="28"/>
      <c r="L1049" s="185"/>
      <c r="M1049" s="185"/>
      <c r="N1049" s="28"/>
      <c r="O1049" s="28"/>
      <c r="P1049" s="32">
        <v>43727.0</v>
      </c>
      <c r="Q1049" s="185"/>
      <c r="R1049" s="182"/>
      <c r="S1049" s="182"/>
      <c r="T1049" s="182"/>
      <c r="U1049" s="182"/>
    </row>
    <row r="1050">
      <c r="A1050" s="30">
        <v>1034.0</v>
      </c>
      <c r="B1050" s="30">
        <v>7522243.0</v>
      </c>
      <c r="C1050" s="33" t="s">
        <v>15</v>
      </c>
      <c r="D1050" s="140"/>
      <c r="E1050" s="70">
        <v>43717.0</v>
      </c>
      <c r="F1050" s="259"/>
      <c r="G1050" s="193"/>
      <c r="H1050" s="140"/>
      <c r="I1050" s="70">
        <v>43718.0</v>
      </c>
      <c r="J1050" s="193"/>
      <c r="K1050" s="140"/>
      <c r="L1050" s="193"/>
      <c r="M1050" s="193"/>
      <c r="N1050" s="140"/>
      <c r="O1050" s="74">
        <v>43725.0</v>
      </c>
      <c r="P1050" s="70">
        <v>43729.0</v>
      </c>
      <c r="Q1050" s="193"/>
      <c r="R1050" s="182"/>
      <c r="S1050" s="182"/>
      <c r="T1050" s="182"/>
      <c r="U1050" s="194"/>
    </row>
    <row r="1051">
      <c r="A1051" s="30">
        <v>1035.0</v>
      </c>
      <c r="B1051" s="30">
        <v>7524882.0</v>
      </c>
      <c r="C1051" s="34" t="s">
        <v>15</v>
      </c>
      <c r="D1051" s="28"/>
      <c r="E1051" s="70">
        <v>43724.0</v>
      </c>
      <c r="F1051" s="260"/>
      <c r="G1051" s="185"/>
      <c r="H1051" s="28"/>
      <c r="I1051" s="70">
        <v>43724.0</v>
      </c>
      <c r="J1051" s="185"/>
      <c r="K1051" s="28"/>
      <c r="L1051" s="185"/>
      <c r="M1051" s="185"/>
      <c r="N1051" s="28"/>
      <c r="O1051" s="28"/>
      <c r="P1051" s="70">
        <v>43733.0</v>
      </c>
      <c r="Q1051" s="185"/>
      <c r="R1051" s="182"/>
      <c r="S1051" s="182"/>
      <c r="T1051" s="182"/>
      <c r="U1051" s="182"/>
    </row>
    <row r="1052">
      <c r="A1052" s="30">
        <v>1036.0</v>
      </c>
      <c r="B1052" s="30">
        <v>7526899.0</v>
      </c>
      <c r="C1052" s="33" t="s">
        <v>15</v>
      </c>
      <c r="D1052" s="140"/>
      <c r="E1052" s="70">
        <v>43726.0</v>
      </c>
      <c r="F1052" s="70">
        <v>43726.0</v>
      </c>
      <c r="G1052" s="193"/>
      <c r="H1052" s="140"/>
      <c r="I1052" s="246">
        <v>43760.0</v>
      </c>
      <c r="J1052" s="193"/>
      <c r="K1052" s="140"/>
      <c r="L1052" s="70">
        <v>43768.0</v>
      </c>
      <c r="M1052" s="193"/>
      <c r="N1052" s="140"/>
      <c r="O1052" s="140"/>
      <c r="P1052" s="70">
        <v>43778.0</v>
      </c>
      <c r="Q1052" s="193"/>
      <c r="R1052" s="182"/>
      <c r="S1052" s="182"/>
      <c r="T1052" s="182"/>
      <c r="U1052" s="194"/>
    </row>
    <row r="1053">
      <c r="A1053" s="30">
        <v>1037.0</v>
      </c>
      <c r="B1053" s="30">
        <v>7514302.0</v>
      </c>
      <c r="C1053" s="33" t="s">
        <v>16</v>
      </c>
      <c r="D1053" s="59">
        <v>1.0</v>
      </c>
      <c r="E1053" s="70">
        <v>43705.0</v>
      </c>
      <c r="F1053" s="70">
        <v>43706.0</v>
      </c>
      <c r="G1053" s="193"/>
      <c r="H1053" s="140"/>
      <c r="I1053" s="70">
        <v>43728.0</v>
      </c>
      <c r="J1053" s="193"/>
      <c r="K1053" s="140"/>
      <c r="L1053" s="70">
        <v>43729.0</v>
      </c>
      <c r="M1053" s="193"/>
      <c r="N1053" s="140"/>
      <c r="O1053" s="140"/>
      <c r="P1053" s="70">
        <v>43755.0</v>
      </c>
      <c r="Q1053" s="193"/>
      <c r="R1053" s="182"/>
      <c r="S1053" s="182"/>
      <c r="T1053" s="182"/>
      <c r="U1053" s="194"/>
    </row>
    <row r="1054">
      <c r="A1054" s="30">
        <v>1038.0</v>
      </c>
      <c r="B1054" s="30">
        <v>7514303.0</v>
      </c>
      <c r="C1054" s="33" t="s">
        <v>16</v>
      </c>
      <c r="D1054" s="59">
        <v>2.0</v>
      </c>
      <c r="E1054" s="70">
        <v>43705.0</v>
      </c>
      <c r="F1054" s="70">
        <v>43707.0</v>
      </c>
      <c r="G1054" s="193"/>
      <c r="H1054" s="140"/>
      <c r="I1054" s="246">
        <v>43719.0</v>
      </c>
      <c r="J1054" s="193"/>
      <c r="K1054" s="140"/>
      <c r="L1054" s="246">
        <v>43728.0</v>
      </c>
      <c r="M1054" s="193"/>
      <c r="N1054" s="140"/>
      <c r="O1054" s="140"/>
      <c r="P1054" s="70">
        <v>43755.0</v>
      </c>
      <c r="Q1054" s="193"/>
      <c r="R1054" s="182"/>
      <c r="S1054" s="182"/>
      <c r="T1054" s="182"/>
      <c r="U1054" s="194"/>
    </row>
    <row r="1055">
      <c r="A1055" s="30">
        <v>1039.0</v>
      </c>
      <c r="B1055" s="30">
        <v>7527324.0</v>
      </c>
      <c r="C1055" s="33" t="s">
        <v>16</v>
      </c>
      <c r="D1055" s="59">
        <v>3.0</v>
      </c>
      <c r="E1055" s="70">
        <v>43727.0</v>
      </c>
      <c r="F1055" s="70">
        <v>43728.0</v>
      </c>
      <c r="G1055" s="193"/>
      <c r="H1055" s="140"/>
      <c r="I1055" s="250"/>
      <c r="J1055" s="193"/>
      <c r="K1055" s="140"/>
      <c r="L1055" s="193"/>
      <c r="M1055" s="193"/>
      <c r="N1055" s="140"/>
      <c r="O1055" s="140"/>
      <c r="P1055" s="193"/>
      <c r="Q1055" s="70">
        <v>43732.0</v>
      </c>
      <c r="R1055" s="182"/>
      <c r="S1055" s="182"/>
      <c r="T1055" s="182"/>
      <c r="U1055" s="194"/>
    </row>
    <row r="1056">
      <c r="A1056" s="30">
        <v>1040.0</v>
      </c>
      <c r="B1056" s="30">
        <v>7528326.0</v>
      </c>
      <c r="C1056" s="33" t="s">
        <v>15</v>
      </c>
      <c r="D1056" s="140"/>
      <c r="E1056" s="70">
        <v>43729.0</v>
      </c>
      <c r="F1056" s="70">
        <v>43729.0</v>
      </c>
      <c r="G1056" s="193"/>
      <c r="H1056" s="140"/>
      <c r="I1056" s="70">
        <v>43750.0</v>
      </c>
      <c r="J1056" s="193"/>
      <c r="K1056" s="140"/>
      <c r="L1056" s="70">
        <v>43758.0</v>
      </c>
      <c r="M1056" s="193"/>
      <c r="N1056" s="140"/>
      <c r="O1056" s="140"/>
      <c r="P1056" s="70">
        <v>43776.0</v>
      </c>
      <c r="Q1056" s="193"/>
      <c r="R1056" s="182"/>
      <c r="S1056" s="182"/>
      <c r="T1056" s="182"/>
      <c r="U1056" s="194"/>
    </row>
    <row r="1057">
      <c r="A1057" s="30">
        <v>1041.0</v>
      </c>
      <c r="B1057" s="30">
        <v>7529021.0</v>
      </c>
      <c r="C1057" s="34" t="s">
        <v>16</v>
      </c>
      <c r="D1057" s="30">
        <v>2.0</v>
      </c>
      <c r="E1057" s="32">
        <v>43730.0</v>
      </c>
      <c r="F1057" s="224"/>
      <c r="G1057" s="185"/>
      <c r="H1057" s="28"/>
      <c r="I1057" s="246">
        <v>43732.0</v>
      </c>
      <c r="J1057" s="185"/>
      <c r="K1057" s="28"/>
      <c r="L1057" s="185"/>
      <c r="M1057" s="185"/>
      <c r="N1057" s="28"/>
      <c r="O1057" s="28"/>
      <c r="P1057" s="70">
        <v>43736.0</v>
      </c>
      <c r="Q1057" s="185"/>
      <c r="R1057" s="182"/>
      <c r="S1057" s="182"/>
      <c r="T1057" s="182"/>
      <c r="U1057" s="182"/>
    </row>
    <row r="1058">
      <c r="A1058" s="30">
        <v>1042.0</v>
      </c>
      <c r="B1058" s="30">
        <v>7529831.0</v>
      </c>
      <c r="C1058" s="34" t="s">
        <v>16</v>
      </c>
      <c r="D1058" s="30">
        <v>1.0</v>
      </c>
      <c r="E1058" s="32">
        <v>43731.0</v>
      </c>
      <c r="F1058" s="260"/>
      <c r="G1058" s="185"/>
      <c r="H1058" s="28"/>
      <c r="I1058" s="32">
        <v>43731.0</v>
      </c>
      <c r="J1058" s="185"/>
      <c r="K1058" s="28"/>
      <c r="L1058" s="32">
        <v>43747.0</v>
      </c>
      <c r="M1058" s="32"/>
      <c r="N1058" s="28"/>
      <c r="O1058" s="28"/>
      <c r="P1058" s="32">
        <v>43755.0</v>
      </c>
      <c r="Q1058" s="185"/>
      <c r="R1058" s="182"/>
      <c r="S1058" s="182"/>
      <c r="T1058" s="182"/>
      <c r="U1058" s="182"/>
    </row>
    <row r="1059">
      <c r="A1059" s="30">
        <v>1043.0</v>
      </c>
      <c r="B1059" s="30">
        <v>7531736.0</v>
      </c>
      <c r="C1059" s="33" t="s">
        <v>16</v>
      </c>
      <c r="D1059" s="59">
        <v>1.0</v>
      </c>
      <c r="E1059" s="70">
        <v>43734.0</v>
      </c>
      <c r="F1059" s="261"/>
      <c r="G1059" s="193"/>
      <c r="H1059" s="140"/>
      <c r="I1059" s="246">
        <v>43735.0</v>
      </c>
      <c r="J1059" s="193"/>
      <c r="K1059" s="140"/>
      <c r="L1059" s="70">
        <v>43744.0</v>
      </c>
      <c r="M1059" s="193"/>
      <c r="N1059" s="140"/>
      <c r="O1059" s="140"/>
      <c r="P1059" s="70">
        <v>43745.0</v>
      </c>
      <c r="Q1059" s="193"/>
      <c r="R1059" s="182"/>
      <c r="S1059" s="182"/>
      <c r="T1059" s="182"/>
      <c r="U1059" s="194"/>
    </row>
    <row r="1060">
      <c r="A1060" s="30">
        <v>1044.0</v>
      </c>
      <c r="B1060" s="30">
        <v>7535182.0</v>
      </c>
      <c r="C1060" s="34" t="s">
        <v>15</v>
      </c>
      <c r="D1060" s="28"/>
      <c r="E1060" s="32">
        <v>43740.0</v>
      </c>
      <c r="F1060" s="260"/>
      <c r="G1060" s="185"/>
      <c r="H1060" s="28"/>
      <c r="I1060" s="32">
        <v>43740.0</v>
      </c>
      <c r="J1060" s="185"/>
      <c r="K1060" s="28"/>
      <c r="L1060" s="185"/>
      <c r="M1060" s="185"/>
      <c r="N1060" s="28"/>
      <c r="O1060" s="28"/>
      <c r="P1060" s="32">
        <v>43748.0</v>
      </c>
      <c r="Q1060" s="185"/>
      <c r="R1060" s="182"/>
      <c r="S1060" s="182"/>
      <c r="T1060" s="182"/>
      <c r="U1060" s="182"/>
    </row>
    <row r="1061">
      <c r="A1061" s="30">
        <v>1045.0</v>
      </c>
      <c r="B1061" s="30">
        <v>7535026.0</v>
      </c>
      <c r="C1061" s="33" t="s">
        <v>15</v>
      </c>
      <c r="D1061" s="140"/>
      <c r="E1061" s="70">
        <v>43740.0</v>
      </c>
      <c r="F1061" s="70">
        <v>43740.0</v>
      </c>
      <c r="G1061" s="193"/>
      <c r="H1061" s="140"/>
      <c r="I1061" s="250"/>
      <c r="J1061" s="193"/>
      <c r="K1061" s="140"/>
      <c r="L1061" s="193"/>
      <c r="M1061" s="193"/>
      <c r="N1061" s="140"/>
      <c r="O1061" s="70">
        <v>43747.0</v>
      </c>
      <c r="P1061" s="70">
        <v>43748.0</v>
      </c>
      <c r="Q1061" s="193"/>
      <c r="R1061" s="182"/>
      <c r="S1061" s="182"/>
      <c r="T1061" s="182"/>
      <c r="U1061" s="194"/>
    </row>
    <row r="1062">
      <c r="A1062" s="30">
        <v>1046.0</v>
      </c>
      <c r="B1062" s="30">
        <v>7538484.0</v>
      </c>
      <c r="C1062" s="33" t="s">
        <v>15</v>
      </c>
      <c r="D1062" s="59"/>
      <c r="E1062" s="70">
        <v>43746.0</v>
      </c>
      <c r="F1062" s="70">
        <v>43746.0</v>
      </c>
      <c r="G1062" s="193"/>
      <c r="H1062" s="140"/>
      <c r="I1062" s="250"/>
      <c r="J1062" s="193"/>
      <c r="K1062" s="140"/>
      <c r="L1062" s="193"/>
      <c r="M1062" s="193"/>
      <c r="N1062" s="140"/>
      <c r="O1062" s="140"/>
      <c r="P1062" s="70"/>
      <c r="Q1062" s="70">
        <v>43747.0</v>
      </c>
      <c r="R1062" s="182"/>
      <c r="S1062" s="182"/>
      <c r="T1062" s="182"/>
      <c r="U1062" s="194"/>
    </row>
    <row r="1063">
      <c r="A1063" s="30">
        <v>1047.0</v>
      </c>
      <c r="B1063" s="30">
        <v>7538460.0</v>
      </c>
      <c r="C1063" s="33" t="s">
        <v>16</v>
      </c>
      <c r="D1063" s="59">
        <v>1.0</v>
      </c>
      <c r="E1063" s="70">
        <v>43746.0</v>
      </c>
      <c r="F1063" s="70"/>
      <c r="G1063" s="193"/>
      <c r="H1063" s="140"/>
      <c r="I1063" s="246">
        <v>43747.0</v>
      </c>
      <c r="J1063" s="70"/>
      <c r="K1063" s="140"/>
      <c r="L1063" s="70">
        <v>43761.0</v>
      </c>
      <c r="M1063" s="193"/>
      <c r="N1063" s="140"/>
      <c r="O1063" s="140"/>
      <c r="P1063" s="70">
        <v>43772.0</v>
      </c>
      <c r="Q1063" s="193"/>
      <c r="R1063" s="182"/>
      <c r="S1063" s="182"/>
      <c r="T1063" s="182"/>
      <c r="U1063" s="194"/>
    </row>
    <row r="1064">
      <c r="A1064" s="30">
        <v>1048.0</v>
      </c>
      <c r="B1064" s="62">
        <v>7538721.0</v>
      </c>
      <c r="C1064" s="34" t="s">
        <v>16</v>
      </c>
      <c r="D1064" s="30">
        <v>1.0</v>
      </c>
      <c r="E1064" s="32">
        <v>43746.0</v>
      </c>
      <c r="F1064" s="260"/>
      <c r="G1064" s="185"/>
      <c r="H1064" s="28"/>
      <c r="I1064" s="225">
        <v>43747.0</v>
      </c>
      <c r="J1064" s="185"/>
      <c r="K1064" s="28"/>
      <c r="L1064" s="185"/>
      <c r="M1064" s="185"/>
      <c r="N1064" s="28"/>
      <c r="O1064" s="28"/>
      <c r="P1064" s="32">
        <v>43764.0</v>
      </c>
      <c r="Q1064" s="185"/>
      <c r="R1064" s="182" t="s">
        <v>15</v>
      </c>
      <c r="S1064" s="194" t="s">
        <v>16</v>
      </c>
      <c r="T1064" s="182" t="s">
        <v>15</v>
      </c>
      <c r="U1064" s="182"/>
    </row>
    <row r="1065">
      <c r="A1065" s="30">
        <v>1049.0</v>
      </c>
      <c r="B1065" s="62">
        <v>7538457.0</v>
      </c>
      <c r="C1065" s="34" t="s">
        <v>16</v>
      </c>
      <c r="D1065" s="30">
        <v>1.0</v>
      </c>
      <c r="E1065" s="32">
        <v>43746.0</v>
      </c>
      <c r="F1065" s="224"/>
      <c r="G1065" s="185"/>
      <c r="H1065" s="28"/>
      <c r="I1065" s="262">
        <v>43747.0</v>
      </c>
      <c r="J1065" s="185"/>
      <c r="K1065" s="28"/>
      <c r="L1065" s="32">
        <v>43759.0</v>
      </c>
      <c r="M1065" s="188"/>
      <c r="N1065" s="28"/>
      <c r="O1065" s="28"/>
      <c r="P1065" s="32">
        <v>43772.0</v>
      </c>
      <c r="Q1065" s="185"/>
      <c r="R1065" s="182" t="s">
        <v>15</v>
      </c>
      <c r="S1065" s="194" t="s">
        <v>16</v>
      </c>
      <c r="T1065" s="194" t="s">
        <v>16</v>
      </c>
      <c r="U1065" s="182"/>
    </row>
    <row r="1066">
      <c r="A1066" s="30">
        <v>1050.0</v>
      </c>
      <c r="B1066" s="62">
        <v>7540719.0</v>
      </c>
      <c r="C1066" s="34" t="s">
        <v>15</v>
      </c>
      <c r="D1066" s="28"/>
      <c r="E1066" s="32">
        <v>43749.0</v>
      </c>
      <c r="F1066" s="224"/>
      <c r="G1066" s="185"/>
      <c r="H1066" s="28"/>
      <c r="I1066" s="225">
        <v>43751.0</v>
      </c>
      <c r="J1066" s="185"/>
      <c r="K1066" s="28"/>
      <c r="L1066" s="185"/>
      <c r="M1066" s="185"/>
      <c r="N1066" s="28"/>
      <c r="O1066" s="28"/>
      <c r="P1066" s="32">
        <v>43763.0</v>
      </c>
      <c r="Q1066" s="185"/>
      <c r="R1066" s="182" t="s">
        <v>15</v>
      </c>
      <c r="S1066" s="194" t="s">
        <v>16</v>
      </c>
      <c r="T1066" s="182" t="s">
        <v>15</v>
      </c>
      <c r="U1066" s="182"/>
    </row>
    <row r="1067">
      <c r="A1067" s="30">
        <v>1051.0</v>
      </c>
      <c r="B1067" s="62">
        <v>7541369.0</v>
      </c>
      <c r="C1067" s="34" t="s">
        <v>15</v>
      </c>
      <c r="D1067" s="28"/>
      <c r="E1067" s="32">
        <v>43751.0</v>
      </c>
      <c r="F1067" s="224">
        <v>43751.0</v>
      </c>
      <c r="G1067" s="185"/>
      <c r="H1067" s="28"/>
      <c r="I1067" s="225">
        <v>43755.0</v>
      </c>
      <c r="J1067" s="185"/>
      <c r="K1067" s="28"/>
      <c r="L1067" s="185"/>
      <c r="M1067" s="185"/>
      <c r="N1067" s="28"/>
      <c r="O1067" s="28"/>
      <c r="P1067" s="32">
        <v>43764.0</v>
      </c>
      <c r="Q1067" s="185"/>
      <c r="R1067" s="194" t="s">
        <v>16</v>
      </c>
      <c r="S1067" s="194" t="s">
        <v>16</v>
      </c>
      <c r="T1067" s="182" t="s">
        <v>15</v>
      </c>
      <c r="U1067" s="182"/>
    </row>
    <row r="1068">
      <c r="A1068" s="30">
        <v>1052.0</v>
      </c>
      <c r="B1068" s="62">
        <v>7524015.0</v>
      </c>
      <c r="C1068" s="34" t="s">
        <v>15</v>
      </c>
      <c r="D1068" s="28"/>
      <c r="E1068" s="32">
        <v>43721.0</v>
      </c>
      <c r="F1068" s="263">
        <v>43721.0</v>
      </c>
      <c r="G1068" s="185"/>
      <c r="H1068" s="28"/>
      <c r="I1068" s="248"/>
      <c r="J1068" s="185"/>
      <c r="K1068" s="28"/>
      <c r="L1068" s="32">
        <v>43772.0</v>
      </c>
      <c r="M1068" s="185"/>
      <c r="N1068" s="28"/>
      <c r="O1068" s="28"/>
      <c r="P1068" s="32">
        <v>43797.0</v>
      </c>
      <c r="Q1068" s="185"/>
      <c r="R1068" s="194" t="s">
        <v>16</v>
      </c>
      <c r="S1068" s="182" t="s">
        <v>15</v>
      </c>
      <c r="T1068" s="194" t="s">
        <v>16</v>
      </c>
      <c r="U1068" s="182"/>
    </row>
    <row r="1069">
      <c r="A1069" s="30">
        <v>1053.0</v>
      </c>
      <c r="B1069" s="62">
        <v>7524021.0</v>
      </c>
      <c r="C1069" s="34" t="s">
        <v>15</v>
      </c>
      <c r="D1069" s="28"/>
      <c r="E1069" s="32">
        <v>43721.0</v>
      </c>
      <c r="F1069" s="263">
        <v>43721.0</v>
      </c>
      <c r="G1069" s="185"/>
      <c r="H1069" s="28"/>
      <c r="I1069" s="225">
        <v>43752.0</v>
      </c>
      <c r="J1069" s="185"/>
      <c r="K1069" s="28"/>
      <c r="L1069" s="32">
        <v>43764.0</v>
      </c>
      <c r="M1069" s="185"/>
      <c r="N1069" s="28"/>
      <c r="O1069" s="28"/>
      <c r="P1069" s="32">
        <v>43797.0</v>
      </c>
      <c r="Q1069" s="185"/>
      <c r="R1069" s="194" t="s">
        <v>16</v>
      </c>
      <c r="S1069" s="194" t="s">
        <v>16</v>
      </c>
      <c r="T1069" s="194" t="s">
        <v>16</v>
      </c>
      <c r="U1069" s="182"/>
    </row>
    <row r="1070">
      <c r="A1070" s="30">
        <v>1054.0</v>
      </c>
      <c r="B1070" s="62">
        <v>7542234.0</v>
      </c>
      <c r="C1070" s="34" t="s">
        <v>15</v>
      </c>
      <c r="D1070" s="28"/>
      <c r="E1070" s="32">
        <v>43753.0</v>
      </c>
      <c r="F1070" s="225">
        <v>43753.0</v>
      </c>
      <c r="G1070" s="185"/>
      <c r="H1070" s="28"/>
      <c r="I1070" s="225">
        <v>43772.0</v>
      </c>
      <c r="J1070" s="185"/>
      <c r="K1070" s="28"/>
      <c r="L1070" s="185"/>
      <c r="M1070" s="185"/>
      <c r="N1070" s="28"/>
      <c r="O1070" s="28"/>
      <c r="P1070" s="32">
        <v>43781.0</v>
      </c>
      <c r="Q1070" s="185"/>
      <c r="R1070" s="194" t="s">
        <v>16</v>
      </c>
      <c r="S1070" s="194" t="s">
        <v>16</v>
      </c>
      <c r="T1070" s="182" t="s">
        <v>15</v>
      </c>
      <c r="U1070" s="182" t="s">
        <v>15</v>
      </c>
    </row>
    <row r="1071">
      <c r="A1071" s="30">
        <v>1055.0</v>
      </c>
      <c r="B1071" s="30">
        <v>7549549.0</v>
      </c>
      <c r="C1071" s="33" t="s">
        <v>15</v>
      </c>
      <c r="D1071" s="140"/>
      <c r="E1071" s="70">
        <v>43766.0</v>
      </c>
      <c r="F1071" s="245">
        <v>43766.0</v>
      </c>
      <c r="G1071" s="193"/>
      <c r="H1071" s="140"/>
      <c r="I1071" s="246">
        <v>43771.0</v>
      </c>
      <c r="J1071" s="193"/>
      <c r="K1071" s="140"/>
      <c r="L1071" s="193"/>
      <c r="M1071" s="193"/>
      <c r="N1071" s="140"/>
      <c r="O1071" s="257">
        <v>43777.0</v>
      </c>
      <c r="P1071" s="70">
        <v>43784.0</v>
      </c>
      <c r="Q1071" s="193"/>
      <c r="R1071" s="194" t="s">
        <v>16</v>
      </c>
      <c r="S1071" s="182" t="s">
        <v>15</v>
      </c>
      <c r="T1071" s="182" t="s">
        <v>15</v>
      </c>
      <c r="U1071" s="194"/>
    </row>
    <row r="1072">
      <c r="A1072" s="30">
        <v>1056.0</v>
      </c>
      <c r="B1072" s="30">
        <v>7550671.0</v>
      </c>
      <c r="C1072" s="33" t="s">
        <v>16</v>
      </c>
      <c r="D1072" s="59">
        <v>1.0</v>
      </c>
      <c r="E1072" s="70">
        <v>43768.0</v>
      </c>
      <c r="F1072" s="70">
        <v>43768.0</v>
      </c>
      <c r="G1072" s="193"/>
      <c r="H1072" s="140"/>
      <c r="I1072" s="70">
        <v>43769.0</v>
      </c>
      <c r="J1072" s="193"/>
      <c r="K1072" s="140"/>
      <c r="L1072" s="70">
        <v>43780.0</v>
      </c>
      <c r="M1072" s="193"/>
      <c r="N1072" s="140"/>
      <c r="O1072" s="140"/>
      <c r="P1072" s="70">
        <v>43783.0</v>
      </c>
      <c r="Q1072" s="193"/>
      <c r="R1072" s="182" t="s">
        <v>15</v>
      </c>
      <c r="S1072" s="182" t="s">
        <v>15</v>
      </c>
      <c r="T1072" s="194" t="s">
        <v>16</v>
      </c>
      <c r="U1072" s="194"/>
    </row>
    <row r="1073">
      <c r="A1073" s="59">
        <v>1057.0</v>
      </c>
      <c r="B1073" s="59">
        <v>7551819.0</v>
      </c>
      <c r="C1073" s="33" t="s">
        <v>15</v>
      </c>
      <c r="D1073" s="140"/>
      <c r="E1073" s="74">
        <v>43769.0</v>
      </c>
      <c r="F1073" s="259"/>
      <c r="G1073" s="193"/>
      <c r="H1073" s="140"/>
      <c r="I1073" s="246">
        <v>43769.0</v>
      </c>
      <c r="J1073" s="193"/>
      <c r="K1073" s="140"/>
      <c r="L1073" s="193"/>
      <c r="M1073" s="193"/>
      <c r="N1073" s="140"/>
      <c r="O1073" s="74">
        <v>43788.0</v>
      </c>
      <c r="P1073" s="70">
        <v>43790.0</v>
      </c>
      <c r="Q1073" s="193"/>
      <c r="R1073" s="182" t="s">
        <v>15</v>
      </c>
      <c r="S1073" s="194" t="s">
        <v>16</v>
      </c>
      <c r="T1073" s="182" t="s">
        <v>15</v>
      </c>
      <c r="U1073" s="194" t="s">
        <v>16</v>
      </c>
    </row>
    <row r="1074">
      <c r="A1074" s="30">
        <v>1058.0</v>
      </c>
      <c r="B1074" s="30">
        <v>7552714.0</v>
      </c>
      <c r="C1074" s="34" t="s">
        <v>16</v>
      </c>
      <c r="D1074" s="30">
        <v>1.0</v>
      </c>
      <c r="E1074" s="72">
        <v>43770.0</v>
      </c>
      <c r="F1074" s="260"/>
      <c r="G1074" s="185"/>
      <c r="H1074" s="28"/>
      <c r="I1074" s="248"/>
      <c r="J1074" s="185"/>
      <c r="K1074" s="28"/>
      <c r="L1074" s="32">
        <v>43790.0</v>
      </c>
      <c r="M1074" s="185"/>
      <c r="N1074" s="28"/>
      <c r="O1074" s="28"/>
      <c r="P1074" s="32">
        <v>43805.0</v>
      </c>
      <c r="Q1074" s="185"/>
      <c r="R1074" s="182" t="s">
        <v>15</v>
      </c>
      <c r="S1074" s="182" t="s">
        <v>15</v>
      </c>
      <c r="T1074" s="194" t="s">
        <v>16</v>
      </c>
      <c r="U1074" s="182"/>
    </row>
    <row r="1075">
      <c r="A1075" s="30">
        <v>1059.0</v>
      </c>
      <c r="B1075" s="30">
        <v>7552967.0</v>
      </c>
      <c r="C1075" s="34" t="s">
        <v>16</v>
      </c>
      <c r="D1075" s="30">
        <v>1.0</v>
      </c>
      <c r="E1075" s="72">
        <v>43771.0</v>
      </c>
      <c r="F1075" s="224">
        <v>43772.0</v>
      </c>
      <c r="G1075" s="185"/>
      <c r="H1075" s="28"/>
      <c r="I1075" s="248"/>
      <c r="J1075" s="185"/>
      <c r="K1075" s="28"/>
      <c r="L1075" s="32">
        <v>43799.0</v>
      </c>
      <c r="M1075" s="185"/>
      <c r="N1075" s="28"/>
      <c r="O1075" s="28"/>
      <c r="P1075" s="32">
        <v>43805.0</v>
      </c>
      <c r="Q1075" s="185"/>
      <c r="R1075" s="194" t="s">
        <v>16</v>
      </c>
      <c r="S1075" s="182" t="s">
        <v>15</v>
      </c>
      <c r="T1075" s="194" t="s">
        <v>16</v>
      </c>
      <c r="U1075" s="182"/>
    </row>
    <row r="1076">
      <c r="A1076" s="30">
        <v>1060.0</v>
      </c>
      <c r="B1076" s="30">
        <v>7553388.0</v>
      </c>
      <c r="C1076" s="34" t="s">
        <v>16</v>
      </c>
      <c r="D1076" s="30">
        <v>1.0</v>
      </c>
      <c r="E1076" s="72">
        <v>43773.0</v>
      </c>
      <c r="F1076" s="224">
        <v>43773.0</v>
      </c>
      <c r="G1076" s="185"/>
      <c r="H1076" s="28"/>
      <c r="I1076" s="248"/>
      <c r="J1076" s="185"/>
      <c r="K1076" s="28"/>
      <c r="L1076" s="32">
        <v>43783.0</v>
      </c>
      <c r="M1076" s="185"/>
      <c r="N1076" s="28"/>
      <c r="O1076" s="28"/>
      <c r="P1076" s="32">
        <v>43790.0</v>
      </c>
      <c r="Q1076" s="185"/>
      <c r="R1076" s="194" t="s">
        <v>16</v>
      </c>
      <c r="S1076" s="182" t="s">
        <v>15</v>
      </c>
      <c r="T1076" s="194" t="s">
        <v>16</v>
      </c>
      <c r="U1076" s="182"/>
    </row>
    <row r="1077">
      <c r="A1077" s="30">
        <v>1061.0</v>
      </c>
      <c r="B1077" s="30">
        <v>7553684.0</v>
      </c>
      <c r="C1077" s="34" t="s">
        <v>15</v>
      </c>
      <c r="D1077" s="28"/>
      <c r="E1077" s="72">
        <v>43773.0</v>
      </c>
      <c r="F1077" s="224">
        <v>43773.0</v>
      </c>
      <c r="G1077" s="185"/>
      <c r="H1077" s="28"/>
      <c r="I1077" s="248"/>
      <c r="J1077" s="185"/>
      <c r="K1077" s="28"/>
      <c r="L1077" s="185"/>
      <c r="M1077" s="185"/>
      <c r="N1077" s="28"/>
      <c r="O1077" s="28"/>
      <c r="P1077" s="185"/>
      <c r="Q1077" s="32">
        <v>43816.0</v>
      </c>
      <c r="R1077" s="194" t="s">
        <v>16</v>
      </c>
      <c r="S1077" s="182" t="s">
        <v>15</v>
      </c>
      <c r="T1077" s="182" t="s">
        <v>15</v>
      </c>
      <c r="U1077" s="182"/>
    </row>
    <row r="1078">
      <c r="A1078" s="30">
        <v>1062.0</v>
      </c>
      <c r="B1078" s="62">
        <v>7555049.0</v>
      </c>
      <c r="C1078" s="34" t="s">
        <v>15</v>
      </c>
      <c r="D1078" s="28"/>
      <c r="E1078" s="72">
        <v>43775.0</v>
      </c>
      <c r="F1078" s="224">
        <v>43775.0</v>
      </c>
      <c r="G1078" s="185"/>
      <c r="H1078" s="28"/>
      <c r="I1078" s="225">
        <v>43496.0</v>
      </c>
      <c r="J1078" s="185"/>
      <c r="K1078" s="28"/>
      <c r="L1078" s="32">
        <v>43870.0</v>
      </c>
      <c r="M1078" s="185"/>
      <c r="N1078" s="28"/>
      <c r="O1078" s="28"/>
      <c r="P1078" s="32">
        <v>43888.0</v>
      </c>
      <c r="Q1078" s="185"/>
      <c r="R1078" s="194" t="s">
        <v>16</v>
      </c>
      <c r="S1078" s="194" t="s">
        <v>16</v>
      </c>
      <c r="T1078" s="194" t="s">
        <v>16</v>
      </c>
      <c r="U1078" s="182"/>
    </row>
    <row r="1079">
      <c r="A1079" s="30">
        <v>1063.0</v>
      </c>
      <c r="B1079" s="62">
        <v>7555316.0</v>
      </c>
      <c r="C1079" s="34" t="s">
        <v>15</v>
      </c>
      <c r="D1079" s="28"/>
      <c r="E1079" s="72">
        <v>43775.0</v>
      </c>
      <c r="F1079" s="224">
        <v>43775.0</v>
      </c>
      <c r="G1079" s="185"/>
      <c r="H1079" s="28"/>
      <c r="I1079" s="225">
        <v>43780.0</v>
      </c>
      <c r="J1079" s="185"/>
      <c r="K1079" s="28"/>
      <c r="L1079" s="32">
        <v>43784.0</v>
      </c>
      <c r="M1079" s="185"/>
      <c r="N1079" s="28"/>
      <c r="O1079" s="28"/>
      <c r="P1079" s="32">
        <v>43822.0</v>
      </c>
      <c r="Q1079" s="185"/>
      <c r="R1079" s="194" t="s">
        <v>16</v>
      </c>
      <c r="S1079" s="194" t="s">
        <v>16</v>
      </c>
      <c r="T1079" s="194" t="s">
        <v>16</v>
      </c>
      <c r="U1079" s="182"/>
    </row>
    <row r="1080">
      <c r="A1080" s="30">
        <v>1064.0</v>
      </c>
      <c r="B1080" s="62">
        <v>7555440.0</v>
      </c>
      <c r="C1080" s="34" t="s">
        <v>15</v>
      </c>
      <c r="D1080" s="28"/>
      <c r="E1080" s="72">
        <v>43776.0</v>
      </c>
      <c r="F1080" s="224"/>
      <c r="G1080" s="185"/>
      <c r="H1080" s="28"/>
      <c r="I1080" s="225">
        <v>43776.0</v>
      </c>
      <c r="J1080" s="185"/>
      <c r="K1080" s="28"/>
      <c r="L1080" s="185"/>
      <c r="M1080" s="185"/>
      <c r="N1080" s="28"/>
      <c r="O1080" s="28"/>
      <c r="P1080" s="32">
        <v>43793.0</v>
      </c>
      <c r="Q1080" s="185"/>
      <c r="R1080" s="182" t="s">
        <v>15</v>
      </c>
      <c r="S1080" s="194" t="s">
        <v>16</v>
      </c>
      <c r="T1080" s="182" t="s">
        <v>15</v>
      </c>
      <c r="U1080" s="182"/>
    </row>
    <row r="1081">
      <c r="A1081" s="30">
        <v>1065.0</v>
      </c>
      <c r="B1081" s="62">
        <v>7551819.0</v>
      </c>
      <c r="C1081" s="34" t="s">
        <v>15</v>
      </c>
      <c r="D1081" s="28"/>
      <c r="E1081" s="72">
        <v>43769.0</v>
      </c>
      <c r="F1081" s="224"/>
      <c r="G1081" s="185"/>
      <c r="H1081" s="28"/>
      <c r="I1081" s="225">
        <v>43769.0</v>
      </c>
      <c r="J1081" s="185"/>
      <c r="K1081" s="28"/>
      <c r="L1081" s="185"/>
      <c r="M1081" s="185"/>
      <c r="N1081" s="28"/>
      <c r="O1081" s="72">
        <v>43789.0</v>
      </c>
      <c r="P1081" s="32">
        <v>43790.0</v>
      </c>
      <c r="Q1081" s="185"/>
      <c r="R1081" s="182" t="s">
        <v>15</v>
      </c>
      <c r="S1081" s="194" t="s">
        <v>16</v>
      </c>
      <c r="T1081" s="182" t="s">
        <v>15</v>
      </c>
      <c r="U1081" s="182" t="s">
        <v>16</v>
      </c>
    </row>
    <row r="1082">
      <c r="A1082" s="30">
        <v>1066.0</v>
      </c>
      <c r="B1082" s="62">
        <v>7557272.0</v>
      </c>
      <c r="C1082" s="34" t="s">
        <v>15</v>
      </c>
      <c r="D1082" s="28"/>
      <c r="E1082" s="72">
        <v>43780.0</v>
      </c>
      <c r="F1082" s="224">
        <v>43780.0</v>
      </c>
      <c r="G1082" s="185"/>
      <c r="H1082" s="28"/>
      <c r="I1082" s="225">
        <v>43795.0</v>
      </c>
      <c r="J1082" s="185"/>
      <c r="K1082" s="28"/>
      <c r="L1082" s="185"/>
      <c r="M1082" s="185"/>
      <c r="N1082" s="28"/>
      <c r="O1082" s="72">
        <v>43823.0</v>
      </c>
      <c r="P1082" s="32">
        <v>43828.0</v>
      </c>
      <c r="Q1082" s="185"/>
      <c r="R1082" s="194" t="s">
        <v>16</v>
      </c>
      <c r="S1082" s="194" t="s">
        <v>16</v>
      </c>
      <c r="T1082" s="182" t="s">
        <v>15</v>
      </c>
      <c r="U1082" s="182" t="s">
        <v>16</v>
      </c>
    </row>
    <row r="1083">
      <c r="A1083" s="30">
        <v>1067.0</v>
      </c>
      <c r="B1083" s="62">
        <v>7545222.0</v>
      </c>
      <c r="C1083" s="34" t="s">
        <v>16</v>
      </c>
      <c r="D1083" s="30">
        <v>1.0</v>
      </c>
      <c r="E1083" s="32">
        <v>43758.0</v>
      </c>
      <c r="F1083" s="260"/>
      <c r="G1083" s="185"/>
      <c r="H1083" s="28"/>
      <c r="I1083" s="225">
        <v>43759.0</v>
      </c>
      <c r="J1083" s="185"/>
      <c r="K1083" s="28"/>
      <c r="L1083" s="185"/>
      <c r="M1083" s="185"/>
      <c r="N1083" s="28"/>
      <c r="O1083" s="72">
        <v>43765.0</v>
      </c>
      <c r="P1083" s="32">
        <v>43767.0</v>
      </c>
      <c r="Q1083" s="185"/>
      <c r="R1083" s="182" t="s">
        <v>15</v>
      </c>
      <c r="S1083" s="182" t="s">
        <v>16</v>
      </c>
      <c r="T1083" s="182" t="s">
        <v>15</v>
      </c>
      <c r="U1083" s="182" t="s">
        <v>16</v>
      </c>
    </row>
    <row r="1084">
      <c r="A1084" s="30">
        <v>1068.0</v>
      </c>
      <c r="B1084" s="62">
        <v>7546057.0</v>
      </c>
      <c r="C1084" s="34" t="s">
        <v>15</v>
      </c>
      <c r="D1084" s="28"/>
      <c r="E1084" s="32">
        <v>43759.0</v>
      </c>
      <c r="F1084" s="225">
        <v>43759.0</v>
      </c>
      <c r="G1084" s="185"/>
      <c r="H1084" s="28"/>
      <c r="I1084" s="225">
        <v>43766.0</v>
      </c>
      <c r="J1084" s="185"/>
      <c r="K1084" s="28"/>
      <c r="L1084" s="185"/>
      <c r="M1084" s="185"/>
      <c r="N1084" s="28"/>
      <c r="O1084" s="72">
        <v>43767.0</v>
      </c>
      <c r="P1084" s="32">
        <v>43780.0</v>
      </c>
      <c r="Q1084" s="185"/>
      <c r="R1084" s="182" t="s">
        <v>16</v>
      </c>
      <c r="S1084" s="182" t="s">
        <v>16</v>
      </c>
      <c r="T1084" s="182" t="s">
        <v>15</v>
      </c>
      <c r="U1084" s="182" t="s">
        <v>16</v>
      </c>
    </row>
    <row r="1085">
      <c r="A1085" s="30">
        <v>1069.0</v>
      </c>
      <c r="B1085" s="62">
        <v>7557990.0</v>
      </c>
      <c r="C1085" s="34" t="s">
        <v>16</v>
      </c>
      <c r="D1085" s="30">
        <v>1.0</v>
      </c>
      <c r="E1085" s="72">
        <v>43781.0</v>
      </c>
      <c r="F1085" s="263">
        <v>43781.0</v>
      </c>
      <c r="G1085" s="185"/>
      <c r="H1085" s="28"/>
      <c r="I1085" s="225">
        <v>43793.0</v>
      </c>
      <c r="J1085" s="185"/>
      <c r="K1085" s="28"/>
      <c r="L1085" s="32">
        <v>43817.0</v>
      </c>
      <c r="M1085" s="185"/>
      <c r="N1085" s="28"/>
      <c r="O1085" s="28"/>
      <c r="P1085" s="32">
        <v>43828.0</v>
      </c>
      <c r="Q1085" s="185"/>
      <c r="R1085" s="182" t="s">
        <v>16</v>
      </c>
      <c r="S1085" s="182" t="s">
        <v>16</v>
      </c>
      <c r="T1085" s="182" t="s">
        <v>16</v>
      </c>
      <c r="U1085" s="182" t="s">
        <v>15</v>
      </c>
    </row>
    <row r="1086">
      <c r="A1086" s="30">
        <v>1070.0</v>
      </c>
      <c r="B1086" s="62">
        <v>7558425.0</v>
      </c>
      <c r="C1086" s="34" t="s">
        <v>15</v>
      </c>
      <c r="D1086" s="28"/>
      <c r="E1086" s="32">
        <v>43781.0</v>
      </c>
      <c r="F1086" s="224">
        <v>43781.0</v>
      </c>
      <c r="G1086" s="185"/>
      <c r="H1086" s="28"/>
      <c r="I1086" s="225">
        <v>43787.0</v>
      </c>
      <c r="J1086" s="185"/>
      <c r="K1086" s="28"/>
      <c r="L1086" s="32">
        <v>43801.0</v>
      </c>
      <c r="M1086" s="185"/>
      <c r="N1086" s="28"/>
      <c r="O1086" s="28"/>
      <c r="P1086" s="32">
        <v>43805.0</v>
      </c>
      <c r="Q1086" s="185"/>
      <c r="R1086" s="182" t="s">
        <v>16</v>
      </c>
      <c r="S1086" s="182" t="s">
        <v>16</v>
      </c>
      <c r="T1086" s="182" t="s">
        <v>16</v>
      </c>
      <c r="U1086" s="182" t="s">
        <v>15</v>
      </c>
    </row>
    <row r="1087">
      <c r="A1087" s="30">
        <v>1071.0</v>
      </c>
      <c r="B1087" s="62">
        <v>7558304.0</v>
      </c>
      <c r="C1087" s="34" t="s">
        <v>15</v>
      </c>
      <c r="D1087" s="28"/>
      <c r="E1087" s="32">
        <v>43781.0</v>
      </c>
      <c r="F1087" s="225">
        <v>43781.0</v>
      </c>
      <c r="G1087" s="32">
        <v>43819.0</v>
      </c>
      <c r="H1087" s="28"/>
      <c r="I1087" s="225">
        <v>43791.0</v>
      </c>
      <c r="J1087" s="32">
        <v>43818.0</v>
      </c>
      <c r="K1087" s="72">
        <v>43832.0</v>
      </c>
      <c r="L1087" s="32">
        <v>43806.0</v>
      </c>
      <c r="M1087" s="185"/>
      <c r="N1087" s="28"/>
      <c r="O1087" s="72">
        <v>43837.0</v>
      </c>
      <c r="P1087" s="32">
        <v>43838.0</v>
      </c>
      <c r="Q1087" s="185"/>
      <c r="R1087" s="182" t="s">
        <v>16</v>
      </c>
      <c r="S1087" s="182" t="s">
        <v>16</v>
      </c>
      <c r="T1087" s="182" t="s">
        <v>16</v>
      </c>
      <c r="U1087" s="182" t="s">
        <v>16</v>
      </c>
    </row>
    <row r="1088">
      <c r="A1088" s="30">
        <v>1072.0</v>
      </c>
      <c r="B1088" s="62">
        <v>7557223.0</v>
      </c>
      <c r="C1088" s="34" t="s">
        <v>16</v>
      </c>
      <c r="D1088" s="30">
        <v>2.0</v>
      </c>
      <c r="E1088" s="32">
        <v>43779.0</v>
      </c>
      <c r="F1088" s="224"/>
      <c r="G1088" s="185"/>
      <c r="H1088" s="28"/>
      <c r="I1088" s="225">
        <v>43781.0</v>
      </c>
      <c r="J1088" s="185"/>
      <c r="K1088" s="28"/>
      <c r="L1088" s="185"/>
      <c r="M1088" s="185"/>
      <c r="N1088" s="28"/>
      <c r="O1088" s="72">
        <v>43789.0</v>
      </c>
      <c r="P1088" s="32">
        <v>43792.0</v>
      </c>
      <c r="Q1088" s="185"/>
      <c r="R1088" s="182" t="s">
        <v>15</v>
      </c>
      <c r="S1088" s="182" t="s">
        <v>16</v>
      </c>
      <c r="T1088" s="182" t="s">
        <v>15</v>
      </c>
      <c r="U1088" s="182" t="s">
        <v>16</v>
      </c>
    </row>
    <row r="1089">
      <c r="A1089" s="30">
        <v>1073.0</v>
      </c>
      <c r="B1089" s="62">
        <v>7559473.0</v>
      </c>
      <c r="C1089" s="34" t="s">
        <v>15</v>
      </c>
      <c r="D1089" s="28"/>
      <c r="E1089" s="32">
        <v>43783.0</v>
      </c>
      <c r="F1089" s="225">
        <v>43783.0</v>
      </c>
      <c r="G1089" s="185"/>
      <c r="H1089" s="28"/>
      <c r="I1089" s="225">
        <v>43786.0</v>
      </c>
      <c r="J1089" s="185"/>
      <c r="K1089" s="28"/>
      <c r="L1089" s="185"/>
      <c r="M1089" s="185"/>
      <c r="N1089" s="28"/>
      <c r="O1089" s="72">
        <v>43795.0</v>
      </c>
      <c r="P1089" s="32">
        <v>43810.0</v>
      </c>
      <c r="Q1089" s="185"/>
      <c r="R1089" s="182" t="s">
        <v>16</v>
      </c>
      <c r="S1089" s="182" t="s">
        <v>16</v>
      </c>
      <c r="T1089" s="182" t="s">
        <v>15</v>
      </c>
      <c r="U1089" s="182" t="s">
        <v>16</v>
      </c>
    </row>
    <row r="1090">
      <c r="A1090" s="30">
        <v>1074.0</v>
      </c>
      <c r="B1090" s="62">
        <v>7562567.0</v>
      </c>
      <c r="C1090" s="34" t="s">
        <v>15</v>
      </c>
      <c r="D1090" s="28"/>
      <c r="E1090" s="32">
        <v>43789.0</v>
      </c>
      <c r="F1090" s="225">
        <v>43789.0</v>
      </c>
      <c r="G1090" s="185"/>
      <c r="H1090" s="28"/>
      <c r="I1090" s="248"/>
      <c r="J1090" s="185"/>
      <c r="K1090" s="28"/>
      <c r="L1090" s="185"/>
      <c r="M1090" s="185"/>
      <c r="N1090" s="28"/>
      <c r="O1090" s="72">
        <v>43803.0</v>
      </c>
      <c r="P1090" s="32">
        <v>43689.0</v>
      </c>
      <c r="Q1090" s="185"/>
      <c r="R1090" s="182" t="s">
        <v>16</v>
      </c>
      <c r="S1090" s="182" t="s">
        <v>15</v>
      </c>
      <c r="T1090" s="182" t="s">
        <v>15</v>
      </c>
      <c r="U1090" s="182" t="s">
        <v>16</v>
      </c>
    </row>
    <row r="1091">
      <c r="A1091" s="30">
        <v>1075.0</v>
      </c>
      <c r="B1091" s="62">
        <v>7595936.0</v>
      </c>
      <c r="C1091" s="34" t="s">
        <v>15</v>
      </c>
      <c r="D1091" s="28"/>
      <c r="E1091" s="32">
        <v>43790.0</v>
      </c>
      <c r="F1091" s="224">
        <v>43791.0</v>
      </c>
      <c r="G1091" s="185"/>
      <c r="H1091" s="28"/>
      <c r="I1091" s="248"/>
      <c r="J1091" s="185"/>
      <c r="K1091" s="28"/>
      <c r="L1091" s="32">
        <v>43815.0</v>
      </c>
      <c r="M1091" s="185"/>
      <c r="N1091" s="28"/>
      <c r="O1091" s="28"/>
      <c r="P1091" s="32">
        <v>43840.0</v>
      </c>
      <c r="Q1091" s="185"/>
      <c r="R1091" s="182" t="s">
        <v>16</v>
      </c>
      <c r="S1091" s="182" t="s">
        <v>15</v>
      </c>
      <c r="T1091" s="182" t="s">
        <v>16</v>
      </c>
      <c r="U1091" s="182" t="s">
        <v>15</v>
      </c>
    </row>
    <row r="1092">
      <c r="A1092" s="30">
        <v>1076.0</v>
      </c>
      <c r="B1092" s="62">
        <v>7575041.0</v>
      </c>
      <c r="C1092" s="34" t="s">
        <v>16</v>
      </c>
      <c r="D1092" s="30">
        <v>2.0</v>
      </c>
      <c r="E1092" s="32">
        <v>43789.0</v>
      </c>
      <c r="F1092" s="260"/>
      <c r="G1092" s="185"/>
      <c r="H1092" s="28"/>
      <c r="I1092" s="262">
        <v>43791.0</v>
      </c>
      <c r="J1092" s="185"/>
      <c r="K1092" s="28"/>
      <c r="L1092" s="185"/>
      <c r="M1092" s="185"/>
      <c r="N1092" s="28"/>
      <c r="O1092" s="72">
        <v>43805.0</v>
      </c>
      <c r="P1092" s="32">
        <v>43812.0</v>
      </c>
      <c r="Q1092" s="185"/>
      <c r="R1092" s="182" t="s">
        <v>15</v>
      </c>
      <c r="S1092" s="182" t="s">
        <v>16</v>
      </c>
      <c r="T1092" s="182" t="s">
        <v>15</v>
      </c>
      <c r="U1092" s="182" t="s">
        <v>16</v>
      </c>
    </row>
    <row r="1093">
      <c r="A1093" s="30">
        <v>1077.0</v>
      </c>
      <c r="B1093" s="62">
        <v>7563739.0</v>
      </c>
      <c r="C1093" s="34" t="s">
        <v>15</v>
      </c>
      <c r="D1093" s="28"/>
      <c r="E1093" s="32">
        <v>43792.0</v>
      </c>
      <c r="F1093" s="225">
        <v>43792.0</v>
      </c>
      <c r="G1093" s="185"/>
      <c r="H1093" s="28"/>
      <c r="I1093" s="225">
        <v>43808.0</v>
      </c>
      <c r="J1093" s="185"/>
      <c r="K1093" s="28"/>
      <c r="L1093" s="32">
        <v>43818.0</v>
      </c>
      <c r="M1093" s="185"/>
      <c r="N1093" s="28"/>
      <c r="O1093" s="28"/>
      <c r="P1093" s="32">
        <v>43833.0</v>
      </c>
      <c r="Q1093" s="185"/>
      <c r="R1093" s="182" t="s">
        <v>16</v>
      </c>
      <c r="S1093" s="182" t="s">
        <v>16</v>
      </c>
      <c r="T1093" s="182" t="s">
        <v>16</v>
      </c>
      <c r="U1093" s="182" t="s">
        <v>15</v>
      </c>
    </row>
    <row r="1094">
      <c r="A1094" s="30">
        <v>1078.0</v>
      </c>
      <c r="B1094" s="62">
        <v>7564059.0</v>
      </c>
      <c r="C1094" s="34" t="s">
        <v>15</v>
      </c>
      <c r="D1094" s="28"/>
      <c r="E1094" s="32">
        <v>43793.0</v>
      </c>
      <c r="F1094" s="224"/>
      <c r="G1094" s="185"/>
      <c r="H1094" s="28"/>
      <c r="I1094" s="225">
        <v>43793.0</v>
      </c>
      <c r="J1094" s="185"/>
      <c r="K1094" s="28"/>
      <c r="L1094" s="32">
        <v>43823.0</v>
      </c>
      <c r="M1094" s="185"/>
      <c r="N1094" s="28"/>
      <c r="O1094" s="28"/>
      <c r="P1094" s="32">
        <v>43840.0</v>
      </c>
      <c r="Q1094" s="185"/>
      <c r="R1094" s="182" t="s">
        <v>15</v>
      </c>
      <c r="S1094" s="182" t="s">
        <v>16</v>
      </c>
      <c r="T1094" s="182" t="s">
        <v>16</v>
      </c>
      <c r="U1094" s="182" t="s">
        <v>15</v>
      </c>
    </row>
    <row r="1095">
      <c r="A1095" s="30">
        <v>1079.0</v>
      </c>
      <c r="B1095" s="62">
        <v>7564116.0</v>
      </c>
      <c r="C1095" s="34" t="s">
        <v>15</v>
      </c>
      <c r="D1095" s="28"/>
      <c r="E1095" s="32">
        <v>43793.0</v>
      </c>
      <c r="F1095" s="225">
        <v>43793.0</v>
      </c>
      <c r="G1095" s="185"/>
      <c r="H1095" s="28"/>
      <c r="I1095" s="248"/>
      <c r="J1095" s="185"/>
      <c r="K1095" s="28"/>
      <c r="L1095" s="185"/>
      <c r="M1095" s="185"/>
      <c r="N1095" s="28"/>
      <c r="O1095" s="28"/>
      <c r="P1095" s="185"/>
      <c r="Q1095" s="32">
        <v>43807.0</v>
      </c>
      <c r="R1095" s="182" t="s">
        <v>16</v>
      </c>
      <c r="S1095" s="182" t="s">
        <v>15</v>
      </c>
      <c r="T1095" s="182" t="s">
        <v>15</v>
      </c>
      <c r="U1095" s="182" t="s">
        <v>15</v>
      </c>
    </row>
    <row r="1096">
      <c r="A1096" s="30">
        <v>1080.0</v>
      </c>
      <c r="B1096" s="62">
        <v>7564227.0</v>
      </c>
      <c r="C1096" s="34" t="s">
        <v>16</v>
      </c>
      <c r="D1096" s="30">
        <v>3.0</v>
      </c>
      <c r="E1096" s="32">
        <v>43792.0</v>
      </c>
      <c r="F1096" s="260"/>
      <c r="G1096" s="185"/>
      <c r="H1096" s="28"/>
      <c r="I1096" s="225">
        <v>43795.0</v>
      </c>
      <c r="J1096" s="185"/>
      <c r="K1096" s="28"/>
      <c r="L1096" s="185"/>
      <c r="M1096" s="185"/>
      <c r="N1096" s="28"/>
      <c r="O1096" s="72">
        <v>43808.0</v>
      </c>
      <c r="P1096" s="32">
        <v>43809.0</v>
      </c>
      <c r="Q1096" s="32"/>
      <c r="R1096" s="182" t="s">
        <v>15</v>
      </c>
      <c r="S1096" s="182" t="s">
        <v>16</v>
      </c>
      <c r="T1096" s="182" t="s">
        <v>15</v>
      </c>
      <c r="U1096" s="182" t="s">
        <v>16</v>
      </c>
    </row>
    <row r="1097">
      <c r="A1097" s="30">
        <v>1081.0</v>
      </c>
      <c r="B1097" s="62">
        <v>7565457.0</v>
      </c>
      <c r="C1097" s="34" t="s">
        <v>16</v>
      </c>
      <c r="D1097" s="30">
        <v>1.0</v>
      </c>
      <c r="E1097" s="32">
        <v>43795.0</v>
      </c>
      <c r="F1097" s="224">
        <v>43796.0</v>
      </c>
      <c r="G1097" s="185"/>
      <c r="H1097" s="28"/>
      <c r="I1097" s="225">
        <v>43808.0</v>
      </c>
      <c r="J1097" s="185"/>
      <c r="K1097" s="28"/>
      <c r="L1097" s="185"/>
      <c r="M1097" s="185"/>
      <c r="N1097" s="28"/>
      <c r="O1097" s="72">
        <v>43813.0</v>
      </c>
      <c r="P1097" s="32">
        <v>43822.0</v>
      </c>
      <c r="Q1097" s="185"/>
      <c r="R1097" s="182" t="s">
        <v>16</v>
      </c>
      <c r="S1097" s="182" t="s">
        <v>16</v>
      </c>
      <c r="T1097" s="182" t="s">
        <v>15</v>
      </c>
      <c r="U1097" s="182" t="s">
        <v>16</v>
      </c>
    </row>
    <row r="1098">
      <c r="A1098" s="30">
        <v>1082.0</v>
      </c>
      <c r="B1098" s="30">
        <v>7569223.0</v>
      </c>
      <c r="C1098" s="34" t="s">
        <v>16</v>
      </c>
      <c r="D1098" s="30">
        <v>1.0</v>
      </c>
      <c r="E1098" s="72">
        <v>43803.0</v>
      </c>
      <c r="F1098" s="260"/>
      <c r="G1098" s="185"/>
      <c r="H1098" s="28"/>
      <c r="I1098" s="225">
        <v>43804.0</v>
      </c>
      <c r="J1098" s="185"/>
      <c r="K1098" s="28"/>
      <c r="L1098" s="32">
        <v>43809.0</v>
      </c>
      <c r="M1098" s="185"/>
      <c r="N1098" s="28"/>
      <c r="O1098" s="28"/>
      <c r="P1098" s="32">
        <v>43814.0</v>
      </c>
      <c r="Q1098" s="185"/>
      <c r="R1098" s="182" t="s">
        <v>15</v>
      </c>
      <c r="S1098" s="182" t="s">
        <v>16</v>
      </c>
      <c r="T1098" s="182" t="s">
        <v>16</v>
      </c>
      <c r="U1098" s="182" t="s">
        <v>15</v>
      </c>
    </row>
    <row r="1099">
      <c r="A1099" s="30">
        <v>1083.0</v>
      </c>
      <c r="B1099" s="30">
        <v>7570579.0</v>
      </c>
      <c r="C1099" s="34" t="s">
        <v>16</v>
      </c>
      <c r="D1099" s="30">
        <v>1.0</v>
      </c>
      <c r="E1099" s="72">
        <v>43805.0</v>
      </c>
      <c r="F1099" s="224"/>
      <c r="G1099" s="185"/>
      <c r="H1099" s="28"/>
      <c r="I1099" s="225">
        <v>43806.0</v>
      </c>
      <c r="J1099" s="185"/>
      <c r="K1099" s="28"/>
      <c r="L1099" s="32">
        <v>43809.0</v>
      </c>
      <c r="M1099" s="185"/>
      <c r="N1099" s="28"/>
      <c r="O1099" s="28"/>
      <c r="P1099" s="32">
        <v>43817.0</v>
      </c>
      <c r="Q1099" s="185"/>
      <c r="R1099" s="182" t="s">
        <v>15</v>
      </c>
      <c r="S1099" s="182" t="s">
        <v>16</v>
      </c>
      <c r="T1099" s="182" t="s">
        <v>16</v>
      </c>
      <c r="U1099" s="182" t="s">
        <v>15</v>
      </c>
    </row>
    <row r="1100">
      <c r="A1100" s="30">
        <v>1084.0</v>
      </c>
      <c r="B1100" s="30">
        <v>7570920.0</v>
      </c>
      <c r="C1100" s="34" t="s">
        <v>15</v>
      </c>
      <c r="D1100" s="28"/>
      <c r="E1100" s="72">
        <v>43806.0</v>
      </c>
      <c r="F1100" s="224">
        <v>43806.0</v>
      </c>
      <c r="G1100" s="185"/>
      <c r="H1100" s="28"/>
      <c r="I1100" s="225">
        <v>43865.0</v>
      </c>
      <c r="J1100" s="185"/>
      <c r="K1100" s="28"/>
      <c r="L1100" s="32">
        <v>43882.0</v>
      </c>
      <c r="M1100" s="185"/>
      <c r="N1100" s="28"/>
      <c r="O1100" s="72"/>
      <c r="P1100" s="32">
        <v>43897.0</v>
      </c>
      <c r="Q1100" s="185"/>
      <c r="R1100" s="182" t="s">
        <v>16</v>
      </c>
      <c r="S1100" s="182" t="s">
        <v>16</v>
      </c>
      <c r="T1100" s="182" t="s">
        <v>16</v>
      </c>
      <c r="U1100" s="182" t="s">
        <v>16</v>
      </c>
    </row>
    <row r="1101">
      <c r="A1101" s="30">
        <v>1085.0</v>
      </c>
      <c r="B1101" s="30">
        <v>7571169.0</v>
      </c>
      <c r="C1101" s="34" t="s">
        <v>16</v>
      </c>
      <c r="D1101" s="30">
        <v>1.0</v>
      </c>
      <c r="E1101" s="72">
        <v>43806.0</v>
      </c>
      <c r="F1101" s="224">
        <v>43807.0</v>
      </c>
      <c r="G1101" s="185"/>
      <c r="H1101" s="28"/>
      <c r="I1101" s="225">
        <v>43814.0</v>
      </c>
      <c r="J1101" s="185"/>
      <c r="K1101" s="28"/>
      <c r="L1101" s="185"/>
      <c r="M1101" s="185"/>
      <c r="N1101" s="28"/>
      <c r="O1101" s="72">
        <v>43829.0</v>
      </c>
      <c r="P1101" s="32">
        <v>43836.0</v>
      </c>
      <c r="Q1101" s="185"/>
      <c r="R1101" s="182" t="s">
        <v>16</v>
      </c>
      <c r="S1101" s="182" t="s">
        <v>16</v>
      </c>
      <c r="T1101" s="182" t="s">
        <v>15</v>
      </c>
      <c r="U1101" s="182" t="s">
        <v>16</v>
      </c>
    </row>
    <row r="1102">
      <c r="A1102" s="30">
        <v>1086.0</v>
      </c>
      <c r="B1102" s="30">
        <v>7571170.0</v>
      </c>
      <c r="C1102" s="34" t="s">
        <v>15</v>
      </c>
      <c r="D1102" s="30"/>
      <c r="E1102" s="72">
        <v>43806.0</v>
      </c>
      <c r="F1102" s="260"/>
      <c r="G1102" s="185"/>
      <c r="H1102" s="28"/>
      <c r="I1102" s="225">
        <v>43808.0</v>
      </c>
      <c r="J1102" s="185"/>
      <c r="K1102" s="28"/>
      <c r="L1102" s="185"/>
      <c r="M1102" s="185"/>
      <c r="N1102" s="28"/>
      <c r="O1102" s="72">
        <v>43827.0</v>
      </c>
      <c r="P1102" s="32">
        <v>43836.0</v>
      </c>
      <c r="Q1102" s="185"/>
      <c r="R1102" s="182" t="s">
        <v>15</v>
      </c>
      <c r="S1102" s="182" t="s">
        <v>16</v>
      </c>
      <c r="T1102" s="182" t="s">
        <v>15</v>
      </c>
      <c r="U1102" s="182" t="s">
        <v>16</v>
      </c>
    </row>
    <row r="1103">
      <c r="A1103" s="30">
        <v>1087.0</v>
      </c>
      <c r="B1103" s="30">
        <v>7572337.0</v>
      </c>
      <c r="C1103" s="34" t="s">
        <v>16</v>
      </c>
      <c r="D1103" s="30">
        <v>3.0</v>
      </c>
      <c r="E1103" s="72">
        <v>43808.0</v>
      </c>
      <c r="F1103" s="224"/>
      <c r="G1103" s="185"/>
      <c r="H1103" s="28"/>
      <c r="I1103" s="225">
        <v>43811.0</v>
      </c>
      <c r="J1103" s="185"/>
      <c r="K1103" s="28"/>
      <c r="L1103" s="185"/>
      <c r="M1103" s="185"/>
      <c r="N1103" s="28"/>
      <c r="O1103" s="28"/>
      <c r="P1103" s="32">
        <v>43813.0</v>
      </c>
      <c r="Q1103" s="185"/>
      <c r="R1103" s="182" t="s">
        <v>16</v>
      </c>
      <c r="S1103" s="182" t="s">
        <v>16</v>
      </c>
      <c r="T1103" s="182" t="s">
        <v>15</v>
      </c>
      <c r="U1103" s="182" t="s">
        <v>16</v>
      </c>
    </row>
    <row r="1104">
      <c r="A1104" s="30">
        <v>1088.0</v>
      </c>
      <c r="B1104" s="30">
        <v>7573703.0</v>
      </c>
      <c r="C1104" s="34" t="s">
        <v>16</v>
      </c>
      <c r="D1104" s="30">
        <v>1.0</v>
      </c>
      <c r="E1104" s="72">
        <v>43811.0</v>
      </c>
      <c r="F1104" s="224">
        <v>43812.0</v>
      </c>
      <c r="G1104" s="185"/>
      <c r="H1104" s="28"/>
      <c r="I1104" s="225">
        <v>43823.0</v>
      </c>
      <c r="J1104" s="185"/>
      <c r="K1104" s="28"/>
      <c r="L1104" s="32">
        <v>43836.0</v>
      </c>
      <c r="M1104" s="185"/>
      <c r="N1104" s="28"/>
      <c r="O1104" s="28"/>
      <c r="P1104" s="32">
        <v>43865.0</v>
      </c>
      <c r="Q1104" s="185"/>
      <c r="R1104" s="182" t="s">
        <v>16</v>
      </c>
      <c r="S1104" s="182" t="s">
        <v>16</v>
      </c>
      <c r="T1104" s="182" t="s">
        <v>16</v>
      </c>
      <c r="U1104" s="182" t="s">
        <v>15</v>
      </c>
    </row>
    <row r="1105">
      <c r="A1105" s="30">
        <v>1089.0</v>
      </c>
      <c r="B1105" s="30">
        <v>7573753.0</v>
      </c>
      <c r="C1105" s="34" t="s">
        <v>16</v>
      </c>
      <c r="D1105" s="30">
        <v>2.0</v>
      </c>
      <c r="E1105" s="72">
        <v>43812.0</v>
      </c>
      <c r="F1105" s="224">
        <v>43814.0</v>
      </c>
      <c r="G1105" s="185"/>
      <c r="H1105" s="28"/>
      <c r="I1105" s="225">
        <v>43818.0</v>
      </c>
      <c r="J1105" s="185"/>
      <c r="K1105" s="28"/>
      <c r="L1105" s="32">
        <v>43826.0</v>
      </c>
      <c r="M1105" s="185"/>
      <c r="N1105" s="28"/>
      <c r="O1105" s="28"/>
      <c r="P1105" s="32">
        <v>43828.0</v>
      </c>
      <c r="Q1105" s="185"/>
      <c r="R1105" s="182" t="s">
        <v>16</v>
      </c>
      <c r="S1105" s="182" t="s">
        <v>16</v>
      </c>
      <c r="T1105" s="182" t="s">
        <v>16</v>
      </c>
      <c r="U1105" s="182" t="s">
        <v>15</v>
      </c>
    </row>
    <row r="1106">
      <c r="A1106" s="30">
        <v>1090.0</v>
      </c>
      <c r="B1106" s="30">
        <v>7572339.0</v>
      </c>
      <c r="C1106" s="34" t="s">
        <v>16</v>
      </c>
      <c r="D1106" s="30">
        <v>2.0</v>
      </c>
      <c r="E1106" s="72">
        <v>43809.0</v>
      </c>
      <c r="F1106" s="224">
        <v>43814.0</v>
      </c>
      <c r="G1106" s="185"/>
      <c r="H1106" s="28"/>
      <c r="I1106" s="225">
        <v>43816.0</v>
      </c>
      <c r="J1106" s="185"/>
      <c r="K1106" s="28"/>
      <c r="L1106" s="185"/>
      <c r="M1106" s="185"/>
      <c r="N1106" s="28"/>
      <c r="O1106" s="28"/>
      <c r="P1106" s="32">
        <v>43830.0</v>
      </c>
      <c r="Q1106" s="185"/>
      <c r="R1106" s="182" t="s">
        <v>16</v>
      </c>
      <c r="S1106" s="182" t="s">
        <v>16</v>
      </c>
      <c r="T1106" s="182" t="s">
        <v>15</v>
      </c>
      <c r="U1106" s="182" t="s">
        <v>15</v>
      </c>
    </row>
    <row r="1107">
      <c r="A1107" s="30">
        <v>1091.0</v>
      </c>
      <c r="B1107" s="30">
        <v>7570935.0</v>
      </c>
      <c r="C1107" s="34" t="s">
        <v>16</v>
      </c>
      <c r="D1107" s="30">
        <v>4.0</v>
      </c>
      <c r="E1107" s="72">
        <v>43806.0</v>
      </c>
      <c r="F1107" s="224">
        <v>43800.0</v>
      </c>
      <c r="G1107" s="185"/>
      <c r="H1107" s="28"/>
      <c r="I1107" s="248"/>
      <c r="J1107" s="185"/>
      <c r="K1107" s="28"/>
      <c r="L1107" s="32">
        <v>43815.0</v>
      </c>
      <c r="M1107" s="185"/>
      <c r="N1107" s="28"/>
      <c r="O1107" s="28"/>
      <c r="P1107" s="32">
        <v>43825.0</v>
      </c>
      <c r="Q1107" s="185"/>
      <c r="R1107" s="182" t="s">
        <v>16</v>
      </c>
      <c r="S1107" s="182" t="s">
        <v>15</v>
      </c>
      <c r="T1107" s="182" t="s">
        <v>16</v>
      </c>
      <c r="U1107" s="182" t="s">
        <v>15</v>
      </c>
    </row>
    <row r="1108">
      <c r="A1108" s="30">
        <v>1092.0</v>
      </c>
      <c r="B1108" s="30">
        <v>7575488.0</v>
      </c>
      <c r="C1108" s="34" t="s">
        <v>15</v>
      </c>
      <c r="D1108" s="28"/>
      <c r="E1108" s="72">
        <v>43815.0</v>
      </c>
      <c r="F1108" s="224">
        <v>43816.0</v>
      </c>
      <c r="G1108" s="185"/>
      <c r="H1108" s="28"/>
      <c r="I1108" s="225">
        <v>43837.0</v>
      </c>
      <c r="J1108" s="185"/>
      <c r="K1108" s="28"/>
      <c r="L1108" s="32">
        <v>43839.0</v>
      </c>
      <c r="M1108" s="185"/>
      <c r="N1108" s="28"/>
      <c r="O1108" s="28"/>
      <c r="P1108" s="32">
        <v>43852.0</v>
      </c>
      <c r="Q1108" s="185"/>
      <c r="R1108" s="182" t="s">
        <v>16</v>
      </c>
      <c r="S1108" s="182" t="s">
        <v>16</v>
      </c>
      <c r="T1108" s="182" t="s">
        <v>16</v>
      </c>
      <c r="U1108" s="182" t="s">
        <v>15</v>
      </c>
    </row>
    <row r="1109">
      <c r="A1109" s="30">
        <v>1093.0</v>
      </c>
      <c r="B1109" s="30">
        <v>7574582.0</v>
      </c>
      <c r="C1109" s="34" t="s">
        <v>16</v>
      </c>
      <c r="D1109" s="30">
        <v>2.0</v>
      </c>
      <c r="E1109" s="72">
        <v>43814.0</v>
      </c>
      <c r="F1109" s="224"/>
      <c r="G1109" s="185"/>
      <c r="H1109" s="28"/>
      <c r="I1109" s="225">
        <v>43817.0</v>
      </c>
      <c r="J1109" s="185"/>
      <c r="K1109" s="28"/>
      <c r="L1109" s="185"/>
      <c r="M1109" s="185"/>
      <c r="N1109" s="28"/>
      <c r="O1109" s="72">
        <v>43815.0</v>
      </c>
      <c r="P1109" s="32">
        <v>43826.0</v>
      </c>
      <c r="Q1109" s="185"/>
      <c r="R1109" s="182" t="s">
        <v>15</v>
      </c>
      <c r="S1109" s="182" t="s">
        <v>16</v>
      </c>
      <c r="T1109" s="182" t="s">
        <v>15</v>
      </c>
      <c r="U1109" s="182" t="s">
        <v>16</v>
      </c>
    </row>
    <row r="1110">
      <c r="A1110" s="30">
        <v>1094.0</v>
      </c>
      <c r="B1110" s="30">
        <v>7577178.0</v>
      </c>
      <c r="C1110" s="34" t="s">
        <v>16</v>
      </c>
      <c r="D1110" s="30">
        <v>1.0</v>
      </c>
      <c r="E1110" s="72">
        <v>43819.0</v>
      </c>
      <c r="F1110" s="224"/>
      <c r="G1110" s="185"/>
      <c r="H1110" s="28"/>
      <c r="I1110" s="225">
        <v>43820.0</v>
      </c>
      <c r="J1110" s="185"/>
      <c r="K1110" s="28"/>
      <c r="L1110" s="185"/>
      <c r="M1110" s="185"/>
      <c r="N1110" s="28"/>
      <c r="O1110" s="28"/>
      <c r="P1110" s="32">
        <v>43822.0</v>
      </c>
      <c r="Q1110" s="185"/>
      <c r="R1110" s="182" t="s">
        <v>15</v>
      </c>
      <c r="S1110" s="182" t="s">
        <v>16</v>
      </c>
      <c r="T1110" s="182" t="s">
        <v>15</v>
      </c>
      <c r="U1110" s="182" t="s">
        <v>15</v>
      </c>
    </row>
    <row r="1111">
      <c r="A1111" s="30">
        <v>1095.0</v>
      </c>
      <c r="B1111" s="30">
        <v>7577702.0</v>
      </c>
      <c r="C1111" s="34" t="s">
        <v>16</v>
      </c>
      <c r="D1111" s="30">
        <v>1.0</v>
      </c>
      <c r="E1111" s="72">
        <v>43819.0</v>
      </c>
      <c r="F1111" s="224">
        <v>43828.0</v>
      </c>
      <c r="G1111" s="185"/>
      <c r="H1111" s="28"/>
      <c r="I1111" s="225">
        <v>43820.0</v>
      </c>
      <c r="J1111" s="32">
        <v>43829.0</v>
      </c>
      <c r="K1111" s="28"/>
      <c r="L1111" s="185"/>
      <c r="M1111" s="185"/>
      <c r="N1111" s="28"/>
      <c r="O1111" s="28"/>
      <c r="P1111" s="32">
        <v>43839.0</v>
      </c>
      <c r="Q1111" s="185"/>
      <c r="R1111" s="182" t="s">
        <v>16</v>
      </c>
      <c r="S1111" s="182" t="s">
        <v>16</v>
      </c>
      <c r="T1111" s="182" t="s">
        <v>16</v>
      </c>
      <c r="U1111" s="182" t="s">
        <v>15</v>
      </c>
    </row>
    <row r="1112">
      <c r="A1112" s="30">
        <v>1096.0</v>
      </c>
      <c r="B1112" s="30">
        <v>7578340.0</v>
      </c>
      <c r="C1112" s="34" t="s">
        <v>15</v>
      </c>
      <c r="D1112" s="28"/>
      <c r="E1112" s="72">
        <v>43822.0</v>
      </c>
      <c r="F1112" s="224"/>
      <c r="G1112" s="185"/>
      <c r="H1112" s="28"/>
      <c r="I1112" s="225">
        <v>43822.0</v>
      </c>
      <c r="J1112" s="185"/>
      <c r="K1112" s="28"/>
      <c r="L1112" s="185"/>
      <c r="M1112" s="185"/>
      <c r="N1112" s="28"/>
      <c r="O1112" s="72">
        <v>43829.0</v>
      </c>
      <c r="P1112" s="32">
        <v>43830.0</v>
      </c>
      <c r="Q1112" s="185"/>
      <c r="R1112" s="182" t="s">
        <v>15</v>
      </c>
      <c r="S1112" s="182" t="s">
        <v>16</v>
      </c>
      <c r="T1112" s="182" t="s">
        <v>15</v>
      </c>
      <c r="U1112" s="182" t="s">
        <v>16</v>
      </c>
    </row>
    <row r="1113">
      <c r="A1113" s="59">
        <v>1097.0</v>
      </c>
      <c r="B1113" s="66">
        <v>7578815.0</v>
      </c>
      <c r="C1113" s="33" t="s">
        <v>16</v>
      </c>
      <c r="D1113" s="59">
        <v>1.0</v>
      </c>
      <c r="E1113" s="74">
        <v>43822.0</v>
      </c>
      <c r="F1113" s="259"/>
      <c r="G1113" s="193"/>
      <c r="H1113" s="140"/>
      <c r="I1113" s="246">
        <v>43824.0</v>
      </c>
      <c r="J1113" s="70"/>
      <c r="K1113" s="140"/>
      <c r="L1113" s="70">
        <v>43829.0</v>
      </c>
      <c r="M1113" s="193"/>
      <c r="N1113" s="140"/>
      <c r="O1113" s="74"/>
      <c r="P1113" s="70">
        <v>43832.0</v>
      </c>
      <c r="Q1113" s="193"/>
      <c r="R1113" s="194" t="s">
        <v>15</v>
      </c>
      <c r="S1113" s="194" t="s">
        <v>16</v>
      </c>
      <c r="T1113" s="194" t="s">
        <v>16</v>
      </c>
      <c r="U1113" s="194" t="s">
        <v>16</v>
      </c>
    </row>
    <row r="1114">
      <c r="A1114" s="59">
        <v>1098.0</v>
      </c>
      <c r="B1114" s="66">
        <v>7580041.0</v>
      </c>
      <c r="C1114" s="33" t="s">
        <v>16</v>
      </c>
      <c r="D1114" s="59">
        <v>1.0</v>
      </c>
      <c r="E1114" s="74">
        <v>43825.0</v>
      </c>
      <c r="F1114" s="245">
        <v>43826.0</v>
      </c>
      <c r="G1114" s="70">
        <v>43844.0</v>
      </c>
      <c r="H1114" s="140"/>
      <c r="I1114" s="246">
        <v>43834.0</v>
      </c>
      <c r="J1114" s="70">
        <v>43854.0</v>
      </c>
      <c r="K1114" s="140"/>
      <c r="L1114" s="70">
        <v>43842.0</v>
      </c>
      <c r="M1114" s="74">
        <v>43862.0</v>
      </c>
      <c r="N1114" s="140"/>
      <c r="P1114" s="70">
        <v>43867.0</v>
      </c>
      <c r="Q1114" s="193"/>
      <c r="R1114" s="194" t="s">
        <v>16</v>
      </c>
      <c r="S1114" s="194" t="s">
        <v>16</v>
      </c>
      <c r="T1114" s="194" t="s">
        <v>16</v>
      </c>
      <c r="U1114" s="194" t="s">
        <v>16</v>
      </c>
    </row>
    <row r="1115">
      <c r="A1115" s="59">
        <v>1099.0</v>
      </c>
      <c r="B1115" s="66">
        <v>7581650.0</v>
      </c>
      <c r="C1115" s="33" t="s">
        <v>15</v>
      </c>
      <c r="D1115" s="140"/>
      <c r="E1115" s="74">
        <v>43829.0</v>
      </c>
      <c r="F1115" s="245">
        <v>43830.0</v>
      </c>
      <c r="G1115" s="193"/>
      <c r="H1115" s="140"/>
      <c r="I1115" s="246">
        <v>43848.0</v>
      </c>
      <c r="J1115" s="193"/>
      <c r="K1115" s="140"/>
      <c r="L1115" s="70">
        <v>43849.0</v>
      </c>
      <c r="M1115" s="193"/>
      <c r="N1115" s="140"/>
      <c r="O1115" s="140"/>
      <c r="P1115" s="70">
        <v>43867.0</v>
      </c>
      <c r="Q1115" s="193"/>
      <c r="R1115" s="194" t="s">
        <v>16</v>
      </c>
      <c r="S1115" s="194" t="s">
        <v>16</v>
      </c>
      <c r="T1115" s="194" t="s">
        <v>16</v>
      </c>
      <c r="U1115" s="194" t="s">
        <v>15</v>
      </c>
    </row>
    <row r="1116">
      <c r="A1116" s="59">
        <v>1100.0</v>
      </c>
      <c r="B1116" s="66">
        <v>7582064.0</v>
      </c>
      <c r="C1116" s="33" t="s">
        <v>15</v>
      </c>
      <c r="D1116" s="140"/>
      <c r="E1116" s="74">
        <v>43830.0</v>
      </c>
      <c r="F1116" s="245">
        <v>43831.0</v>
      </c>
      <c r="G1116" s="193"/>
      <c r="H1116" s="140"/>
      <c r="I1116" s="250"/>
      <c r="J1116" s="193"/>
      <c r="K1116" s="140"/>
      <c r="L1116" s="193"/>
      <c r="M1116" s="193"/>
      <c r="N1116" s="140"/>
      <c r="O1116" s="140"/>
      <c r="P1116" s="193"/>
      <c r="Q1116" s="70">
        <v>43832.0</v>
      </c>
      <c r="R1116" s="194" t="s">
        <v>16</v>
      </c>
      <c r="S1116" s="194" t="s">
        <v>15</v>
      </c>
      <c r="T1116" s="194" t="s">
        <v>15</v>
      </c>
      <c r="U1116" s="194" t="s">
        <v>15</v>
      </c>
    </row>
    <row r="1117">
      <c r="A1117" s="204">
        <v>2018.0</v>
      </c>
      <c r="B1117" s="5"/>
      <c r="C1117" s="5"/>
      <c r="D1117" s="5"/>
      <c r="E1117" s="5"/>
      <c r="F1117" s="5"/>
      <c r="G1117" s="5"/>
      <c r="H1117" s="5"/>
      <c r="I1117" s="5"/>
      <c r="J1117" s="6"/>
      <c r="K1117" s="204">
        <v>2018.0</v>
      </c>
      <c r="L1117" s="5"/>
      <c r="M1117" s="5"/>
      <c r="N1117" s="5"/>
      <c r="O1117" s="5"/>
      <c r="P1117" s="5"/>
      <c r="Q1117" s="5"/>
      <c r="R1117" s="5"/>
      <c r="S1117" s="5"/>
      <c r="T1117" s="5"/>
      <c r="U1117" s="6"/>
    </row>
    <row r="1118">
      <c r="A1118" s="30">
        <v>1101.0</v>
      </c>
      <c r="B1118" s="30">
        <v>7146693.0</v>
      </c>
      <c r="C1118" s="34" t="s">
        <v>15</v>
      </c>
      <c r="D1118" s="28"/>
      <c r="E1118" s="72">
        <v>43101.0</v>
      </c>
      <c r="F1118" s="224">
        <v>43101.0</v>
      </c>
      <c r="G1118" s="185"/>
      <c r="H1118" s="28"/>
      <c r="I1118" s="248"/>
      <c r="J1118" s="185"/>
      <c r="K1118" s="28"/>
      <c r="L1118" s="185"/>
      <c r="M1118" s="185"/>
      <c r="N1118" s="28"/>
      <c r="O1118" s="72">
        <v>43114.0</v>
      </c>
      <c r="P1118" s="32">
        <v>43143.0</v>
      </c>
      <c r="Q1118" s="185"/>
      <c r="R1118" s="182" t="s">
        <v>16</v>
      </c>
      <c r="S1118" s="182" t="s">
        <v>15</v>
      </c>
      <c r="T1118" s="182" t="s">
        <v>15</v>
      </c>
      <c r="U1118" s="182" t="s">
        <v>15</v>
      </c>
    </row>
    <row r="1119">
      <c r="A1119" s="30">
        <v>1102.0</v>
      </c>
      <c r="B1119" s="30">
        <v>7149014.0</v>
      </c>
      <c r="C1119" s="34" t="s">
        <v>16</v>
      </c>
      <c r="D1119" s="30">
        <v>3.0</v>
      </c>
      <c r="E1119" s="72">
        <v>43104.0</v>
      </c>
      <c r="F1119" s="260"/>
      <c r="G1119" s="185"/>
      <c r="H1119" s="28"/>
      <c r="I1119" s="72">
        <v>43107.0</v>
      </c>
      <c r="J1119" s="185"/>
      <c r="K1119" s="28"/>
      <c r="L1119" s="185"/>
      <c r="M1119" s="185"/>
      <c r="N1119" s="28"/>
      <c r="O1119" s="28"/>
      <c r="P1119" s="32">
        <v>43127.0</v>
      </c>
      <c r="Q1119" s="185"/>
      <c r="R1119" s="182" t="s">
        <v>15</v>
      </c>
      <c r="S1119" s="182" t="s">
        <v>15</v>
      </c>
      <c r="T1119" s="182" t="s">
        <v>15</v>
      </c>
      <c r="U1119" s="182" t="s">
        <v>15</v>
      </c>
    </row>
    <row r="1120">
      <c r="A1120" s="30">
        <v>1103.0</v>
      </c>
      <c r="B1120" s="30">
        <v>7148929.0</v>
      </c>
      <c r="C1120" s="34" t="s">
        <v>16</v>
      </c>
      <c r="D1120" s="30">
        <v>1.0</v>
      </c>
      <c r="E1120" s="72">
        <v>43104.0</v>
      </c>
      <c r="F1120" s="224"/>
      <c r="G1120" s="185"/>
      <c r="H1120" s="28"/>
      <c r="I1120" s="72">
        <v>43104.0</v>
      </c>
      <c r="J1120" s="185"/>
      <c r="K1120" s="28"/>
      <c r="L1120" s="72">
        <v>43117.0</v>
      </c>
      <c r="M1120" s="185"/>
      <c r="N1120" s="28"/>
      <c r="O1120" s="28"/>
      <c r="P1120" s="32">
        <v>43124.0</v>
      </c>
      <c r="Q1120" s="185"/>
      <c r="R1120" s="182" t="s">
        <v>15</v>
      </c>
      <c r="S1120" s="182" t="s">
        <v>15</v>
      </c>
      <c r="T1120" s="182" t="s">
        <v>15</v>
      </c>
      <c r="U1120" s="182" t="s">
        <v>15</v>
      </c>
    </row>
    <row r="1121">
      <c r="A1121" s="59">
        <v>1104.0</v>
      </c>
      <c r="B1121" s="30">
        <v>7147520.0</v>
      </c>
      <c r="C1121" s="34" t="s">
        <v>16</v>
      </c>
      <c r="D1121" s="30">
        <v>3.0</v>
      </c>
      <c r="E1121" s="72">
        <v>43102.0</v>
      </c>
      <c r="F1121" s="224"/>
      <c r="G1121" s="30"/>
      <c r="H1121" s="28"/>
      <c r="I1121" s="72">
        <v>43105.0</v>
      </c>
      <c r="J1121" s="185"/>
      <c r="K1121" s="28"/>
      <c r="L1121" s="185"/>
      <c r="M1121" s="185"/>
      <c r="N1121" s="28"/>
      <c r="O1121" s="28"/>
      <c r="P1121" s="32">
        <v>43123.0</v>
      </c>
      <c r="Q1121" s="185"/>
      <c r="R1121" s="182" t="s">
        <v>15</v>
      </c>
      <c r="S1121" s="182" t="s">
        <v>15</v>
      </c>
      <c r="T1121" s="182" t="s">
        <v>15</v>
      </c>
      <c r="U1121" s="182" t="s">
        <v>15</v>
      </c>
    </row>
    <row r="1122">
      <c r="A1122" s="59">
        <v>1105.0</v>
      </c>
      <c r="B1122" s="30">
        <v>7149026.0</v>
      </c>
      <c r="C1122" s="34" t="s">
        <v>16</v>
      </c>
      <c r="D1122" s="30">
        <v>1.0</v>
      </c>
      <c r="E1122" s="72">
        <v>43105.0</v>
      </c>
      <c r="F1122" s="260"/>
      <c r="G1122" s="185"/>
      <c r="H1122" s="28"/>
      <c r="I1122" s="72">
        <v>43106.0</v>
      </c>
      <c r="J1122" s="185"/>
      <c r="K1122" s="28"/>
      <c r="L1122" s="185"/>
      <c r="M1122" s="185"/>
      <c r="N1122" s="28"/>
      <c r="O1122" s="72">
        <v>43115.0</v>
      </c>
      <c r="P1122" s="32">
        <v>43119.0</v>
      </c>
      <c r="Q1122" s="185"/>
      <c r="R1122" s="182" t="s">
        <v>15</v>
      </c>
      <c r="S1122" s="182" t="s">
        <v>15</v>
      </c>
      <c r="T1122" s="182" t="s">
        <v>15</v>
      </c>
      <c r="U1122" s="182" t="s">
        <v>16</v>
      </c>
    </row>
    <row r="1123">
      <c r="A1123" s="59">
        <v>1106.0</v>
      </c>
      <c r="B1123" s="30">
        <v>7150108.0</v>
      </c>
      <c r="C1123" s="34" t="s">
        <v>15</v>
      </c>
      <c r="D1123" s="28"/>
      <c r="E1123" s="72">
        <v>43107.0</v>
      </c>
      <c r="F1123" s="224">
        <v>43107.0</v>
      </c>
      <c r="G1123" s="185"/>
      <c r="H1123" s="28"/>
      <c r="I1123" s="72">
        <v>43116.0</v>
      </c>
      <c r="J1123" s="185"/>
      <c r="K1123" s="28"/>
      <c r="L1123" s="72">
        <v>43133.0</v>
      </c>
      <c r="M1123" s="185"/>
      <c r="N1123" s="28"/>
      <c r="O1123" s="28"/>
      <c r="P1123" s="32">
        <v>43153.0</v>
      </c>
      <c r="Q1123" s="185"/>
      <c r="R1123" s="182" t="s">
        <v>16</v>
      </c>
      <c r="S1123" s="182" t="s">
        <v>15</v>
      </c>
      <c r="T1123" s="182" t="s">
        <v>16</v>
      </c>
      <c r="U1123" s="182"/>
    </row>
    <row r="1124">
      <c r="A1124" s="59">
        <v>1107.0</v>
      </c>
      <c r="B1124" s="30">
        <v>7150850.0</v>
      </c>
      <c r="C1124" s="34" t="s">
        <v>16</v>
      </c>
      <c r="D1124" s="30">
        <v>1.0</v>
      </c>
      <c r="E1124" s="72">
        <v>43108.0</v>
      </c>
      <c r="F1124" s="224">
        <v>43108.0</v>
      </c>
      <c r="G1124" s="185"/>
      <c r="H1124" s="28"/>
      <c r="I1124" s="225">
        <v>43250.0</v>
      </c>
      <c r="J1124" s="185"/>
      <c r="K1124" s="28"/>
      <c r="L1124" s="185"/>
      <c r="M1124" s="185"/>
      <c r="N1124" s="28"/>
      <c r="O1124" s="28"/>
      <c r="P1124" s="32">
        <v>43262.0</v>
      </c>
      <c r="Q1124" s="185"/>
      <c r="R1124" s="182" t="s">
        <v>16</v>
      </c>
      <c r="S1124" s="182" t="s">
        <v>15</v>
      </c>
      <c r="T1124" s="182" t="s">
        <v>15</v>
      </c>
      <c r="U1124" s="182" t="s">
        <v>15</v>
      </c>
    </row>
    <row r="1125">
      <c r="A1125" s="30">
        <v>1108.0</v>
      </c>
      <c r="B1125" s="30">
        <v>7150874.0</v>
      </c>
      <c r="C1125" s="34" t="s">
        <v>16</v>
      </c>
      <c r="D1125" s="30">
        <v>1.0</v>
      </c>
      <c r="E1125" s="72">
        <v>43108.0</v>
      </c>
      <c r="F1125" s="224">
        <v>43109.0</v>
      </c>
      <c r="G1125" s="185"/>
      <c r="H1125" s="28"/>
      <c r="I1125" s="248"/>
      <c r="J1125" s="185"/>
      <c r="K1125" s="28"/>
      <c r="L1125" s="32">
        <v>43169.0</v>
      </c>
      <c r="M1125" s="185"/>
      <c r="N1125" s="28"/>
      <c r="O1125" s="28"/>
      <c r="P1125" s="32">
        <v>43189.0</v>
      </c>
      <c r="Q1125" s="185"/>
      <c r="R1125" s="182" t="s">
        <v>16</v>
      </c>
      <c r="S1125" s="182" t="s">
        <v>15</v>
      </c>
      <c r="T1125" s="182" t="s">
        <v>16</v>
      </c>
      <c r="U1125" s="182" t="s">
        <v>15</v>
      </c>
    </row>
    <row r="1126">
      <c r="A1126" s="30">
        <v>1109.0</v>
      </c>
      <c r="B1126" s="60">
        <v>7151053.0</v>
      </c>
      <c r="C1126" s="34" t="s">
        <v>16</v>
      </c>
      <c r="D1126" s="30">
        <v>1.0</v>
      </c>
      <c r="E1126" s="72">
        <v>43109.0</v>
      </c>
      <c r="F1126" s="224"/>
      <c r="G1126" s="185"/>
      <c r="H1126" s="28"/>
      <c r="I1126" s="225">
        <v>43110.0</v>
      </c>
      <c r="J1126" s="32"/>
      <c r="K1126" s="28"/>
      <c r="L1126" s="32">
        <v>43121.0</v>
      </c>
      <c r="M1126" s="185"/>
      <c r="N1126" s="28"/>
      <c r="O1126" s="28"/>
      <c r="P1126" s="32">
        <v>43126.0</v>
      </c>
      <c r="Q1126" s="185"/>
      <c r="R1126" s="182" t="s">
        <v>15</v>
      </c>
      <c r="S1126" s="182" t="s">
        <v>16</v>
      </c>
      <c r="T1126" s="182" t="s">
        <v>16</v>
      </c>
      <c r="U1126" s="182" t="s">
        <v>15</v>
      </c>
    </row>
    <row r="1127">
      <c r="A1127" s="30">
        <v>1110.0</v>
      </c>
      <c r="B1127" s="60">
        <v>7151856.0</v>
      </c>
      <c r="C1127" s="34" t="s">
        <v>16</v>
      </c>
      <c r="D1127" s="30">
        <v>1.0</v>
      </c>
      <c r="E1127" s="72">
        <v>43109.0</v>
      </c>
      <c r="F1127" s="260"/>
      <c r="G1127" s="185"/>
      <c r="H1127" s="28"/>
      <c r="I1127" s="225">
        <v>43110.0</v>
      </c>
      <c r="J1127" s="185"/>
      <c r="K1127" s="28"/>
      <c r="L1127" s="185"/>
      <c r="M1127" s="185"/>
      <c r="N1127" s="28"/>
      <c r="O1127" s="72">
        <v>43118.0</v>
      </c>
      <c r="P1127" s="32">
        <v>43122.0</v>
      </c>
      <c r="Q1127" s="185"/>
      <c r="R1127" s="182" t="s">
        <v>15</v>
      </c>
      <c r="S1127" s="182" t="s">
        <v>15</v>
      </c>
      <c r="T1127" s="182" t="s">
        <v>15</v>
      </c>
      <c r="U1127" s="182" t="s">
        <v>16</v>
      </c>
    </row>
    <row r="1128">
      <c r="A1128" s="30">
        <v>1111.0</v>
      </c>
      <c r="B1128" s="60">
        <v>7154768.0</v>
      </c>
      <c r="C1128" s="34" t="s">
        <v>16</v>
      </c>
      <c r="D1128" s="30">
        <v>1.0</v>
      </c>
      <c r="E1128" s="72">
        <v>43114.0</v>
      </c>
      <c r="F1128" s="224">
        <v>43115.0</v>
      </c>
      <c r="G1128" s="185"/>
      <c r="H1128" s="28"/>
      <c r="I1128" s="248"/>
      <c r="J1128" s="185"/>
      <c r="K1128" s="28"/>
      <c r="L1128" s="185"/>
      <c r="M1128" s="185"/>
      <c r="N1128" s="28"/>
      <c r="O1128" s="28"/>
      <c r="P1128" s="185"/>
      <c r="Q1128" s="32">
        <v>43148.0</v>
      </c>
      <c r="R1128" s="182" t="s">
        <v>16</v>
      </c>
      <c r="S1128" s="182" t="s">
        <v>15</v>
      </c>
      <c r="T1128" s="182" t="s">
        <v>15</v>
      </c>
      <c r="U1128" s="182" t="s">
        <v>15</v>
      </c>
    </row>
    <row r="1129">
      <c r="A1129" s="30">
        <v>1112.0</v>
      </c>
      <c r="B1129" s="60">
        <v>7156110.0</v>
      </c>
      <c r="C1129" s="34" t="s">
        <v>16</v>
      </c>
      <c r="D1129" s="30">
        <v>1.0</v>
      </c>
      <c r="E1129" s="72">
        <v>43116.0</v>
      </c>
      <c r="F1129" s="224"/>
      <c r="G1129" s="185"/>
      <c r="H1129" s="28"/>
      <c r="I1129" s="225">
        <v>43117.0</v>
      </c>
      <c r="J1129" s="185"/>
      <c r="K1129" s="28"/>
      <c r="L1129" s="185"/>
      <c r="M1129" s="185"/>
      <c r="N1129" s="28"/>
      <c r="O1129" s="72">
        <v>43126.0</v>
      </c>
      <c r="P1129" s="32">
        <v>43126.0</v>
      </c>
      <c r="Q1129" s="185"/>
      <c r="R1129" s="182" t="s">
        <v>15</v>
      </c>
      <c r="S1129" s="182" t="s">
        <v>16</v>
      </c>
      <c r="T1129" s="182" t="s">
        <v>15</v>
      </c>
      <c r="U1129" s="182" t="s">
        <v>16</v>
      </c>
    </row>
    <row r="1130">
      <c r="A1130" s="59">
        <v>1113.0</v>
      </c>
      <c r="B1130" s="61">
        <v>7155644.0</v>
      </c>
      <c r="C1130" s="33" t="s">
        <v>16</v>
      </c>
      <c r="D1130" s="59">
        <v>2.0</v>
      </c>
      <c r="E1130" s="74">
        <v>43115.0</v>
      </c>
      <c r="F1130" s="245">
        <v>43117.0</v>
      </c>
      <c r="G1130" s="193"/>
      <c r="H1130" s="140"/>
      <c r="I1130" s="246">
        <v>43153.0</v>
      </c>
      <c r="J1130" s="70">
        <v>43163.0</v>
      </c>
      <c r="K1130" s="74"/>
      <c r="L1130" s="70">
        <v>43154.0</v>
      </c>
      <c r="M1130" s="70">
        <v>43169.0</v>
      </c>
      <c r="N1130" s="140"/>
      <c r="O1130" s="140"/>
      <c r="P1130" s="70">
        <v>43178.0</v>
      </c>
      <c r="Q1130" s="193"/>
      <c r="R1130" s="194" t="s">
        <v>16</v>
      </c>
      <c r="S1130" s="194" t="s">
        <v>16</v>
      </c>
      <c r="T1130" s="194" t="s">
        <v>16</v>
      </c>
      <c r="U1130" s="194" t="s">
        <v>15</v>
      </c>
    </row>
    <row r="1131">
      <c r="A1131" s="59">
        <v>1114.0</v>
      </c>
      <c r="B1131" s="61">
        <v>7157586.0</v>
      </c>
      <c r="C1131" s="33" t="s">
        <v>16</v>
      </c>
      <c r="D1131" s="59">
        <v>1.0</v>
      </c>
      <c r="E1131" s="74">
        <v>43118.0</v>
      </c>
      <c r="F1131" s="245"/>
      <c r="G1131" s="193"/>
      <c r="H1131" s="140"/>
      <c r="I1131" s="246">
        <v>43119.0</v>
      </c>
      <c r="J1131" s="193"/>
      <c r="K1131" s="140"/>
      <c r="L1131" s="70">
        <v>43129.0</v>
      </c>
      <c r="M1131" s="193"/>
      <c r="N1131" s="140"/>
      <c r="O1131" s="140"/>
      <c r="P1131" s="70">
        <v>43134.0</v>
      </c>
      <c r="Q1131" s="193"/>
      <c r="R1131" s="194" t="s">
        <v>15</v>
      </c>
      <c r="S1131" s="194" t="s">
        <v>16</v>
      </c>
      <c r="T1131" s="194" t="s">
        <v>16</v>
      </c>
      <c r="U1131" s="194" t="s">
        <v>15</v>
      </c>
    </row>
    <row r="1132">
      <c r="A1132" s="30">
        <v>1115.0</v>
      </c>
      <c r="B1132" s="60">
        <v>7159086.0</v>
      </c>
      <c r="C1132" s="34" t="s">
        <v>15</v>
      </c>
      <c r="D1132" s="28"/>
      <c r="E1132" s="72">
        <v>43120.0</v>
      </c>
      <c r="F1132" s="224">
        <v>43120.0</v>
      </c>
      <c r="G1132" s="185"/>
      <c r="H1132" s="28"/>
      <c r="I1132" s="248"/>
      <c r="J1132" s="185"/>
      <c r="K1132" s="28"/>
      <c r="L1132" s="185"/>
      <c r="M1132" s="185"/>
      <c r="N1132" s="28"/>
      <c r="O1132" s="72">
        <v>43130.0</v>
      </c>
      <c r="P1132" s="32">
        <v>43135.0</v>
      </c>
      <c r="Q1132" s="185"/>
      <c r="R1132" s="182" t="s">
        <v>16</v>
      </c>
      <c r="S1132" s="182" t="s">
        <v>15</v>
      </c>
      <c r="T1132" s="182" t="s">
        <v>15</v>
      </c>
      <c r="U1132" s="182" t="s">
        <v>16</v>
      </c>
    </row>
    <row r="1133">
      <c r="A1133" s="30">
        <v>1116.0</v>
      </c>
      <c r="B1133" s="60">
        <v>7159653.0</v>
      </c>
      <c r="C1133" s="34" t="s">
        <v>16</v>
      </c>
      <c r="D1133" s="30">
        <v>1.0</v>
      </c>
      <c r="E1133" s="32">
        <v>43121.0</v>
      </c>
      <c r="F1133" s="260"/>
      <c r="G1133" s="185"/>
      <c r="H1133" s="28"/>
      <c r="I1133" s="225">
        <v>43122.0</v>
      </c>
      <c r="J1133" s="32"/>
      <c r="K1133" s="28"/>
      <c r="L1133" s="32">
        <v>43133.0</v>
      </c>
      <c r="M1133" s="185"/>
      <c r="N1133" s="28"/>
      <c r="O1133" s="28"/>
      <c r="P1133" s="32">
        <v>43134.0</v>
      </c>
      <c r="Q1133" s="185"/>
      <c r="R1133" s="182" t="s">
        <v>15</v>
      </c>
      <c r="S1133" s="182" t="s">
        <v>16</v>
      </c>
      <c r="T1133" s="182" t="s">
        <v>16</v>
      </c>
      <c r="U1133" s="182" t="s">
        <v>15</v>
      </c>
    </row>
    <row r="1134">
      <c r="A1134" s="30">
        <v>1117.0</v>
      </c>
      <c r="B1134" s="60">
        <v>7159139.0</v>
      </c>
      <c r="C1134" s="34" t="s">
        <v>16</v>
      </c>
      <c r="D1134" s="30">
        <v>3.0</v>
      </c>
      <c r="E1134" s="32">
        <v>43120.0</v>
      </c>
      <c r="F1134" s="224"/>
      <c r="G1134" s="185"/>
      <c r="H1134" s="28"/>
      <c r="I1134" s="225">
        <v>43123.0</v>
      </c>
      <c r="J1134" s="185"/>
      <c r="K1134" s="28"/>
      <c r="L1134" s="185"/>
      <c r="M1134" s="185"/>
      <c r="N1134" s="28"/>
      <c r="O1134" s="72">
        <v>43130.0</v>
      </c>
      <c r="P1134" s="32">
        <v>43143.0</v>
      </c>
      <c r="Q1134" s="185"/>
      <c r="R1134" s="182" t="s">
        <v>15</v>
      </c>
      <c r="S1134" s="182" t="s">
        <v>16</v>
      </c>
      <c r="T1134" s="182" t="s">
        <v>15</v>
      </c>
      <c r="U1134" s="182" t="s">
        <v>16</v>
      </c>
    </row>
    <row r="1135">
      <c r="A1135" s="30">
        <v>1118.0</v>
      </c>
      <c r="B1135" s="60">
        <v>7160145.0</v>
      </c>
      <c r="C1135" s="34" t="s">
        <v>16</v>
      </c>
      <c r="D1135" s="30">
        <v>2.0</v>
      </c>
      <c r="E1135" s="32">
        <v>43122.0</v>
      </c>
      <c r="F1135" s="260"/>
      <c r="G1135" s="185"/>
      <c r="H1135" s="28"/>
      <c r="I1135" s="225">
        <v>43124.0</v>
      </c>
      <c r="J1135" s="185"/>
      <c r="K1135" s="28"/>
      <c r="L1135" s="185"/>
      <c r="M1135" s="185"/>
      <c r="N1135" s="28"/>
      <c r="O1135" s="72">
        <v>43131.0</v>
      </c>
      <c r="P1135" s="32">
        <v>43138.0</v>
      </c>
      <c r="Q1135" s="185"/>
      <c r="R1135" s="182" t="s">
        <v>15</v>
      </c>
      <c r="S1135" s="182" t="s">
        <v>16</v>
      </c>
      <c r="T1135" s="182" t="s">
        <v>15</v>
      </c>
      <c r="U1135" s="182" t="s">
        <v>16</v>
      </c>
    </row>
    <row r="1136">
      <c r="A1136" s="30">
        <v>1119.0</v>
      </c>
      <c r="B1136" s="60">
        <v>7162318.0</v>
      </c>
      <c r="C1136" s="34" t="s">
        <v>15</v>
      </c>
      <c r="D1136" s="28"/>
      <c r="E1136" s="32">
        <v>43125.0</v>
      </c>
      <c r="F1136" s="260"/>
      <c r="G1136" s="185"/>
      <c r="H1136" s="28"/>
      <c r="I1136" s="225">
        <v>43126.0</v>
      </c>
      <c r="J1136" s="185"/>
      <c r="K1136" s="28"/>
      <c r="L1136" s="185"/>
      <c r="M1136" s="185"/>
      <c r="N1136" s="28"/>
      <c r="O1136" s="72">
        <v>43137.0</v>
      </c>
      <c r="P1136" s="32">
        <v>43141.0</v>
      </c>
      <c r="Q1136" s="185"/>
      <c r="R1136" s="182" t="s">
        <v>15</v>
      </c>
      <c r="S1136" s="182" t="s">
        <v>16</v>
      </c>
      <c r="T1136" s="182" t="s">
        <v>15</v>
      </c>
      <c r="U1136" s="182" t="s">
        <v>16</v>
      </c>
    </row>
    <row r="1137" ht="15.0" customHeight="1">
      <c r="A1137" s="30">
        <v>1120.0</v>
      </c>
      <c r="B1137" s="60">
        <v>7162380.0</v>
      </c>
      <c r="C1137" s="34" t="s">
        <v>16</v>
      </c>
      <c r="D1137" s="30">
        <v>1.0</v>
      </c>
      <c r="E1137" s="32">
        <v>43125.0</v>
      </c>
      <c r="F1137" s="224">
        <v>43126.0</v>
      </c>
      <c r="G1137" s="185"/>
      <c r="H1137" s="28"/>
      <c r="I1137" s="225">
        <v>43133.0</v>
      </c>
      <c r="J1137" s="185"/>
      <c r="K1137" s="28"/>
      <c r="L1137" s="32">
        <v>43138.0</v>
      </c>
      <c r="M1137" s="185"/>
      <c r="N1137" s="28"/>
      <c r="O1137" s="28"/>
      <c r="P1137" s="32">
        <v>43149.0</v>
      </c>
      <c r="Q1137" s="185"/>
      <c r="R1137" s="182" t="s">
        <v>16</v>
      </c>
      <c r="S1137" s="182" t="s">
        <v>16</v>
      </c>
      <c r="T1137" s="182" t="s">
        <v>16</v>
      </c>
      <c r="U1137" s="182" t="s">
        <v>15</v>
      </c>
    </row>
    <row r="1138" ht="15.0" customHeight="1">
      <c r="A1138" s="30">
        <v>1121.0</v>
      </c>
      <c r="B1138" s="60">
        <v>7163037.0</v>
      </c>
      <c r="C1138" s="34" t="s">
        <v>16</v>
      </c>
      <c r="D1138" s="30">
        <v>2.0</v>
      </c>
      <c r="E1138" s="32">
        <v>43126.0</v>
      </c>
      <c r="F1138" s="260"/>
      <c r="G1138" s="185"/>
      <c r="H1138" s="28"/>
      <c r="I1138" s="225">
        <v>43128.0</v>
      </c>
      <c r="J1138" s="185"/>
      <c r="K1138" s="28"/>
      <c r="L1138" s="185"/>
      <c r="M1138" s="185"/>
      <c r="N1138" s="28"/>
      <c r="O1138" s="72">
        <v>43144.0</v>
      </c>
      <c r="P1138" s="32">
        <v>43147.0</v>
      </c>
      <c r="Q1138" s="185"/>
      <c r="R1138" s="182" t="s">
        <v>15</v>
      </c>
      <c r="S1138" s="182" t="s">
        <v>16</v>
      </c>
      <c r="T1138" s="182" t="s">
        <v>15</v>
      </c>
      <c r="U1138" s="182" t="s">
        <v>16</v>
      </c>
    </row>
    <row r="1139" ht="16.5" customHeight="1">
      <c r="A1139" s="30">
        <v>1122.0</v>
      </c>
      <c r="B1139" s="60">
        <v>7162379.0</v>
      </c>
      <c r="C1139" s="34" t="s">
        <v>16</v>
      </c>
      <c r="D1139" s="30">
        <v>2.0</v>
      </c>
      <c r="E1139" s="32">
        <v>43125.0</v>
      </c>
      <c r="F1139" s="224"/>
      <c r="G1139" s="185"/>
      <c r="H1139" s="28"/>
      <c r="I1139" s="225">
        <v>43127.0</v>
      </c>
      <c r="J1139" s="185"/>
      <c r="K1139" s="28"/>
      <c r="L1139" s="32">
        <v>43138.0</v>
      </c>
      <c r="M1139" s="185"/>
      <c r="N1139" s="28"/>
      <c r="O1139" s="28"/>
      <c r="P1139" s="32">
        <v>43149.0</v>
      </c>
      <c r="Q1139" s="185"/>
      <c r="R1139" s="182" t="s">
        <v>15</v>
      </c>
      <c r="S1139" s="182" t="s">
        <v>16</v>
      </c>
      <c r="T1139" s="182" t="s">
        <v>16</v>
      </c>
      <c r="U1139" s="182" t="s">
        <v>15</v>
      </c>
    </row>
    <row r="1140" ht="16.5" customHeight="1">
      <c r="A1140" s="30">
        <v>1123.0</v>
      </c>
      <c r="B1140" s="60">
        <v>7162271.0</v>
      </c>
      <c r="C1140" s="34" t="s">
        <v>15</v>
      </c>
      <c r="D1140" s="28"/>
      <c r="E1140" s="32">
        <v>43108.0</v>
      </c>
      <c r="F1140" s="224">
        <v>43109.0</v>
      </c>
      <c r="G1140" s="185"/>
      <c r="H1140" s="28"/>
      <c r="I1140" s="225">
        <v>43128.0</v>
      </c>
      <c r="J1140" s="32">
        <v>43162.0</v>
      </c>
      <c r="K1140" s="28"/>
      <c r="L1140" s="32">
        <v>43149.0</v>
      </c>
      <c r="M1140" s="32">
        <v>43170.0</v>
      </c>
      <c r="N1140" s="28"/>
      <c r="O1140" s="28"/>
      <c r="P1140" s="32">
        <v>43175.0</v>
      </c>
      <c r="Q1140" s="185"/>
      <c r="R1140" s="182" t="s">
        <v>16</v>
      </c>
      <c r="S1140" s="182" t="s">
        <v>16</v>
      </c>
      <c r="T1140" s="182" t="s">
        <v>16</v>
      </c>
      <c r="U1140" s="182" t="s">
        <v>15</v>
      </c>
    </row>
    <row r="1141">
      <c r="A1141" s="30">
        <v>1124.0</v>
      </c>
      <c r="B1141" s="60">
        <v>7163680.0</v>
      </c>
      <c r="C1141" s="34" t="s">
        <v>16</v>
      </c>
      <c r="D1141" s="30">
        <v>1.0</v>
      </c>
      <c r="E1141" s="32">
        <v>43128.0</v>
      </c>
      <c r="F1141" s="224"/>
      <c r="G1141" s="185"/>
      <c r="H1141" s="28"/>
      <c r="I1141" s="225">
        <v>43129.0</v>
      </c>
      <c r="J1141" s="185"/>
      <c r="K1141" s="28"/>
      <c r="L1141" s="185"/>
      <c r="M1141" s="185"/>
      <c r="N1141" s="28"/>
      <c r="O1141" s="72">
        <v>43144.0</v>
      </c>
      <c r="P1141" s="32">
        <v>43147.0</v>
      </c>
      <c r="Q1141" s="185"/>
      <c r="R1141" s="182" t="s">
        <v>15</v>
      </c>
      <c r="S1141" s="182" t="s">
        <v>16</v>
      </c>
      <c r="T1141" s="182" t="s">
        <v>15</v>
      </c>
      <c r="U1141" s="182" t="s">
        <v>16</v>
      </c>
    </row>
    <row r="1142">
      <c r="A1142" s="30">
        <v>1125.0</v>
      </c>
      <c r="B1142" s="60">
        <v>7163956.0</v>
      </c>
      <c r="C1142" s="34" t="s">
        <v>15</v>
      </c>
      <c r="D1142" s="30"/>
      <c r="E1142" s="32">
        <v>43129.0</v>
      </c>
      <c r="F1142" s="225">
        <v>43129.0</v>
      </c>
      <c r="G1142" s="185"/>
      <c r="H1142" s="28"/>
      <c r="I1142" s="225">
        <v>43130.0</v>
      </c>
      <c r="J1142" s="185"/>
      <c r="K1142" s="28"/>
      <c r="L1142" s="185"/>
      <c r="M1142" s="185"/>
      <c r="N1142" s="28"/>
      <c r="O1142" s="28"/>
      <c r="P1142" s="32">
        <v>43141.0</v>
      </c>
      <c r="Q1142" s="185"/>
      <c r="R1142" s="182" t="s">
        <v>16</v>
      </c>
      <c r="S1142" s="182" t="s">
        <v>16</v>
      </c>
      <c r="T1142" s="182" t="s">
        <v>15</v>
      </c>
      <c r="U1142" s="182" t="s">
        <v>15</v>
      </c>
    </row>
    <row r="1143">
      <c r="A1143" s="30">
        <v>1126.0</v>
      </c>
      <c r="B1143" s="60">
        <v>7164475.0</v>
      </c>
      <c r="C1143" s="34" t="s">
        <v>15</v>
      </c>
      <c r="D1143" s="28"/>
      <c r="E1143" s="32">
        <v>43129.0</v>
      </c>
      <c r="F1143" s="224">
        <v>43130.0</v>
      </c>
      <c r="G1143" s="185"/>
      <c r="H1143" s="28"/>
      <c r="I1143" s="225">
        <v>43141.0</v>
      </c>
      <c r="J1143" s="185"/>
      <c r="K1143" s="28"/>
      <c r="L1143" s="32">
        <v>43152.0</v>
      </c>
      <c r="M1143" s="185"/>
      <c r="N1143" s="28"/>
      <c r="O1143" s="28"/>
      <c r="P1143" s="32">
        <v>43157.0</v>
      </c>
      <c r="Q1143" s="185"/>
      <c r="R1143" s="182" t="s">
        <v>16</v>
      </c>
      <c r="S1143" s="182" t="s">
        <v>16</v>
      </c>
      <c r="T1143" s="182" t="s">
        <v>16</v>
      </c>
      <c r="U1143" s="182" t="s">
        <v>15</v>
      </c>
    </row>
    <row r="1144">
      <c r="A1144" s="30">
        <v>1127.0</v>
      </c>
      <c r="B1144" s="60">
        <v>7164670.0</v>
      </c>
      <c r="C1144" s="34" t="s">
        <v>15</v>
      </c>
      <c r="D1144" s="28"/>
      <c r="E1144" s="32">
        <v>43130.0</v>
      </c>
      <c r="F1144" s="224"/>
      <c r="G1144" s="185"/>
      <c r="H1144" s="28"/>
      <c r="I1144" s="32">
        <v>43130.0</v>
      </c>
      <c r="J1144" s="185"/>
      <c r="K1144" s="28"/>
      <c r="L1144" s="185"/>
      <c r="M1144" s="185"/>
      <c r="N1144" s="28"/>
      <c r="O1144" s="72">
        <v>43144.0</v>
      </c>
      <c r="P1144" s="32">
        <v>43149.0</v>
      </c>
      <c r="Q1144" s="185"/>
      <c r="R1144" s="182" t="s">
        <v>15</v>
      </c>
      <c r="S1144" s="182" t="s">
        <v>16</v>
      </c>
      <c r="T1144" s="182" t="s">
        <v>15</v>
      </c>
      <c r="U1144" s="182" t="s">
        <v>16</v>
      </c>
    </row>
    <row r="1145">
      <c r="A1145" s="30">
        <v>1128.0</v>
      </c>
      <c r="B1145" s="30">
        <v>7165852.0</v>
      </c>
      <c r="C1145" s="34" t="s">
        <v>16</v>
      </c>
      <c r="D1145" s="30">
        <v>1.0</v>
      </c>
      <c r="E1145" s="72">
        <v>43131.0</v>
      </c>
      <c r="F1145" s="224">
        <v>43132.0</v>
      </c>
      <c r="G1145" s="32">
        <v>43141.0</v>
      </c>
      <c r="H1145" s="28"/>
      <c r="I1145" s="225">
        <v>43142.0</v>
      </c>
      <c r="J1145" s="32">
        <v>43152.0</v>
      </c>
      <c r="K1145" s="28"/>
      <c r="L1145" s="32">
        <v>43153.0</v>
      </c>
      <c r="M1145" s="32">
        <v>43172.0</v>
      </c>
      <c r="N1145" s="28"/>
      <c r="O1145" s="28"/>
      <c r="P1145" s="32">
        <v>43172.0</v>
      </c>
      <c r="Q1145" s="185"/>
      <c r="R1145" s="182" t="s">
        <v>16</v>
      </c>
      <c r="S1145" s="182" t="s">
        <v>16</v>
      </c>
      <c r="T1145" s="182" t="s">
        <v>16</v>
      </c>
      <c r="U1145" s="182" t="s">
        <v>15</v>
      </c>
    </row>
    <row r="1146">
      <c r="A1146" s="30">
        <v>1129.0</v>
      </c>
      <c r="B1146" s="30">
        <v>7168053.0</v>
      </c>
      <c r="C1146" s="34" t="s">
        <v>16</v>
      </c>
      <c r="D1146" s="30">
        <v>2.0</v>
      </c>
      <c r="E1146" s="72">
        <v>43135.0</v>
      </c>
      <c r="F1146" s="224"/>
      <c r="G1146" s="185"/>
      <c r="H1146" s="28"/>
      <c r="I1146" s="225">
        <v>43137.0</v>
      </c>
      <c r="J1146" s="32"/>
      <c r="K1146" s="28"/>
      <c r="L1146" s="185"/>
      <c r="M1146" s="185"/>
      <c r="N1146" s="28"/>
      <c r="O1146" s="28"/>
      <c r="P1146" s="32">
        <v>43156.0</v>
      </c>
      <c r="Q1146" s="185"/>
      <c r="R1146" s="182" t="s">
        <v>15</v>
      </c>
      <c r="S1146" s="182" t="s">
        <v>16</v>
      </c>
      <c r="T1146" s="182" t="s">
        <v>15</v>
      </c>
      <c r="U1146" s="182" t="s">
        <v>15</v>
      </c>
    </row>
    <row r="1147">
      <c r="A1147" s="30">
        <v>1130.0</v>
      </c>
      <c r="B1147" s="30">
        <v>7169173.0</v>
      </c>
      <c r="C1147" s="34" t="s">
        <v>15</v>
      </c>
      <c r="D1147" s="28"/>
      <c r="E1147" s="72">
        <v>43137.0</v>
      </c>
      <c r="F1147" s="224">
        <v>43137.0</v>
      </c>
      <c r="G1147" s="185"/>
      <c r="H1147" s="28"/>
      <c r="I1147" s="225">
        <v>43178.0</v>
      </c>
      <c r="J1147" s="32">
        <v>43181.0</v>
      </c>
      <c r="K1147" s="28"/>
      <c r="L1147" s="32">
        <v>43198.0</v>
      </c>
      <c r="M1147" s="185"/>
      <c r="N1147" s="28"/>
      <c r="P1147" s="32">
        <v>43202.0</v>
      </c>
      <c r="Q1147" s="185"/>
      <c r="R1147" s="182" t="s">
        <v>16</v>
      </c>
      <c r="S1147" s="182" t="s">
        <v>16</v>
      </c>
      <c r="T1147" s="182" t="s">
        <v>16</v>
      </c>
      <c r="U1147" s="182" t="s">
        <v>15</v>
      </c>
    </row>
    <row r="1148">
      <c r="A1148" s="30">
        <v>1131.0</v>
      </c>
      <c r="B1148" s="30">
        <v>7166185.0</v>
      </c>
      <c r="C1148" s="34" t="s">
        <v>16</v>
      </c>
      <c r="D1148" s="30">
        <v>6.0</v>
      </c>
      <c r="E1148" s="72">
        <v>43132.0</v>
      </c>
      <c r="F1148" s="224"/>
      <c r="G1148" s="185"/>
      <c r="H1148" s="28"/>
      <c r="I1148" s="225">
        <v>43139.0</v>
      </c>
      <c r="J1148" s="185"/>
      <c r="K1148" s="28"/>
      <c r="L1148" s="185"/>
      <c r="M1148" s="185"/>
      <c r="N1148" s="28"/>
      <c r="O1148" s="28"/>
      <c r="P1148" s="32">
        <v>43158.0</v>
      </c>
      <c r="Q1148" s="185"/>
      <c r="R1148" s="182" t="s">
        <v>15</v>
      </c>
      <c r="S1148" s="182" t="s">
        <v>16</v>
      </c>
      <c r="T1148" s="182" t="s">
        <v>15</v>
      </c>
      <c r="U1148" s="182" t="s">
        <v>15</v>
      </c>
    </row>
    <row r="1149">
      <c r="A1149" s="30">
        <v>1132.0</v>
      </c>
      <c r="B1149" s="30">
        <v>7170700.0</v>
      </c>
      <c r="C1149" s="34" t="s">
        <v>16</v>
      </c>
      <c r="D1149" s="30">
        <v>3.0</v>
      </c>
      <c r="E1149" s="72">
        <v>43139.0</v>
      </c>
      <c r="F1149" s="224">
        <v>43141.0</v>
      </c>
      <c r="G1149" s="185"/>
      <c r="H1149" s="28"/>
      <c r="I1149" s="225">
        <v>43143.0</v>
      </c>
      <c r="J1149" s="32"/>
      <c r="K1149" s="28"/>
      <c r="L1149" s="185"/>
      <c r="M1149" s="185"/>
      <c r="N1149" s="28"/>
      <c r="O1149" s="72">
        <v>43148.0</v>
      </c>
      <c r="P1149" s="32">
        <v>43150.0</v>
      </c>
      <c r="Q1149" s="185"/>
      <c r="R1149" s="182" t="s">
        <v>16</v>
      </c>
      <c r="S1149" s="182" t="s">
        <v>16</v>
      </c>
      <c r="T1149" s="182" t="s">
        <v>15</v>
      </c>
      <c r="U1149" s="182" t="s">
        <v>16</v>
      </c>
    </row>
    <row r="1150">
      <c r="A1150" s="30">
        <v>1133.0</v>
      </c>
      <c r="B1150" s="30">
        <v>7172200.0</v>
      </c>
      <c r="C1150" s="34" t="s">
        <v>15</v>
      </c>
      <c r="D1150" s="28"/>
      <c r="E1150" s="72">
        <v>43141.0</v>
      </c>
      <c r="F1150" s="224">
        <v>43141.0</v>
      </c>
      <c r="G1150" s="185"/>
      <c r="H1150" s="28"/>
      <c r="I1150" s="225"/>
      <c r="J1150" s="185"/>
      <c r="K1150" s="28"/>
      <c r="L1150" s="185"/>
      <c r="M1150" s="185"/>
      <c r="N1150" s="28"/>
      <c r="O1150" s="28"/>
      <c r="P1150" s="32">
        <v>43144.0</v>
      </c>
      <c r="Q1150" s="185"/>
      <c r="R1150" s="182" t="s">
        <v>16</v>
      </c>
      <c r="S1150" s="182" t="s">
        <v>15</v>
      </c>
      <c r="T1150" s="182" t="s">
        <v>15</v>
      </c>
      <c r="U1150" s="182" t="s">
        <v>15</v>
      </c>
    </row>
    <row r="1151">
      <c r="A1151" s="30">
        <v>1134.0</v>
      </c>
      <c r="B1151" s="30">
        <v>7173224.0</v>
      </c>
      <c r="C1151" s="34" t="s">
        <v>15</v>
      </c>
      <c r="D1151" s="28"/>
      <c r="E1151" s="72">
        <v>43144.0</v>
      </c>
      <c r="F1151" s="224">
        <v>43509.0</v>
      </c>
      <c r="G1151" s="185"/>
      <c r="H1151" s="28"/>
      <c r="I1151" s="225">
        <v>43149.0</v>
      </c>
      <c r="J1151" s="185"/>
      <c r="K1151" s="28"/>
      <c r="L1151" s="32">
        <v>43155.0</v>
      </c>
      <c r="M1151" s="185"/>
      <c r="N1151" s="28"/>
      <c r="O1151" s="28"/>
      <c r="P1151" s="32">
        <v>43161.0</v>
      </c>
      <c r="Q1151" s="185"/>
      <c r="R1151" s="182" t="s">
        <v>16</v>
      </c>
      <c r="S1151" s="182" t="s">
        <v>16</v>
      </c>
      <c r="T1151" s="182" t="s">
        <v>16</v>
      </c>
      <c r="U1151" s="182" t="s">
        <v>15</v>
      </c>
    </row>
    <row r="1152">
      <c r="A1152" s="30">
        <v>1135.0</v>
      </c>
      <c r="B1152" s="30">
        <v>7173095.0</v>
      </c>
      <c r="C1152" s="34" t="s">
        <v>16</v>
      </c>
      <c r="D1152" s="28"/>
      <c r="E1152" s="72">
        <v>43143.0</v>
      </c>
      <c r="F1152" s="224">
        <v>43145.0</v>
      </c>
      <c r="G1152" s="185"/>
      <c r="H1152" s="28"/>
      <c r="I1152" s="225">
        <v>43144.0</v>
      </c>
      <c r="J1152" s="32">
        <v>43150.0</v>
      </c>
      <c r="K1152" s="28"/>
      <c r="L1152" s="185"/>
      <c r="M1152" s="185"/>
      <c r="N1152" s="28"/>
      <c r="O1152" s="28"/>
      <c r="P1152" s="32">
        <v>43154.0</v>
      </c>
      <c r="Q1152" s="185"/>
      <c r="R1152" s="182" t="s">
        <v>16</v>
      </c>
      <c r="S1152" s="182" t="s">
        <v>16</v>
      </c>
      <c r="T1152" s="182" t="s">
        <v>15</v>
      </c>
      <c r="U1152" s="182" t="s">
        <v>15</v>
      </c>
    </row>
    <row r="1153">
      <c r="A1153" s="30">
        <v>1136.0</v>
      </c>
      <c r="B1153" s="30">
        <v>7173618.0</v>
      </c>
      <c r="C1153" s="34" t="s">
        <v>15</v>
      </c>
      <c r="D1153" s="28"/>
      <c r="E1153" s="72">
        <v>43145.0</v>
      </c>
      <c r="F1153" s="224">
        <v>43145.0</v>
      </c>
      <c r="G1153" s="185"/>
      <c r="H1153" s="28"/>
      <c r="I1153" s="225">
        <v>43145.0</v>
      </c>
      <c r="J1153" s="185"/>
      <c r="K1153" s="28"/>
      <c r="L1153" s="185"/>
      <c r="M1153" s="185"/>
      <c r="N1153" s="28"/>
      <c r="O1153" s="72">
        <v>43156.0</v>
      </c>
      <c r="P1153" s="32">
        <v>43160.0</v>
      </c>
      <c r="Q1153" s="185"/>
      <c r="R1153" s="182" t="s">
        <v>16</v>
      </c>
      <c r="S1153" s="182" t="s">
        <v>16</v>
      </c>
      <c r="T1153" s="182" t="s">
        <v>15</v>
      </c>
      <c r="U1153" s="182" t="s">
        <v>16</v>
      </c>
    </row>
    <row r="1154">
      <c r="A1154" s="30">
        <v>1137.0</v>
      </c>
      <c r="B1154" s="30">
        <v>7175017.0</v>
      </c>
      <c r="C1154" s="34" t="s">
        <v>15</v>
      </c>
      <c r="D1154" s="28"/>
      <c r="E1154" s="72">
        <v>43147.0</v>
      </c>
      <c r="F1154" s="224">
        <v>43147.0</v>
      </c>
      <c r="G1154" s="185"/>
      <c r="H1154" s="28"/>
      <c r="I1154" s="225">
        <v>43178.0</v>
      </c>
      <c r="J1154" s="185"/>
      <c r="K1154" s="28"/>
      <c r="L1154" s="32">
        <v>43198.0</v>
      </c>
      <c r="M1154" s="185"/>
      <c r="N1154" s="28"/>
      <c r="O1154" s="28"/>
      <c r="P1154" s="32">
        <v>43203.0</v>
      </c>
      <c r="Q1154" s="185"/>
      <c r="R1154" s="182" t="s">
        <v>16</v>
      </c>
      <c r="S1154" s="182" t="s">
        <v>16</v>
      </c>
      <c r="T1154" s="182" t="s">
        <v>16</v>
      </c>
      <c r="U1154" s="182" t="s">
        <v>15</v>
      </c>
    </row>
    <row r="1155">
      <c r="A1155" s="30">
        <v>1138.0</v>
      </c>
      <c r="B1155" s="30">
        <v>7175713.0</v>
      </c>
      <c r="C1155" s="34" t="s">
        <v>16</v>
      </c>
      <c r="D1155" s="30">
        <v>1.0</v>
      </c>
      <c r="E1155" s="72">
        <v>43147.0</v>
      </c>
      <c r="F1155" s="224">
        <v>43148.0</v>
      </c>
      <c r="G1155" s="32">
        <v>43173.0</v>
      </c>
      <c r="H1155" s="28"/>
      <c r="I1155" s="225">
        <v>43154.0</v>
      </c>
      <c r="J1155" s="32">
        <v>43178.0</v>
      </c>
      <c r="K1155" s="28"/>
      <c r="L1155" s="32">
        <v>43158.0</v>
      </c>
      <c r="M1155" s="185"/>
      <c r="N1155" s="28"/>
      <c r="O1155" s="72"/>
      <c r="P1155" s="32">
        <v>43184.0</v>
      </c>
      <c r="Q1155" s="185"/>
      <c r="R1155" s="182" t="s">
        <v>16</v>
      </c>
      <c r="S1155" s="182" t="s">
        <v>16</v>
      </c>
      <c r="T1155" s="182" t="s">
        <v>16</v>
      </c>
      <c r="U1155" s="182" t="s">
        <v>16</v>
      </c>
    </row>
    <row r="1156">
      <c r="A1156" s="30">
        <v>1139.0</v>
      </c>
      <c r="B1156" s="30">
        <v>7174857.0</v>
      </c>
      <c r="C1156" s="34" t="s">
        <v>16</v>
      </c>
      <c r="D1156" s="30">
        <v>3.0</v>
      </c>
      <c r="E1156" s="72">
        <v>43146.0</v>
      </c>
      <c r="F1156" s="224">
        <v>43185.0</v>
      </c>
      <c r="G1156" s="185"/>
      <c r="H1156" s="28"/>
      <c r="I1156" s="225">
        <v>43149.0</v>
      </c>
      <c r="J1156" s="32">
        <v>43186.0</v>
      </c>
      <c r="K1156" s="28"/>
      <c r="L1156" s="32">
        <v>43170.0</v>
      </c>
      <c r="M1156" s="72">
        <v>43194.0</v>
      </c>
      <c r="N1156" s="28"/>
      <c r="P1156" s="32">
        <v>43197.0</v>
      </c>
      <c r="Q1156" s="185"/>
      <c r="R1156" s="182" t="s">
        <v>16</v>
      </c>
      <c r="S1156" s="182" t="s">
        <v>16</v>
      </c>
      <c r="T1156" s="182" t="s">
        <v>16</v>
      </c>
      <c r="U1156" s="182" t="s">
        <v>16</v>
      </c>
    </row>
    <row r="1157">
      <c r="A1157" s="30">
        <v>1140.0</v>
      </c>
      <c r="B1157" s="30">
        <v>7176043.0</v>
      </c>
      <c r="C1157" s="34" t="s">
        <v>16</v>
      </c>
      <c r="D1157" s="30">
        <v>3.0</v>
      </c>
      <c r="E1157" s="72">
        <v>43148.0</v>
      </c>
      <c r="F1157" s="224">
        <v>43150.0</v>
      </c>
      <c r="G1157" s="32"/>
      <c r="H1157" s="28"/>
      <c r="I1157" s="225">
        <v>43158.0</v>
      </c>
      <c r="J1157" s="185"/>
      <c r="K1157" s="28"/>
      <c r="L1157" s="32">
        <v>43177.0</v>
      </c>
      <c r="M1157" s="185"/>
      <c r="N1157" s="28"/>
      <c r="O1157" s="28"/>
      <c r="P1157" s="32">
        <v>43181.0</v>
      </c>
      <c r="Q1157" s="185"/>
      <c r="R1157" s="182" t="s">
        <v>16</v>
      </c>
      <c r="S1157" s="182" t="s">
        <v>16</v>
      </c>
      <c r="T1157" s="182" t="s">
        <v>16</v>
      </c>
      <c r="U1157" s="182" t="s">
        <v>15</v>
      </c>
    </row>
    <row r="1158">
      <c r="A1158" s="30">
        <v>1141.0</v>
      </c>
      <c r="B1158" s="30">
        <v>7176377.0</v>
      </c>
      <c r="C1158" s="34" t="s">
        <v>16</v>
      </c>
      <c r="D1158" s="30">
        <v>1.0</v>
      </c>
      <c r="E1158" s="72">
        <v>43149.0</v>
      </c>
      <c r="F1158" s="224">
        <v>43150.0</v>
      </c>
      <c r="G1158" s="185"/>
      <c r="H1158" s="28"/>
      <c r="I1158" s="225"/>
      <c r="J1158" s="185"/>
      <c r="K1158" s="28"/>
      <c r="L1158" s="32">
        <v>43161.0</v>
      </c>
      <c r="M1158" s="185"/>
      <c r="N1158" s="28"/>
      <c r="O1158" s="28"/>
      <c r="P1158" s="32">
        <v>43181.0</v>
      </c>
      <c r="Q1158" s="185"/>
      <c r="R1158" s="182" t="s">
        <v>16</v>
      </c>
      <c r="S1158" s="182" t="s">
        <v>15</v>
      </c>
      <c r="T1158" s="182" t="s">
        <v>16</v>
      </c>
      <c r="U1158" s="182" t="s">
        <v>15</v>
      </c>
    </row>
    <row r="1159">
      <c r="A1159" s="30">
        <v>1142.0</v>
      </c>
      <c r="B1159" s="30">
        <v>7176161.0</v>
      </c>
      <c r="C1159" s="34" t="s">
        <v>16</v>
      </c>
      <c r="D1159" s="30">
        <v>2.0</v>
      </c>
      <c r="E1159" s="72">
        <v>43149.0</v>
      </c>
      <c r="F1159" s="224"/>
      <c r="G1159" s="185"/>
      <c r="H1159" s="28"/>
      <c r="I1159" s="225">
        <v>43151.0</v>
      </c>
      <c r="J1159" s="185"/>
      <c r="K1159" s="28"/>
      <c r="L1159" s="32">
        <v>43164.0</v>
      </c>
      <c r="M1159" s="185"/>
      <c r="N1159" s="28"/>
      <c r="O1159" s="28"/>
      <c r="P1159" s="32">
        <v>43168.0</v>
      </c>
      <c r="Q1159" s="185"/>
      <c r="R1159" s="182" t="s">
        <v>15</v>
      </c>
      <c r="S1159" s="182" t="s">
        <v>16</v>
      </c>
      <c r="T1159" s="182" t="s">
        <v>16</v>
      </c>
      <c r="U1159" s="182" t="s">
        <v>15</v>
      </c>
    </row>
    <row r="1160">
      <c r="A1160" s="30">
        <v>1143.0</v>
      </c>
      <c r="B1160" s="30">
        <v>7176378.0</v>
      </c>
      <c r="C1160" s="34" t="s">
        <v>16</v>
      </c>
      <c r="D1160" s="30">
        <v>5.0</v>
      </c>
      <c r="E1160" s="72">
        <v>43149.0</v>
      </c>
      <c r="F1160" s="260"/>
      <c r="G1160" s="185"/>
      <c r="H1160" s="28"/>
      <c r="I1160" s="225">
        <v>43153.0</v>
      </c>
      <c r="J1160" s="185"/>
      <c r="K1160" s="28"/>
      <c r="L1160" s="185"/>
      <c r="M1160" s="185"/>
      <c r="N1160" s="28"/>
      <c r="O1160" s="28"/>
      <c r="P1160" s="32">
        <v>43166.0</v>
      </c>
      <c r="Q1160" s="185"/>
      <c r="R1160" s="182" t="s">
        <v>15</v>
      </c>
      <c r="S1160" s="182" t="s">
        <v>16</v>
      </c>
      <c r="T1160" s="182" t="s">
        <v>15</v>
      </c>
      <c r="U1160" s="182" t="s">
        <v>15</v>
      </c>
    </row>
    <row r="1161">
      <c r="A1161" s="30">
        <v>1144.0</v>
      </c>
      <c r="B1161" s="59">
        <v>7180813.0</v>
      </c>
      <c r="C1161" s="33" t="s">
        <v>16</v>
      </c>
      <c r="D1161" s="59">
        <v>1.0</v>
      </c>
      <c r="E1161" s="74">
        <v>43155.0</v>
      </c>
      <c r="F1161" s="259"/>
      <c r="G1161" s="193"/>
      <c r="H1161" s="140"/>
      <c r="I1161" s="246">
        <v>43156.0</v>
      </c>
      <c r="J1161" s="193"/>
      <c r="K1161" s="140"/>
      <c r="L1161" s="193"/>
      <c r="M1161" s="193"/>
      <c r="N1161" s="140"/>
      <c r="O1161" s="140"/>
      <c r="P1161" s="70">
        <v>43170.0</v>
      </c>
      <c r="Q1161" s="193"/>
      <c r="R1161" s="194" t="s">
        <v>15</v>
      </c>
      <c r="S1161" s="194" t="s">
        <v>16</v>
      </c>
      <c r="T1161" s="194" t="s">
        <v>15</v>
      </c>
      <c r="U1161" s="194" t="s">
        <v>15</v>
      </c>
    </row>
    <row r="1162">
      <c r="A1162" s="30">
        <v>1145.0</v>
      </c>
      <c r="B1162" s="30">
        <v>7182194.0</v>
      </c>
      <c r="C1162" s="34" t="s">
        <v>15</v>
      </c>
      <c r="D1162" s="28"/>
      <c r="E1162" s="72">
        <v>43157.0</v>
      </c>
      <c r="F1162" s="224">
        <v>43157.0</v>
      </c>
      <c r="G1162" s="185"/>
      <c r="H1162" s="28"/>
      <c r="I1162" s="225">
        <v>43169.0</v>
      </c>
      <c r="J1162" s="185"/>
      <c r="K1162" s="28"/>
      <c r="L1162" s="32">
        <v>43179.0</v>
      </c>
      <c r="M1162" s="185"/>
      <c r="N1162" s="28"/>
      <c r="O1162" s="28"/>
      <c r="P1162" s="32">
        <v>43188.0</v>
      </c>
      <c r="Q1162" s="185"/>
      <c r="R1162" s="182" t="s">
        <v>16</v>
      </c>
      <c r="S1162" s="182" t="s">
        <v>16</v>
      </c>
      <c r="T1162" s="182" t="s">
        <v>16</v>
      </c>
      <c r="U1162" s="182" t="s">
        <v>15</v>
      </c>
    </row>
    <row r="1163">
      <c r="A1163" s="30">
        <v>1146.0</v>
      </c>
      <c r="B1163" s="30">
        <v>7185447.0</v>
      </c>
      <c r="C1163" s="34" t="s">
        <v>16</v>
      </c>
      <c r="D1163" s="30">
        <v>1.0</v>
      </c>
      <c r="E1163" s="72">
        <v>43161.0</v>
      </c>
      <c r="F1163" s="224">
        <v>43162.0</v>
      </c>
      <c r="G1163" s="185"/>
      <c r="H1163" s="28"/>
      <c r="I1163" s="248"/>
      <c r="J1163" s="185"/>
      <c r="K1163" s="28"/>
      <c r="L1163" s="185"/>
      <c r="M1163" s="185"/>
      <c r="N1163" s="28"/>
      <c r="O1163" s="72">
        <v>43169.0</v>
      </c>
      <c r="P1163" s="32">
        <v>43170.0</v>
      </c>
      <c r="Q1163" s="185"/>
      <c r="R1163" s="182" t="s">
        <v>16</v>
      </c>
      <c r="S1163" s="182" t="s">
        <v>15</v>
      </c>
      <c r="T1163" s="182" t="s">
        <v>15</v>
      </c>
      <c r="U1163" s="182" t="s">
        <v>16</v>
      </c>
    </row>
    <row r="1164">
      <c r="A1164" s="30">
        <v>1147.0</v>
      </c>
      <c r="B1164" s="30">
        <v>7186965.0</v>
      </c>
      <c r="C1164" s="34" t="s">
        <v>15</v>
      </c>
      <c r="D1164" s="28"/>
      <c r="E1164" s="72">
        <v>43164.0</v>
      </c>
      <c r="F1164" s="224">
        <v>43164.0</v>
      </c>
      <c r="G1164" s="185"/>
      <c r="H1164" s="28"/>
      <c r="I1164" s="224">
        <v>43176.0</v>
      </c>
      <c r="J1164" s="185"/>
      <c r="K1164" s="28"/>
      <c r="L1164" s="224">
        <v>43187.0</v>
      </c>
      <c r="M1164" s="185"/>
      <c r="N1164" s="28"/>
      <c r="O1164" s="28"/>
      <c r="P1164" s="32">
        <v>43200.0</v>
      </c>
      <c r="Q1164" s="185"/>
      <c r="R1164" s="182" t="s">
        <v>16</v>
      </c>
      <c r="S1164" s="182" t="s">
        <v>15</v>
      </c>
      <c r="T1164" s="182" t="s">
        <v>15</v>
      </c>
      <c r="U1164" s="182" t="s">
        <v>15</v>
      </c>
    </row>
    <row r="1165">
      <c r="A1165" s="30">
        <v>1148.0</v>
      </c>
      <c r="B1165" s="30">
        <v>7187241.0</v>
      </c>
      <c r="C1165" s="34" t="s">
        <v>15</v>
      </c>
      <c r="D1165" s="28"/>
      <c r="E1165" s="72">
        <v>43165.0</v>
      </c>
      <c r="F1165" s="224">
        <v>43165.0</v>
      </c>
      <c r="G1165" s="185"/>
      <c r="H1165" s="28"/>
      <c r="I1165" s="225">
        <v>43200.0</v>
      </c>
      <c r="J1165" s="185"/>
      <c r="K1165" s="28"/>
      <c r="L1165" s="185"/>
      <c r="M1165" s="185"/>
      <c r="N1165" s="28"/>
      <c r="O1165" s="28"/>
      <c r="P1165" s="185"/>
      <c r="Q1165" s="32">
        <v>43214.0</v>
      </c>
      <c r="R1165" s="182" t="s">
        <v>16</v>
      </c>
      <c r="S1165" s="182" t="s">
        <v>16</v>
      </c>
      <c r="T1165" s="182" t="s">
        <v>15</v>
      </c>
      <c r="U1165" s="182" t="s">
        <v>15</v>
      </c>
    </row>
    <row r="1166">
      <c r="A1166" s="30">
        <v>1149.0</v>
      </c>
      <c r="B1166" s="30">
        <v>7187818.0</v>
      </c>
      <c r="C1166" s="34" t="s">
        <v>16</v>
      </c>
      <c r="D1166" s="28"/>
      <c r="E1166" s="72">
        <v>43166.0</v>
      </c>
      <c r="F1166" s="224"/>
      <c r="G1166" s="185"/>
      <c r="H1166" s="28"/>
      <c r="I1166" s="72">
        <v>43166.0</v>
      </c>
      <c r="J1166" s="185"/>
      <c r="K1166" s="28"/>
      <c r="L1166" s="185"/>
      <c r="M1166" s="185"/>
      <c r="N1166" s="28"/>
      <c r="O1166" s="28"/>
      <c r="P1166" s="32">
        <v>43183.0</v>
      </c>
      <c r="Q1166" s="185"/>
      <c r="R1166" s="182" t="s">
        <v>15</v>
      </c>
      <c r="S1166" s="182" t="s">
        <v>16</v>
      </c>
      <c r="T1166" s="182" t="s">
        <v>15</v>
      </c>
      <c r="U1166" s="182" t="s">
        <v>15</v>
      </c>
    </row>
    <row r="1167">
      <c r="A1167" s="30">
        <v>1150.0</v>
      </c>
      <c r="B1167" s="30">
        <v>7188942.0</v>
      </c>
      <c r="C1167" s="34" t="s">
        <v>15</v>
      </c>
      <c r="D1167" s="28"/>
      <c r="E1167" s="72">
        <v>43167.0</v>
      </c>
      <c r="F1167" s="260"/>
      <c r="G1167" s="185"/>
      <c r="H1167" s="28"/>
      <c r="I1167" s="144">
        <v>43167.0</v>
      </c>
      <c r="J1167" s="185"/>
      <c r="K1167" s="28"/>
      <c r="L1167" s="32"/>
      <c r="M1167" s="185"/>
      <c r="N1167" s="28"/>
      <c r="O1167" s="28"/>
      <c r="P1167" s="32">
        <v>43196.0</v>
      </c>
      <c r="Q1167" s="185"/>
      <c r="R1167" s="182" t="s">
        <v>15</v>
      </c>
      <c r="S1167" s="182" t="s">
        <v>15</v>
      </c>
      <c r="T1167" s="182" t="s">
        <v>15</v>
      </c>
      <c r="U1167" s="182" t="s">
        <v>15</v>
      </c>
    </row>
    <row r="1168">
      <c r="A1168" s="30">
        <v>1151.0</v>
      </c>
      <c r="B1168" s="30">
        <v>7189333.0</v>
      </c>
      <c r="C1168" s="34" t="s">
        <v>16</v>
      </c>
      <c r="D1168" s="30">
        <v>1.0</v>
      </c>
      <c r="E1168" s="72">
        <v>43168.0</v>
      </c>
      <c r="F1168" s="224"/>
      <c r="G1168" s="185"/>
      <c r="H1168" s="28"/>
      <c r="I1168" s="248"/>
      <c r="J1168" s="185"/>
      <c r="K1168" s="28"/>
      <c r="L1168" s="32">
        <v>43175.0</v>
      </c>
      <c r="M1168" s="185"/>
      <c r="N1168" s="28"/>
      <c r="O1168" s="28"/>
      <c r="P1168" s="32">
        <v>43204.0</v>
      </c>
      <c r="Q1168" s="185"/>
      <c r="R1168" s="182" t="s">
        <v>15</v>
      </c>
      <c r="S1168" s="182" t="s">
        <v>15</v>
      </c>
      <c r="T1168" s="182" t="s">
        <v>16</v>
      </c>
      <c r="U1168" s="182" t="s">
        <v>15</v>
      </c>
    </row>
    <row r="1169">
      <c r="A1169" s="30">
        <v>1152.0</v>
      </c>
      <c r="B1169" s="30">
        <v>7163826.0</v>
      </c>
      <c r="C1169" s="34" t="s">
        <v>15</v>
      </c>
      <c r="D1169" s="28"/>
      <c r="E1169" s="72">
        <v>43129.0</v>
      </c>
      <c r="F1169" s="72">
        <v>43130.0</v>
      </c>
      <c r="G1169" s="185"/>
      <c r="H1169" s="28"/>
      <c r="I1169" s="225">
        <v>43170.0</v>
      </c>
      <c r="J1169" s="185"/>
      <c r="K1169" s="28"/>
      <c r="L1169" s="225">
        <v>43172.0</v>
      </c>
      <c r="M1169" s="185"/>
      <c r="N1169" s="28"/>
      <c r="O1169" s="28"/>
      <c r="P1169" s="32">
        <v>43192.0</v>
      </c>
      <c r="Q1169" s="185"/>
      <c r="R1169" s="182" t="s">
        <v>15</v>
      </c>
      <c r="S1169" s="182" t="s">
        <v>15</v>
      </c>
      <c r="T1169" s="182" t="s">
        <v>15</v>
      </c>
      <c r="U1169" s="182" t="s">
        <v>15</v>
      </c>
    </row>
    <row r="1170">
      <c r="A1170" s="30">
        <v>1153.0</v>
      </c>
      <c r="B1170" s="30">
        <v>7174120.0</v>
      </c>
      <c r="C1170" s="34" t="s">
        <v>15</v>
      </c>
      <c r="D1170" s="28"/>
      <c r="E1170" s="72">
        <v>43146.0</v>
      </c>
      <c r="F1170" s="224"/>
      <c r="G1170" s="185"/>
      <c r="H1170" s="28"/>
      <c r="I1170" s="248"/>
      <c r="J1170" s="185"/>
      <c r="K1170" s="28"/>
      <c r="L1170" s="185"/>
      <c r="M1170" s="185"/>
      <c r="N1170" s="28"/>
      <c r="O1170" s="28"/>
      <c r="P1170" s="32">
        <v>43185.0</v>
      </c>
      <c r="Q1170" s="185"/>
      <c r="R1170" s="182" t="s">
        <v>15</v>
      </c>
      <c r="S1170" s="182" t="s">
        <v>15</v>
      </c>
      <c r="T1170" s="182" t="s">
        <v>15</v>
      </c>
      <c r="U1170" s="182" t="s">
        <v>15</v>
      </c>
    </row>
    <row r="1171">
      <c r="A1171" s="30">
        <v>1154.0</v>
      </c>
      <c r="B1171" s="30">
        <v>7191576.0</v>
      </c>
      <c r="C1171" s="34" t="s">
        <v>16</v>
      </c>
      <c r="D1171" s="30">
        <v>1.0</v>
      </c>
      <c r="E1171" s="72">
        <v>43171.0</v>
      </c>
      <c r="F1171" s="224">
        <v>43172.0</v>
      </c>
      <c r="G1171" s="185"/>
      <c r="H1171" s="28"/>
      <c r="I1171" s="248"/>
      <c r="J1171" s="185"/>
      <c r="K1171" s="28"/>
      <c r="L1171" s="32">
        <v>43193.0</v>
      </c>
      <c r="M1171" s="185"/>
      <c r="N1171" s="28"/>
      <c r="O1171" s="72">
        <v>43185.0</v>
      </c>
      <c r="P1171" s="32">
        <v>43194.0</v>
      </c>
      <c r="Q1171" s="185"/>
      <c r="R1171" s="182" t="s">
        <v>16</v>
      </c>
      <c r="S1171" s="182" t="s">
        <v>15</v>
      </c>
      <c r="T1171" s="182" t="s">
        <v>16</v>
      </c>
      <c r="U1171" s="182" t="s">
        <v>15</v>
      </c>
    </row>
    <row r="1172">
      <c r="A1172" s="30">
        <v>1155.0</v>
      </c>
      <c r="B1172" s="30">
        <v>7192497.0</v>
      </c>
      <c r="C1172" s="34" t="s">
        <v>16</v>
      </c>
      <c r="D1172" s="30">
        <v>1.0</v>
      </c>
      <c r="E1172" s="72">
        <v>43173.0</v>
      </c>
      <c r="F1172" s="224"/>
      <c r="G1172" s="185"/>
      <c r="H1172" s="28"/>
      <c r="I1172" s="248"/>
      <c r="J1172" s="185"/>
      <c r="K1172" s="28"/>
      <c r="L1172" s="185"/>
      <c r="M1172" s="185"/>
      <c r="N1172" s="28"/>
      <c r="O1172" s="72">
        <v>43180.0</v>
      </c>
      <c r="P1172" s="32">
        <v>43184.0</v>
      </c>
      <c r="Q1172" s="185"/>
      <c r="R1172" s="182" t="s">
        <v>15</v>
      </c>
      <c r="S1172" s="182" t="s">
        <v>15</v>
      </c>
      <c r="T1172" s="182" t="s">
        <v>15</v>
      </c>
      <c r="U1172" s="182" t="s">
        <v>16</v>
      </c>
    </row>
    <row r="1173">
      <c r="A1173" s="30">
        <v>1156.0</v>
      </c>
      <c r="B1173" s="30">
        <v>7193542.0</v>
      </c>
      <c r="C1173" s="34" t="s">
        <v>16</v>
      </c>
      <c r="D1173" s="30">
        <v>1.0</v>
      </c>
      <c r="E1173" s="72">
        <v>43174.0</v>
      </c>
      <c r="F1173" s="224">
        <v>43175.0</v>
      </c>
      <c r="G1173" s="185"/>
      <c r="H1173" s="28"/>
      <c r="I1173" s="225">
        <v>43248.0</v>
      </c>
      <c r="J1173" s="185"/>
      <c r="K1173" s="28"/>
      <c r="L1173" s="32">
        <v>43274.0</v>
      </c>
      <c r="M1173" s="185"/>
      <c r="N1173" s="28"/>
      <c r="O1173" s="72">
        <v>43272.0</v>
      </c>
      <c r="P1173" s="32">
        <v>43279.0</v>
      </c>
      <c r="Q1173" s="185"/>
      <c r="R1173" s="182" t="s">
        <v>16</v>
      </c>
      <c r="S1173" s="182" t="s">
        <v>16</v>
      </c>
      <c r="T1173" s="182" t="s">
        <v>16</v>
      </c>
      <c r="U1173" s="182" t="s">
        <v>16</v>
      </c>
    </row>
    <row r="1174">
      <c r="A1174" s="30">
        <v>1157.0</v>
      </c>
      <c r="B1174" s="30">
        <v>7194358.0</v>
      </c>
      <c r="C1174" s="34" t="s">
        <v>16</v>
      </c>
      <c r="D1174" s="30">
        <v>1.0</v>
      </c>
      <c r="E1174" s="72">
        <v>43175.0</v>
      </c>
      <c r="F1174" s="224">
        <v>43176.0</v>
      </c>
      <c r="G1174" s="185"/>
      <c r="H1174" s="28"/>
      <c r="I1174" s="248"/>
      <c r="J1174" s="185"/>
      <c r="K1174" s="28"/>
      <c r="L1174" s="185"/>
      <c r="M1174" s="185"/>
      <c r="N1174" s="28"/>
      <c r="O1174" s="28"/>
      <c r="P1174" s="185"/>
      <c r="Q1174" s="32">
        <v>43178.0</v>
      </c>
      <c r="R1174" s="182" t="s">
        <v>16</v>
      </c>
      <c r="S1174" s="182" t="s">
        <v>15</v>
      </c>
      <c r="T1174" s="182" t="s">
        <v>15</v>
      </c>
      <c r="U1174" s="182" t="s">
        <v>15</v>
      </c>
    </row>
    <row r="1175">
      <c r="A1175" s="30">
        <v>1158.0</v>
      </c>
      <c r="B1175" s="30">
        <v>7194715.0</v>
      </c>
      <c r="C1175" s="34" t="s">
        <v>16</v>
      </c>
      <c r="D1175" s="30">
        <v>3.0</v>
      </c>
      <c r="E1175" s="72">
        <v>43176.0</v>
      </c>
      <c r="F1175" s="224">
        <v>43178.0</v>
      </c>
      <c r="G1175" s="185"/>
      <c r="H1175" s="28"/>
      <c r="I1175" s="248"/>
      <c r="J1175" s="185"/>
      <c r="K1175" s="28"/>
      <c r="L1175" s="185"/>
      <c r="M1175" s="185"/>
      <c r="N1175" s="28"/>
      <c r="O1175" s="28"/>
      <c r="P1175" s="185"/>
      <c r="Q1175" s="32">
        <v>43190.0</v>
      </c>
      <c r="R1175" s="182" t="s">
        <v>16</v>
      </c>
      <c r="S1175" s="182" t="s">
        <v>15</v>
      </c>
      <c r="T1175" s="182" t="s">
        <v>15</v>
      </c>
      <c r="U1175" s="182" t="s">
        <v>15</v>
      </c>
    </row>
    <row r="1176">
      <c r="A1176" s="30">
        <v>1159.0</v>
      </c>
      <c r="B1176" s="30">
        <v>7193955.0</v>
      </c>
      <c r="C1176" s="34" t="s">
        <v>16</v>
      </c>
      <c r="D1176" s="30">
        <v>4.0</v>
      </c>
      <c r="E1176" s="72">
        <v>43175.0</v>
      </c>
      <c r="F1176" s="224"/>
      <c r="G1176" s="185"/>
      <c r="H1176" s="28"/>
      <c r="I1176" s="225">
        <v>43178.0</v>
      </c>
      <c r="J1176" s="185"/>
      <c r="K1176" s="28"/>
      <c r="L1176" s="32">
        <v>43199.0</v>
      </c>
      <c r="M1176" s="185"/>
      <c r="N1176" s="28"/>
      <c r="O1176" s="28"/>
      <c r="P1176" s="32">
        <v>43206.0</v>
      </c>
      <c r="Q1176" s="185"/>
      <c r="R1176" s="182" t="s">
        <v>15</v>
      </c>
      <c r="S1176" s="182" t="s">
        <v>16</v>
      </c>
      <c r="T1176" s="182" t="s">
        <v>16</v>
      </c>
      <c r="U1176" s="182" t="s">
        <v>15</v>
      </c>
    </row>
    <row r="1177">
      <c r="A1177" s="30">
        <v>1160.0</v>
      </c>
      <c r="B1177" s="30">
        <v>7193952.0</v>
      </c>
      <c r="C1177" s="34" t="s">
        <v>16</v>
      </c>
      <c r="D1177" s="30">
        <v>5.0</v>
      </c>
      <c r="E1177" s="72">
        <v>43174.0</v>
      </c>
      <c r="F1177" s="224"/>
      <c r="G1177" s="185"/>
      <c r="H1177" s="28"/>
      <c r="I1177" s="225">
        <v>43179.0</v>
      </c>
      <c r="J1177" s="185"/>
      <c r="K1177" s="28"/>
      <c r="L1177" s="32">
        <v>43199.0</v>
      </c>
      <c r="M1177" s="185"/>
      <c r="N1177" s="28"/>
      <c r="O1177" s="28"/>
      <c r="P1177" s="32">
        <v>43206.0</v>
      </c>
      <c r="Q1177" s="185"/>
      <c r="R1177" s="182" t="s">
        <v>15</v>
      </c>
      <c r="S1177" s="182" t="s">
        <v>16</v>
      </c>
      <c r="T1177" s="182" t="s">
        <v>16</v>
      </c>
      <c r="U1177" s="182" t="s">
        <v>15</v>
      </c>
    </row>
    <row r="1178">
      <c r="A1178" s="30">
        <v>1161.0</v>
      </c>
      <c r="B1178" s="30">
        <v>7195345.0</v>
      </c>
      <c r="C1178" s="34" t="s">
        <v>16</v>
      </c>
      <c r="D1178" s="30">
        <v>6.0</v>
      </c>
      <c r="E1178" s="72">
        <v>43177.0</v>
      </c>
      <c r="F1178" s="224">
        <v>43182.0</v>
      </c>
      <c r="G1178" s="185"/>
      <c r="H1178" s="28"/>
      <c r="I1178" s="225">
        <v>43234.0</v>
      </c>
      <c r="J1178" s="185"/>
      <c r="K1178" s="28"/>
      <c r="L1178" s="32">
        <v>43249.0</v>
      </c>
      <c r="M1178" s="185"/>
      <c r="N1178" s="28"/>
      <c r="O1178" s="28"/>
      <c r="P1178" s="32">
        <v>43258.0</v>
      </c>
      <c r="Q1178" s="185"/>
      <c r="R1178" s="182" t="s">
        <v>16</v>
      </c>
      <c r="S1178" s="182" t="s">
        <v>16</v>
      </c>
      <c r="T1178" s="182" t="s">
        <v>16</v>
      </c>
      <c r="U1178" s="182" t="s">
        <v>15</v>
      </c>
    </row>
    <row r="1179">
      <c r="A1179" s="30">
        <v>1162.0</v>
      </c>
      <c r="B1179" s="30">
        <v>7197668.0</v>
      </c>
      <c r="C1179" s="34" t="s">
        <v>16</v>
      </c>
      <c r="D1179" s="30">
        <v>1.0</v>
      </c>
      <c r="E1179" s="72">
        <v>43180.0</v>
      </c>
      <c r="F1179" s="224">
        <v>43209.0</v>
      </c>
      <c r="G1179" s="185"/>
      <c r="H1179" s="28"/>
      <c r="I1179" s="225">
        <v>43181.0</v>
      </c>
      <c r="J1179" s="32">
        <v>43222.0</v>
      </c>
      <c r="K1179" s="28"/>
      <c r="L1179" s="72">
        <v>43185.0</v>
      </c>
      <c r="M1179" s="185"/>
      <c r="N1179" s="28"/>
      <c r="P1179" s="32">
        <v>43226.0</v>
      </c>
      <c r="Q1179" s="185"/>
      <c r="R1179" s="182" t="s">
        <v>16</v>
      </c>
      <c r="S1179" s="182" t="s">
        <v>16</v>
      </c>
      <c r="T1179" s="182" t="s">
        <v>15</v>
      </c>
      <c r="U1179" s="182" t="s">
        <v>16</v>
      </c>
    </row>
    <row r="1180">
      <c r="A1180" s="30">
        <v>1163.0</v>
      </c>
      <c r="B1180" s="30">
        <v>7194955.0</v>
      </c>
      <c r="C1180" s="34" t="s">
        <v>16</v>
      </c>
      <c r="D1180" s="30">
        <v>6.0</v>
      </c>
      <c r="E1180" s="72">
        <v>43176.0</v>
      </c>
      <c r="F1180" s="224">
        <v>43181.0</v>
      </c>
      <c r="G1180" s="185"/>
      <c r="H1180" s="28"/>
      <c r="I1180" s="225">
        <v>43184.0</v>
      </c>
      <c r="J1180" s="32">
        <v>43196.0</v>
      </c>
      <c r="K1180" s="28"/>
      <c r="L1180" s="32">
        <v>43191.0</v>
      </c>
      <c r="M1180" s="185"/>
      <c r="N1180" s="28"/>
      <c r="O1180" s="28"/>
      <c r="P1180" s="32">
        <v>43236.0</v>
      </c>
      <c r="Q1180" s="185"/>
      <c r="R1180" s="182" t="s">
        <v>16</v>
      </c>
      <c r="S1180" s="182" t="s">
        <v>16</v>
      </c>
      <c r="T1180" s="182" t="s">
        <v>16</v>
      </c>
      <c r="U1180" s="182" t="s">
        <v>15</v>
      </c>
    </row>
    <row r="1181">
      <c r="A1181" s="30">
        <v>1164.0</v>
      </c>
      <c r="B1181" s="30">
        <v>7199100.0</v>
      </c>
      <c r="C1181" s="34" t="s">
        <v>16</v>
      </c>
      <c r="D1181" s="30">
        <v>2.0</v>
      </c>
      <c r="E1181" s="72">
        <v>43182.0</v>
      </c>
      <c r="F1181" s="224">
        <v>43184.0</v>
      </c>
      <c r="G1181" s="32"/>
      <c r="H1181" s="28"/>
      <c r="I1181" s="225">
        <v>43208.0</v>
      </c>
      <c r="J1181" s="185"/>
      <c r="K1181" s="28"/>
      <c r="L1181" s="32">
        <v>43225.0</v>
      </c>
      <c r="M1181" s="185"/>
      <c r="N1181" s="28"/>
      <c r="O1181" s="28"/>
      <c r="P1181" s="32">
        <v>43242.0</v>
      </c>
      <c r="Q1181" s="185"/>
      <c r="R1181" s="182" t="s">
        <v>16</v>
      </c>
      <c r="S1181" s="182" t="s">
        <v>16</v>
      </c>
      <c r="T1181" s="182" t="s">
        <v>16</v>
      </c>
      <c r="U1181" s="182" t="s">
        <v>15</v>
      </c>
    </row>
    <row r="1182">
      <c r="A1182" s="30">
        <v>1165.0</v>
      </c>
      <c r="B1182" s="30">
        <v>7198000.0</v>
      </c>
      <c r="C1182" s="34" t="s">
        <v>16</v>
      </c>
      <c r="D1182" s="30">
        <v>4.0</v>
      </c>
      <c r="E1182" s="72">
        <v>43180.0</v>
      </c>
      <c r="F1182" s="224"/>
      <c r="G1182" s="185"/>
      <c r="H1182" s="28"/>
      <c r="I1182" s="225">
        <v>43184.0</v>
      </c>
      <c r="J1182" s="185"/>
      <c r="K1182" s="28"/>
      <c r="L1182" s="185"/>
      <c r="M1182" s="185"/>
      <c r="N1182" s="28"/>
      <c r="O1182" s="72">
        <v>43191.0</v>
      </c>
      <c r="P1182" s="32">
        <v>43197.0</v>
      </c>
      <c r="Q1182" s="185"/>
      <c r="R1182" s="182" t="s">
        <v>15</v>
      </c>
      <c r="S1182" s="182" t="s">
        <v>16</v>
      </c>
      <c r="T1182" s="182" t="s">
        <v>15</v>
      </c>
      <c r="U1182" s="182" t="s">
        <v>16</v>
      </c>
    </row>
    <row r="1183">
      <c r="A1183" s="59">
        <v>1166.0</v>
      </c>
      <c r="B1183" s="59">
        <v>7200748.0</v>
      </c>
      <c r="C1183" s="34" t="s">
        <v>16</v>
      </c>
      <c r="D1183" s="30">
        <v>1.0</v>
      </c>
      <c r="E1183" s="72">
        <v>43185.0</v>
      </c>
      <c r="F1183" s="224">
        <v>43186.0</v>
      </c>
      <c r="G1183" s="185"/>
      <c r="H1183" s="28"/>
      <c r="I1183" s="225">
        <v>43194.0</v>
      </c>
      <c r="J1183" s="185"/>
      <c r="K1183" s="28"/>
      <c r="L1183" s="185"/>
      <c r="M1183" s="185"/>
      <c r="N1183" s="28"/>
      <c r="O1183" s="72">
        <v>43196.0</v>
      </c>
      <c r="P1183" s="32">
        <v>43198.0</v>
      </c>
      <c r="Q1183" s="185"/>
      <c r="R1183" s="182" t="s">
        <v>16</v>
      </c>
      <c r="S1183" s="182" t="s">
        <v>16</v>
      </c>
      <c r="T1183" s="182" t="s">
        <v>15</v>
      </c>
      <c r="U1183" s="182" t="s">
        <v>16</v>
      </c>
    </row>
    <row r="1184">
      <c r="A1184" s="59">
        <v>1167.0</v>
      </c>
      <c r="B1184" s="59">
        <v>7199527.0</v>
      </c>
      <c r="C1184" s="34" t="s">
        <v>16</v>
      </c>
      <c r="D1184" s="30">
        <v>5.0</v>
      </c>
      <c r="E1184" s="72">
        <v>43183.0</v>
      </c>
      <c r="F1184" s="224"/>
      <c r="G1184" s="185"/>
      <c r="H1184" s="28"/>
      <c r="I1184" s="225">
        <v>43188.0</v>
      </c>
      <c r="J1184" s="185"/>
      <c r="K1184" s="28"/>
      <c r="L1184" s="32">
        <v>43201.0</v>
      </c>
      <c r="M1184" s="185"/>
      <c r="N1184" s="28"/>
      <c r="O1184" s="28"/>
      <c r="P1184" s="32">
        <v>43216.0</v>
      </c>
      <c r="Q1184" s="185"/>
      <c r="R1184" s="182" t="s">
        <v>15</v>
      </c>
      <c r="S1184" s="182" t="s">
        <v>16</v>
      </c>
      <c r="T1184" s="182" t="s">
        <v>16</v>
      </c>
      <c r="U1184" s="182" t="s">
        <v>15</v>
      </c>
    </row>
    <row r="1185">
      <c r="A1185" s="59">
        <v>1168.0</v>
      </c>
      <c r="B1185" s="59">
        <v>7201601.0</v>
      </c>
      <c r="C1185" s="34" t="s">
        <v>16</v>
      </c>
      <c r="D1185" s="28"/>
      <c r="E1185" s="72">
        <v>43186.0</v>
      </c>
      <c r="F1185" s="224"/>
      <c r="G1185" s="185"/>
      <c r="H1185" s="28"/>
      <c r="I1185" s="225">
        <v>43189.0</v>
      </c>
      <c r="J1185" s="185"/>
      <c r="K1185" s="28"/>
      <c r="L1185" s="185"/>
      <c r="M1185" s="185"/>
      <c r="N1185" s="28"/>
      <c r="O1185" s="72">
        <v>43197.0</v>
      </c>
      <c r="P1185" s="32">
        <v>43203.0</v>
      </c>
      <c r="Q1185" s="185"/>
      <c r="R1185" s="182" t="s">
        <v>15</v>
      </c>
      <c r="S1185" s="182" t="s">
        <v>16</v>
      </c>
      <c r="T1185" s="182" t="s">
        <v>15</v>
      </c>
      <c r="U1185" s="182" t="s">
        <v>16</v>
      </c>
    </row>
    <row r="1186">
      <c r="A1186" s="59">
        <v>1169.0</v>
      </c>
      <c r="B1186" s="59">
        <v>7203534.0</v>
      </c>
      <c r="C1186" s="34" t="s">
        <v>16</v>
      </c>
      <c r="D1186" s="28"/>
      <c r="E1186" s="72">
        <v>43189.0</v>
      </c>
      <c r="F1186" s="260"/>
      <c r="G1186" s="185"/>
      <c r="H1186" s="28"/>
      <c r="I1186" s="248"/>
      <c r="J1186" s="185"/>
      <c r="K1186" s="28"/>
      <c r="L1186" s="32">
        <v>43193.0</v>
      </c>
      <c r="M1186" s="185"/>
      <c r="N1186" s="28"/>
      <c r="O1186" s="28"/>
      <c r="P1186" s="32">
        <v>43198.0</v>
      </c>
      <c r="Q1186" s="185"/>
      <c r="R1186" s="182" t="s">
        <v>15</v>
      </c>
      <c r="S1186" s="182" t="s">
        <v>15</v>
      </c>
      <c r="T1186" s="182" t="s">
        <v>16</v>
      </c>
      <c r="U1186" s="182" t="s">
        <v>15</v>
      </c>
    </row>
    <row r="1187">
      <c r="A1187" s="30">
        <v>1170.0</v>
      </c>
      <c r="B1187" s="30">
        <v>7202159.0</v>
      </c>
      <c r="C1187" s="34" t="s">
        <v>16</v>
      </c>
      <c r="D1187" s="30">
        <v>2.0</v>
      </c>
      <c r="E1187" s="72">
        <v>43187.0</v>
      </c>
      <c r="F1187" s="260"/>
      <c r="G1187" s="185"/>
      <c r="H1187" s="28"/>
      <c r="I1187" s="225">
        <v>43189.0</v>
      </c>
      <c r="J1187" s="185"/>
      <c r="K1187" s="28"/>
      <c r="L1187" s="185"/>
      <c r="M1187" s="185"/>
      <c r="N1187" s="28"/>
      <c r="O1187" s="72">
        <v>43197.0</v>
      </c>
      <c r="P1187" s="32">
        <v>43198.0</v>
      </c>
      <c r="Q1187" s="185"/>
      <c r="R1187" s="182" t="s">
        <v>15</v>
      </c>
      <c r="S1187" s="182" t="s">
        <v>16</v>
      </c>
      <c r="T1187" s="182" t="s">
        <v>15</v>
      </c>
      <c r="U1187" s="182" t="s">
        <v>15</v>
      </c>
    </row>
    <row r="1188">
      <c r="A1188" s="59">
        <v>1171.0</v>
      </c>
      <c r="B1188" s="59">
        <v>7203191.0</v>
      </c>
      <c r="C1188" s="34" t="s">
        <v>16</v>
      </c>
      <c r="D1188" s="30">
        <v>1.0</v>
      </c>
      <c r="E1188" s="72">
        <v>43188.0</v>
      </c>
      <c r="F1188" s="260"/>
      <c r="G1188" s="185"/>
      <c r="H1188" s="28"/>
      <c r="I1188" s="225">
        <v>43189.0</v>
      </c>
      <c r="J1188" s="185"/>
      <c r="K1188" s="28"/>
      <c r="L1188" s="32">
        <v>43207.0</v>
      </c>
      <c r="M1188" s="185"/>
      <c r="N1188" s="28"/>
      <c r="O1188" s="28"/>
      <c r="P1188" s="32">
        <v>43214.0</v>
      </c>
      <c r="Q1188" s="185"/>
      <c r="R1188" s="182" t="s">
        <v>15</v>
      </c>
      <c r="S1188" s="182" t="s">
        <v>16</v>
      </c>
      <c r="T1188" s="182" t="s">
        <v>16</v>
      </c>
      <c r="U1188" s="182" t="s">
        <v>15</v>
      </c>
    </row>
    <row r="1189">
      <c r="A1189" s="30">
        <v>1172.0</v>
      </c>
      <c r="B1189" s="30">
        <v>7201460.0</v>
      </c>
      <c r="C1189" s="34" t="s">
        <v>15</v>
      </c>
      <c r="D1189" s="28"/>
      <c r="E1189" s="72">
        <v>43186.0</v>
      </c>
      <c r="F1189" s="224">
        <v>43191.0</v>
      </c>
      <c r="G1189" s="185"/>
      <c r="H1189" s="28"/>
      <c r="I1189" s="225">
        <v>43186.0</v>
      </c>
      <c r="J1189" s="32">
        <v>43204.0</v>
      </c>
      <c r="K1189" s="28"/>
      <c r="L1189" s="32">
        <v>43217.0</v>
      </c>
      <c r="M1189" s="185"/>
      <c r="N1189" s="28"/>
      <c r="O1189" s="28"/>
      <c r="P1189" s="32">
        <v>43218.0</v>
      </c>
      <c r="Q1189" s="185"/>
      <c r="R1189" s="182" t="s">
        <v>16</v>
      </c>
      <c r="S1189" s="182" t="s">
        <v>16</v>
      </c>
      <c r="T1189" s="182" t="s">
        <v>16</v>
      </c>
      <c r="U1189" s="182" t="s">
        <v>15</v>
      </c>
    </row>
    <row r="1190">
      <c r="A1190" s="30">
        <v>1173.0</v>
      </c>
      <c r="B1190" s="30">
        <v>7203866.0</v>
      </c>
      <c r="C1190" s="34" t="s">
        <v>16</v>
      </c>
      <c r="D1190" s="28"/>
      <c r="E1190" s="72">
        <v>43190.0</v>
      </c>
      <c r="F1190" s="224"/>
      <c r="G1190" s="185"/>
      <c r="H1190" s="28"/>
      <c r="I1190" s="225">
        <v>43190.0</v>
      </c>
      <c r="J1190" s="185"/>
      <c r="K1190" s="28"/>
      <c r="L1190" s="32">
        <v>43196.0</v>
      </c>
      <c r="M1190" s="185"/>
      <c r="N1190" s="28"/>
      <c r="O1190" s="28"/>
      <c r="P1190" s="32">
        <v>43202.0</v>
      </c>
      <c r="Q1190" s="185"/>
      <c r="R1190" s="182" t="s">
        <v>15</v>
      </c>
      <c r="S1190" s="182" t="s">
        <v>16</v>
      </c>
      <c r="T1190" s="182" t="s">
        <v>16</v>
      </c>
      <c r="U1190" s="182" t="s">
        <v>15</v>
      </c>
    </row>
    <row r="1191">
      <c r="A1191" s="59">
        <v>1174.0</v>
      </c>
      <c r="B1191" s="59">
        <v>7205099.0</v>
      </c>
      <c r="C1191" s="33" t="s">
        <v>16</v>
      </c>
      <c r="D1191" s="59">
        <v>3.0</v>
      </c>
      <c r="E1191" s="74">
        <v>43192.0</v>
      </c>
      <c r="F1191" s="259"/>
      <c r="G1191" s="193"/>
      <c r="H1191" s="140"/>
      <c r="I1191" s="246">
        <v>43195.0</v>
      </c>
      <c r="J1191" s="193"/>
      <c r="K1191" s="140"/>
      <c r="L1191" s="193"/>
      <c r="M1191" s="193"/>
      <c r="N1191" s="140"/>
      <c r="O1191" s="140"/>
      <c r="P1191" s="70">
        <v>43202.0</v>
      </c>
      <c r="Q1191" s="193"/>
      <c r="R1191" s="194" t="s">
        <v>15</v>
      </c>
      <c r="S1191" s="194" t="s">
        <v>16</v>
      </c>
      <c r="T1191" s="194" t="s">
        <v>15</v>
      </c>
      <c r="U1191" s="194" t="s">
        <v>15</v>
      </c>
    </row>
    <row r="1192">
      <c r="A1192" s="30">
        <v>1175.0</v>
      </c>
      <c r="B1192" s="30">
        <v>7206745.0</v>
      </c>
      <c r="C1192" s="34" t="s">
        <v>16</v>
      </c>
      <c r="D1192" s="28"/>
      <c r="E1192" s="72">
        <v>43194.0</v>
      </c>
      <c r="F1192" s="224">
        <v>43194.0</v>
      </c>
      <c r="G1192" s="185"/>
      <c r="H1192" s="28"/>
      <c r="I1192" s="225">
        <v>43196.0</v>
      </c>
      <c r="J1192" s="185"/>
      <c r="K1192" s="28"/>
      <c r="L1192" s="185"/>
      <c r="M1192" s="185"/>
      <c r="N1192" s="28"/>
      <c r="O1192" s="28"/>
      <c r="P1192" s="32">
        <v>43225.0</v>
      </c>
      <c r="Q1192" s="185"/>
      <c r="R1192" s="182" t="s">
        <v>16</v>
      </c>
      <c r="S1192" s="182" t="s">
        <v>16</v>
      </c>
      <c r="T1192" s="182" t="s">
        <v>15</v>
      </c>
      <c r="U1192" s="182" t="s">
        <v>15</v>
      </c>
    </row>
    <row r="1193">
      <c r="A1193" s="30">
        <v>1176.0</v>
      </c>
      <c r="B1193" s="60">
        <v>7206606.0</v>
      </c>
      <c r="C1193" s="34" t="s">
        <v>16</v>
      </c>
      <c r="D1193" s="30">
        <v>2.0</v>
      </c>
      <c r="E1193" s="72">
        <v>43194.0</v>
      </c>
      <c r="F1193" s="224"/>
      <c r="G1193" s="185"/>
      <c r="H1193" s="28"/>
      <c r="I1193" s="225">
        <v>43196.0</v>
      </c>
      <c r="J1193" s="185"/>
      <c r="K1193" s="28"/>
      <c r="L1193" s="185"/>
      <c r="M1193" s="185"/>
      <c r="N1193" s="28"/>
      <c r="O1193" s="28"/>
      <c r="P1193" s="32">
        <v>43217.0</v>
      </c>
      <c r="Q1193" s="185"/>
      <c r="R1193" s="182" t="s">
        <v>15</v>
      </c>
      <c r="S1193" s="182" t="s">
        <v>16</v>
      </c>
      <c r="T1193" s="182" t="s">
        <v>15</v>
      </c>
      <c r="U1193" s="182" t="s">
        <v>15</v>
      </c>
    </row>
    <row r="1194">
      <c r="A1194" s="30">
        <v>1177.0</v>
      </c>
      <c r="B1194" s="60">
        <v>7206609.0</v>
      </c>
      <c r="C1194" s="34" t="s">
        <v>16</v>
      </c>
      <c r="D1194" s="30">
        <v>1.0</v>
      </c>
      <c r="E1194" s="72">
        <v>43194.0</v>
      </c>
      <c r="F1194" s="260"/>
      <c r="G1194" s="185"/>
      <c r="H1194" s="28"/>
      <c r="I1194" s="225">
        <v>43196.0</v>
      </c>
      <c r="J1194" s="185"/>
      <c r="K1194" s="28"/>
      <c r="L1194" s="185"/>
      <c r="M1194" s="185"/>
      <c r="N1194" s="28"/>
      <c r="O1194" s="28"/>
      <c r="P1194" s="32">
        <v>43217.0</v>
      </c>
      <c r="Q1194" s="185"/>
      <c r="R1194" s="182" t="s">
        <v>15</v>
      </c>
      <c r="S1194" s="182" t="s">
        <v>16</v>
      </c>
      <c r="T1194" s="182" t="s">
        <v>15</v>
      </c>
      <c r="U1194" s="182" t="s">
        <v>15</v>
      </c>
    </row>
    <row r="1195">
      <c r="A1195" s="30">
        <v>1178.0</v>
      </c>
      <c r="B1195" s="60">
        <v>7193851.0</v>
      </c>
      <c r="C1195" s="34" t="s">
        <v>16</v>
      </c>
      <c r="D1195" s="30">
        <v>1.0</v>
      </c>
      <c r="E1195" s="72">
        <v>43174.0</v>
      </c>
      <c r="F1195" s="224">
        <v>43175.0</v>
      </c>
      <c r="G1195" s="185"/>
      <c r="H1195" s="28"/>
      <c r="I1195" s="225">
        <v>43183.0</v>
      </c>
      <c r="J1195" s="225">
        <v>43198.0</v>
      </c>
      <c r="K1195" s="28"/>
      <c r="L1195" s="32">
        <v>43193.0</v>
      </c>
      <c r="M1195" s="32">
        <v>43203.0</v>
      </c>
      <c r="N1195" s="28"/>
      <c r="O1195" s="28"/>
      <c r="P1195" s="32">
        <v>43216.0</v>
      </c>
      <c r="Q1195" s="185"/>
      <c r="R1195" s="182" t="s">
        <v>16</v>
      </c>
      <c r="S1195" s="182" t="s">
        <v>16</v>
      </c>
      <c r="T1195" s="182" t="s">
        <v>16</v>
      </c>
      <c r="U1195" s="182" t="s">
        <v>15</v>
      </c>
    </row>
    <row r="1196">
      <c r="A1196" s="30">
        <v>1179.0</v>
      </c>
      <c r="B1196" s="60">
        <v>7210203.0</v>
      </c>
      <c r="C1196" s="34" t="s">
        <v>16</v>
      </c>
      <c r="D1196" s="28"/>
      <c r="E1196" s="72">
        <v>43200.0</v>
      </c>
      <c r="F1196" s="224">
        <v>43200.0</v>
      </c>
      <c r="G1196" s="185"/>
      <c r="H1196" s="28"/>
      <c r="I1196" s="225">
        <v>43239.0</v>
      </c>
      <c r="J1196" s="185"/>
      <c r="K1196" s="28"/>
      <c r="L1196" s="32">
        <v>43248.0</v>
      </c>
      <c r="M1196" s="185"/>
      <c r="N1196" s="28"/>
      <c r="O1196" s="28"/>
      <c r="P1196" s="32">
        <v>43270.0</v>
      </c>
      <c r="Q1196" s="185"/>
      <c r="R1196" s="182" t="s">
        <v>16</v>
      </c>
      <c r="S1196" s="182" t="s">
        <v>16</v>
      </c>
      <c r="T1196" s="182" t="s">
        <v>16</v>
      </c>
      <c r="U1196" s="182" t="s">
        <v>15</v>
      </c>
    </row>
    <row r="1197" ht="15.0" customHeight="1">
      <c r="A1197" s="30">
        <v>1180.0</v>
      </c>
      <c r="B1197" s="60">
        <v>7209638.0</v>
      </c>
      <c r="C1197" s="34" t="s">
        <v>16</v>
      </c>
      <c r="D1197" s="30">
        <v>2.0</v>
      </c>
      <c r="E1197" s="72">
        <v>43199.0</v>
      </c>
      <c r="F1197" s="260"/>
      <c r="G1197" s="185"/>
      <c r="H1197" s="28"/>
      <c r="I1197" s="225">
        <v>43201.0</v>
      </c>
      <c r="J1197" s="185"/>
      <c r="K1197" s="28"/>
      <c r="L1197" s="32">
        <v>43206.0</v>
      </c>
      <c r="M1197" s="185"/>
      <c r="N1197" s="28"/>
      <c r="O1197" s="72">
        <v>43212.0</v>
      </c>
      <c r="P1197" s="32">
        <v>43216.0</v>
      </c>
      <c r="Q1197" s="185"/>
      <c r="R1197" s="182" t="s">
        <v>15</v>
      </c>
      <c r="S1197" s="182" t="s">
        <v>16</v>
      </c>
      <c r="T1197" s="182" t="s">
        <v>16</v>
      </c>
      <c r="U1197" s="182" t="s">
        <v>16</v>
      </c>
    </row>
    <row r="1198">
      <c r="A1198" s="30">
        <v>1181.0</v>
      </c>
      <c r="B1198" s="60">
        <v>7209781.0</v>
      </c>
      <c r="C1198" s="34" t="s">
        <v>16</v>
      </c>
      <c r="D1198" s="30">
        <v>2.0</v>
      </c>
      <c r="E1198" s="72">
        <v>43200.0</v>
      </c>
      <c r="F1198" s="224"/>
      <c r="G1198" s="185"/>
      <c r="H1198" s="28"/>
      <c r="I1198" s="225">
        <v>43202.0</v>
      </c>
      <c r="J1198" s="185"/>
      <c r="K1198" s="28"/>
      <c r="L1198" s="185"/>
      <c r="M1198" s="185"/>
      <c r="N1198" s="28"/>
      <c r="O1198" s="72">
        <v>43206.0</v>
      </c>
      <c r="P1198" s="32">
        <v>43211.0</v>
      </c>
      <c r="Q1198" s="185"/>
      <c r="R1198" s="182" t="s">
        <v>15</v>
      </c>
      <c r="S1198" s="182" t="s">
        <v>16</v>
      </c>
      <c r="T1198" s="182" t="s">
        <v>15</v>
      </c>
      <c r="U1198" s="182" t="s">
        <v>16</v>
      </c>
    </row>
    <row r="1199">
      <c r="A1199" s="30">
        <v>1182.0</v>
      </c>
      <c r="B1199" s="60">
        <v>7212499.0</v>
      </c>
      <c r="C1199" s="34" t="s">
        <v>15</v>
      </c>
      <c r="D1199" s="28"/>
      <c r="E1199" s="32">
        <v>43203.0</v>
      </c>
      <c r="F1199" s="224"/>
      <c r="G1199" s="185"/>
      <c r="H1199" s="28"/>
      <c r="I1199" s="225">
        <v>43203.0</v>
      </c>
      <c r="J1199" s="185"/>
      <c r="K1199" s="28"/>
      <c r="L1199" s="32">
        <v>43220.0</v>
      </c>
      <c r="M1199" s="185"/>
      <c r="N1199" s="28"/>
      <c r="O1199" s="28"/>
      <c r="P1199" s="32">
        <v>43241.0</v>
      </c>
      <c r="Q1199" s="185"/>
      <c r="R1199" s="182" t="s">
        <v>15</v>
      </c>
      <c r="S1199" s="182" t="s">
        <v>16</v>
      </c>
      <c r="T1199" s="182" t="s">
        <v>16</v>
      </c>
      <c r="U1199" s="182" t="s">
        <v>15</v>
      </c>
    </row>
    <row r="1200">
      <c r="A1200" s="30">
        <v>1183.0</v>
      </c>
      <c r="B1200" s="60">
        <v>7212664.0</v>
      </c>
      <c r="C1200" s="34" t="s">
        <v>16</v>
      </c>
      <c r="D1200" s="30">
        <v>2.0</v>
      </c>
      <c r="E1200" s="72">
        <v>43203.0</v>
      </c>
      <c r="F1200" s="224">
        <v>43205.0</v>
      </c>
      <c r="G1200" s="32">
        <v>43217.0</v>
      </c>
      <c r="H1200" s="28"/>
      <c r="I1200" s="225">
        <v>43209.0</v>
      </c>
      <c r="J1200" s="185"/>
      <c r="K1200" s="28"/>
      <c r="L1200" s="185"/>
      <c r="M1200" s="185"/>
      <c r="N1200" s="28"/>
      <c r="O1200" s="72">
        <v>43246.0</v>
      </c>
      <c r="P1200" s="32">
        <v>43248.0</v>
      </c>
      <c r="Q1200" s="185"/>
      <c r="R1200" s="182" t="s">
        <v>16</v>
      </c>
      <c r="S1200" s="182" t="s">
        <v>15</v>
      </c>
      <c r="T1200" s="182" t="s">
        <v>15</v>
      </c>
      <c r="U1200" s="182" t="s">
        <v>16</v>
      </c>
    </row>
    <row r="1201">
      <c r="A1201" s="30">
        <v>1184.0</v>
      </c>
      <c r="B1201" s="60">
        <v>7213380.0</v>
      </c>
      <c r="C1201" s="34" t="s">
        <v>15</v>
      </c>
      <c r="D1201" s="28"/>
      <c r="E1201" s="30"/>
      <c r="F1201" s="260"/>
      <c r="G1201" s="185"/>
      <c r="H1201" s="28"/>
      <c r="I1201" s="225">
        <v>43205.0</v>
      </c>
      <c r="J1201" s="185"/>
      <c r="K1201" s="28"/>
      <c r="L1201" s="185"/>
      <c r="M1201" s="185"/>
      <c r="N1201" s="28"/>
      <c r="O1201" s="72">
        <v>43212.0</v>
      </c>
      <c r="P1201" s="32">
        <v>43216.0</v>
      </c>
      <c r="Q1201" s="185"/>
      <c r="R1201" s="182" t="s">
        <v>15</v>
      </c>
      <c r="S1201" s="182" t="s">
        <v>16</v>
      </c>
      <c r="T1201" s="182" t="s">
        <v>15</v>
      </c>
      <c r="U1201" s="182" t="s">
        <v>16</v>
      </c>
    </row>
    <row r="1202">
      <c r="A1202" s="30">
        <v>1185.0</v>
      </c>
      <c r="B1202" s="60">
        <v>7216631.0</v>
      </c>
      <c r="C1202" s="34" t="s">
        <v>16</v>
      </c>
      <c r="D1202" s="30">
        <v>2.0</v>
      </c>
      <c r="E1202" s="72">
        <v>43209.0</v>
      </c>
      <c r="F1202" s="224">
        <v>43220.0</v>
      </c>
      <c r="G1202" s="185"/>
      <c r="H1202" s="28"/>
      <c r="I1202" s="225">
        <v>43211.0</v>
      </c>
      <c r="J1202" s="32">
        <v>43236.0</v>
      </c>
      <c r="K1202" s="28"/>
      <c r="L1202" s="32">
        <v>43252.0</v>
      </c>
      <c r="M1202" s="185"/>
      <c r="N1202" s="28"/>
      <c r="O1202" s="72"/>
      <c r="P1202" s="32">
        <v>43261.0</v>
      </c>
      <c r="Q1202" s="185"/>
      <c r="R1202" s="182" t="s">
        <v>16</v>
      </c>
      <c r="S1202" s="182" t="s">
        <v>16</v>
      </c>
      <c r="T1202" s="182" t="s">
        <v>16</v>
      </c>
      <c r="U1202" s="182" t="s">
        <v>15</v>
      </c>
    </row>
    <row r="1203">
      <c r="A1203" s="59">
        <v>1186.0</v>
      </c>
      <c r="B1203" s="60">
        <v>7207392.0</v>
      </c>
      <c r="C1203" s="34" t="s">
        <v>16</v>
      </c>
      <c r="D1203" s="30">
        <v>1.0</v>
      </c>
      <c r="E1203" s="72">
        <v>43195.0</v>
      </c>
      <c r="F1203" s="224">
        <v>43196.0</v>
      </c>
      <c r="G1203" s="185"/>
      <c r="H1203" s="28"/>
      <c r="I1203" s="225">
        <v>43215.0</v>
      </c>
      <c r="J1203" s="185"/>
      <c r="K1203" s="28"/>
      <c r="L1203" s="32">
        <v>43219.0</v>
      </c>
      <c r="M1203" s="185"/>
      <c r="N1203" s="28"/>
      <c r="O1203" s="28"/>
      <c r="P1203" s="32">
        <v>43236.0</v>
      </c>
      <c r="Q1203" s="185"/>
      <c r="R1203" s="182" t="s">
        <v>16</v>
      </c>
      <c r="S1203" s="182" t="s">
        <v>16</v>
      </c>
      <c r="T1203" s="182" t="s">
        <v>16</v>
      </c>
      <c r="U1203" s="182" t="s">
        <v>15</v>
      </c>
    </row>
    <row r="1204">
      <c r="A1204" s="30">
        <v>1187.0</v>
      </c>
      <c r="B1204" s="60">
        <v>7217488.0</v>
      </c>
      <c r="C1204" s="34" t="s">
        <v>16</v>
      </c>
      <c r="D1204" s="30">
        <v>6.0</v>
      </c>
      <c r="E1204" s="72">
        <v>43211.0</v>
      </c>
      <c r="F1204" s="224"/>
      <c r="G1204" s="185"/>
      <c r="H1204" s="28"/>
      <c r="I1204" s="225">
        <v>43218.0</v>
      </c>
      <c r="J1204" s="185"/>
      <c r="K1204" s="28"/>
      <c r="L1204" s="185"/>
      <c r="M1204" s="185"/>
      <c r="N1204" s="28"/>
      <c r="O1204" s="72">
        <v>43236.0</v>
      </c>
      <c r="P1204" s="32">
        <v>43238.0</v>
      </c>
      <c r="Q1204" s="185"/>
      <c r="R1204" s="182" t="s">
        <v>15</v>
      </c>
      <c r="S1204" s="182" t="s">
        <v>16</v>
      </c>
      <c r="T1204" s="182" t="s">
        <v>15</v>
      </c>
      <c r="U1204" s="182" t="s">
        <v>16</v>
      </c>
    </row>
    <row r="1205">
      <c r="A1205" s="30">
        <v>1188.0</v>
      </c>
      <c r="B1205" s="60">
        <v>7216629.0</v>
      </c>
      <c r="C1205" s="34" t="s">
        <v>16</v>
      </c>
      <c r="D1205" s="30">
        <v>6.0</v>
      </c>
      <c r="E1205" s="72">
        <v>43209.0</v>
      </c>
      <c r="F1205" s="224"/>
      <c r="G1205" s="185"/>
      <c r="H1205" s="28"/>
      <c r="I1205" s="225">
        <v>43218.0</v>
      </c>
      <c r="J1205" s="185"/>
      <c r="K1205" s="28"/>
      <c r="L1205" s="32">
        <v>43216.0</v>
      </c>
      <c r="M1205" s="185"/>
      <c r="N1205" s="28"/>
      <c r="O1205" s="28"/>
      <c r="P1205" s="32">
        <v>43242.0</v>
      </c>
      <c r="Q1205" s="185"/>
      <c r="R1205" s="182" t="s">
        <v>15</v>
      </c>
      <c r="S1205" s="182" t="s">
        <v>15</v>
      </c>
      <c r="T1205" s="182" t="s">
        <v>16</v>
      </c>
      <c r="U1205" s="182" t="s">
        <v>15</v>
      </c>
    </row>
    <row r="1206">
      <c r="A1206" s="30">
        <v>1189.0</v>
      </c>
      <c r="B1206" s="60">
        <v>7219009.0</v>
      </c>
      <c r="C1206" s="34" t="s">
        <v>16</v>
      </c>
      <c r="D1206" s="30">
        <v>4.0</v>
      </c>
      <c r="E1206" s="72">
        <v>43214.0</v>
      </c>
      <c r="F1206" s="224"/>
      <c r="G1206" s="185"/>
      <c r="H1206" s="28"/>
      <c r="I1206" s="225">
        <v>43218.0</v>
      </c>
      <c r="J1206" s="185"/>
      <c r="K1206" s="28"/>
      <c r="L1206" s="185"/>
      <c r="M1206" s="185"/>
      <c r="N1206" s="28"/>
      <c r="O1206" s="28"/>
      <c r="P1206" s="32">
        <v>43250.0</v>
      </c>
      <c r="Q1206" s="185"/>
      <c r="R1206" s="182" t="s">
        <v>15</v>
      </c>
      <c r="S1206" s="182" t="s">
        <v>16</v>
      </c>
      <c r="T1206" s="182" t="s">
        <v>15</v>
      </c>
      <c r="U1206" s="182" t="s">
        <v>15</v>
      </c>
    </row>
    <row r="1207">
      <c r="A1207" s="30">
        <v>1190.0</v>
      </c>
      <c r="B1207" s="60">
        <v>7211739.0</v>
      </c>
      <c r="C1207" s="34" t="s">
        <v>15</v>
      </c>
      <c r="D1207" s="28"/>
      <c r="E1207" s="72">
        <v>43202.0</v>
      </c>
      <c r="F1207" s="224">
        <v>43202.0</v>
      </c>
      <c r="G1207" s="185"/>
      <c r="H1207" s="28"/>
      <c r="I1207" s="225">
        <v>43218.0</v>
      </c>
      <c r="J1207" s="185"/>
      <c r="K1207" s="28"/>
      <c r="L1207" s="32">
        <v>43231.0</v>
      </c>
      <c r="M1207" s="185"/>
      <c r="N1207" s="28"/>
      <c r="O1207" s="28"/>
      <c r="P1207" s="32">
        <v>43239.0</v>
      </c>
      <c r="Q1207" s="185"/>
      <c r="R1207" s="182" t="s">
        <v>16</v>
      </c>
      <c r="S1207" s="182" t="s">
        <v>16</v>
      </c>
      <c r="T1207" s="182" t="s">
        <v>16</v>
      </c>
      <c r="U1207" s="182" t="s">
        <v>15</v>
      </c>
    </row>
    <row r="1208">
      <c r="A1208" s="30">
        <v>1191.0</v>
      </c>
      <c r="B1208" s="60">
        <v>7220435.0</v>
      </c>
      <c r="C1208" s="34" t="s">
        <v>16</v>
      </c>
      <c r="D1208" s="30">
        <v>3.0</v>
      </c>
      <c r="E1208" s="72">
        <v>43215.0</v>
      </c>
      <c r="F1208" s="224"/>
      <c r="G1208" s="185"/>
      <c r="H1208" s="28"/>
      <c r="I1208" s="225">
        <v>43219.0</v>
      </c>
      <c r="J1208" s="185"/>
      <c r="K1208" s="28"/>
      <c r="L1208" s="185"/>
      <c r="M1208" s="185"/>
      <c r="N1208" s="28"/>
      <c r="O1208" s="72">
        <v>43237.0</v>
      </c>
      <c r="P1208" s="32">
        <v>43238.0</v>
      </c>
      <c r="Q1208" s="185"/>
      <c r="R1208" s="182" t="s">
        <v>15</v>
      </c>
      <c r="S1208" s="182" t="s">
        <v>16</v>
      </c>
      <c r="T1208" s="182" t="s">
        <v>15</v>
      </c>
      <c r="U1208" s="182" t="s">
        <v>16</v>
      </c>
    </row>
    <row r="1209">
      <c r="A1209" s="30">
        <v>1192.0</v>
      </c>
      <c r="B1209" s="60">
        <v>7223847.0</v>
      </c>
      <c r="C1209" s="34" t="s">
        <v>15</v>
      </c>
      <c r="D1209" s="28"/>
      <c r="E1209" s="32">
        <v>43221.0</v>
      </c>
      <c r="F1209" s="32">
        <v>43221.0</v>
      </c>
      <c r="G1209" s="32">
        <v>43306.0</v>
      </c>
      <c r="H1209" s="28"/>
      <c r="I1209" s="225">
        <v>43297.0</v>
      </c>
      <c r="J1209" s="32">
        <v>43304.0</v>
      </c>
      <c r="K1209" s="72">
        <v>43311.0</v>
      </c>
      <c r="L1209" s="32">
        <v>43301.0</v>
      </c>
      <c r="M1209" s="185"/>
      <c r="N1209" s="28"/>
      <c r="O1209" s="28"/>
      <c r="P1209" s="32">
        <v>43376.0</v>
      </c>
      <c r="Q1209" s="185"/>
      <c r="R1209" s="182" t="s">
        <v>16</v>
      </c>
      <c r="S1209" s="182" t="s">
        <v>16</v>
      </c>
      <c r="T1209" s="182" t="s">
        <v>16</v>
      </c>
      <c r="U1209" s="182" t="s">
        <v>15</v>
      </c>
    </row>
    <row r="1210">
      <c r="A1210" s="30">
        <v>1193.0</v>
      </c>
      <c r="B1210" s="60">
        <v>7224715.0</v>
      </c>
      <c r="C1210" s="34" t="s">
        <v>16</v>
      </c>
      <c r="D1210" s="30">
        <v>9.0</v>
      </c>
      <c r="E1210" s="32">
        <v>43222.0</v>
      </c>
      <c r="F1210" s="224"/>
      <c r="G1210" s="185"/>
      <c r="H1210" s="28"/>
      <c r="I1210" s="225">
        <v>43230.0</v>
      </c>
      <c r="J1210" s="185"/>
      <c r="K1210" s="28"/>
      <c r="L1210" s="32">
        <v>43254.0</v>
      </c>
      <c r="M1210" s="185"/>
      <c r="N1210" s="28"/>
      <c r="O1210" s="28"/>
      <c r="P1210" s="32">
        <v>43264.0</v>
      </c>
      <c r="Q1210" s="185"/>
      <c r="R1210" s="182" t="s">
        <v>15</v>
      </c>
      <c r="S1210" s="182" t="s">
        <v>16</v>
      </c>
      <c r="T1210" s="182" t="s">
        <v>16</v>
      </c>
      <c r="U1210" s="182" t="s">
        <v>15</v>
      </c>
    </row>
    <row r="1211">
      <c r="A1211" s="30">
        <v>1194.0</v>
      </c>
      <c r="B1211" s="60">
        <v>7230952.0</v>
      </c>
      <c r="C1211" s="34" t="s">
        <v>15</v>
      </c>
      <c r="D1211" s="28"/>
      <c r="E1211" s="30"/>
      <c r="F1211" s="224">
        <v>43234.0</v>
      </c>
      <c r="G1211" s="185"/>
      <c r="H1211" s="28"/>
      <c r="I1211" s="225">
        <v>43232.0</v>
      </c>
      <c r="J1211" s="185"/>
      <c r="K1211" s="28"/>
      <c r="L1211" s="185"/>
      <c r="M1211" s="185"/>
      <c r="N1211" s="28"/>
      <c r="O1211" s="28"/>
      <c r="P1211" s="225">
        <v>43245.0</v>
      </c>
      <c r="Q1211" s="185"/>
      <c r="R1211" s="182" t="s">
        <v>16</v>
      </c>
      <c r="S1211" s="182" t="s">
        <v>16</v>
      </c>
      <c r="T1211" s="182" t="s">
        <v>15</v>
      </c>
      <c r="U1211" s="182" t="s">
        <v>15</v>
      </c>
    </row>
    <row r="1212">
      <c r="A1212" s="30">
        <v>1195.0</v>
      </c>
      <c r="B1212" s="60">
        <v>7228660.0</v>
      </c>
      <c r="C1212" s="34" t="s">
        <v>16</v>
      </c>
      <c r="D1212" s="30">
        <v>6.0</v>
      </c>
      <c r="E1212" s="32">
        <v>43228.0</v>
      </c>
      <c r="F1212" s="224"/>
      <c r="G1212" s="185"/>
      <c r="H1212" s="28"/>
      <c r="I1212" s="225">
        <v>43234.0</v>
      </c>
      <c r="J1212" s="185"/>
      <c r="K1212" s="28"/>
      <c r="L1212" s="32">
        <v>43237.0</v>
      </c>
      <c r="M1212" s="185"/>
      <c r="N1212" s="28"/>
      <c r="O1212" s="28"/>
      <c r="P1212" s="225">
        <v>43245.0</v>
      </c>
      <c r="Q1212" s="185"/>
      <c r="R1212" s="182" t="s">
        <v>15</v>
      </c>
      <c r="S1212" s="182" t="s">
        <v>16</v>
      </c>
      <c r="T1212" s="182" t="s">
        <v>16</v>
      </c>
      <c r="U1212" s="182" t="s">
        <v>15</v>
      </c>
    </row>
    <row r="1213">
      <c r="A1213" s="30">
        <v>1196.0</v>
      </c>
      <c r="B1213" s="60">
        <v>7230261.0</v>
      </c>
      <c r="C1213" s="34" t="s">
        <v>16</v>
      </c>
      <c r="D1213" s="30">
        <v>3.0</v>
      </c>
      <c r="E1213" s="32">
        <v>43231.0</v>
      </c>
      <c r="F1213" s="224"/>
      <c r="G1213" s="185"/>
      <c r="H1213" s="28"/>
      <c r="I1213" s="225">
        <v>43234.0</v>
      </c>
      <c r="J1213" s="185"/>
      <c r="K1213" s="28"/>
      <c r="L1213" s="32">
        <v>43243.0</v>
      </c>
      <c r="M1213" s="185"/>
      <c r="N1213" s="28"/>
      <c r="O1213" s="28"/>
      <c r="P1213" s="225">
        <v>43248.0</v>
      </c>
      <c r="Q1213" s="185"/>
      <c r="R1213" s="182" t="s">
        <v>15</v>
      </c>
      <c r="S1213" s="182" t="s">
        <v>16</v>
      </c>
      <c r="T1213" s="182" t="s">
        <v>16</v>
      </c>
      <c r="U1213" s="182" t="s">
        <v>15</v>
      </c>
    </row>
    <row r="1214">
      <c r="A1214" s="30">
        <v>1197.0</v>
      </c>
      <c r="B1214" s="60">
        <v>7233689.0</v>
      </c>
      <c r="C1214" s="34" t="s">
        <v>15</v>
      </c>
      <c r="D1214" s="28"/>
      <c r="E1214" s="32">
        <v>43236.0</v>
      </c>
      <c r="F1214" s="32">
        <v>43236.0</v>
      </c>
      <c r="G1214" s="185"/>
      <c r="H1214" s="28"/>
      <c r="I1214" s="225">
        <v>43247.0</v>
      </c>
      <c r="J1214" s="185"/>
      <c r="K1214" s="28"/>
      <c r="L1214" s="32">
        <v>43250.0</v>
      </c>
      <c r="M1214" s="185"/>
      <c r="N1214" s="28"/>
      <c r="O1214" s="28"/>
      <c r="P1214" s="225">
        <v>43257.0</v>
      </c>
      <c r="Q1214" s="185"/>
      <c r="R1214" s="182" t="s">
        <v>16</v>
      </c>
      <c r="S1214" s="182" t="s">
        <v>16</v>
      </c>
      <c r="T1214" s="182" t="s">
        <v>16</v>
      </c>
      <c r="U1214" s="182" t="s">
        <v>15</v>
      </c>
    </row>
    <row r="1215">
      <c r="A1215" s="30">
        <v>1198.0</v>
      </c>
      <c r="B1215" s="30">
        <v>7234567.0</v>
      </c>
      <c r="C1215" s="34" t="s">
        <v>16</v>
      </c>
      <c r="D1215" s="30">
        <v>1.0</v>
      </c>
      <c r="E1215" s="72">
        <v>43238.0</v>
      </c>
      <c r="F1215" s="224">
        <v>43239.0</v>
      </c>
      <c r="G1215" s="185"/>
      <c r="H1215" s="28"/>
      <c r="I1215" s="248"/>
      <c r="J1215" s="185"/>
      <c r="K1215" s="28"/>
      <c r="L1215" s="185"/>
      <c r="M1215" s="185"/>
      <c r="N1215" s="28"/>
      <c r="O1215" s="28"/>
      <c r="P1215" s="185"/>
      <c r="Q1215" s="32">
        <v>43243.0</v>
      </c>
      <c r="R1215" s="182" t="s">
        <v>16</v>
      </c>
      <c r="S1215" s="182" t="s">
        <v>15</v>
      </c>
      <c r="T1215" s="182" t="s">
        <v>15</v>
      </c>
      <c r="U1215" s="182" t="s">
        <v>15</v>
      </c>
    </row>
    <row r="1216">
      <c r="A1216" s="30">
        <v>1199.0</v>
      </c>
      <c r="B1216" s="30">
        <v>7231038.0</v>
      </c>
      <c r="C1216" s="34" t="s">
        <v>16</v>
      </c>
      <c r="D1216" s="30">
        <v>8.0</v>
      </c>
      <c r="E1216" s="72">
        <v>43232.0</v>
      </c>
      <c r="F1216" s="260"/>
      <c r="G1216" s="185"/>
      <c r="H1216" s="28"/>
      <c r="I1216" s="225">
        <v>43240.0</v>
      </c>
      <c r="J1216" s="185"/>
      <c r="K1216" s="28"/>
      <c r="L1216" s="32">
        <v>43250.0</v>
      </c>
      <c r="M1216" s="185"/>
      <c r="N1216" s="28"/>
      <c r="O1216" s="28"/>
      <c r="P1216" s="32">
        <v>43267.0</v>
      </c>
      <c r="Q1216" s="185"/>
      <c r="R1216" s="182" t="s">
        <v>15</v>
      </c>
      <c r="S1216" s="182" t="s">
        <v>16</v>
      </c>
      <c r="T1216" s="182" t="s">
        <v>16</v>
      </c>
      <c r="U1216" s="182" t="s">
        <v>15</v>
      </c>
    </row>
    <row r="1217">
      <c r="A1217" s="30">
        <v>1200.0</v>
      </c>
      <c r="B1217" s="30">
        <v>7233823.0</v>
      </c>
      <c r="C1217" s="34" t="s">
        <v>16</v>
      </c>
      <c r="D1217" s="30">
        <v>4.0</v>
      </c>
      <c r="E1217" s="72">
        <v>43237.0</v>
      </c>
      <c r="F1217" s="260"/>
      <c r="G1217" s="185"/>
      <c r="H1217" s="28"/>
      <c r="I1217" s="225">
        <v>43241.0</v>
      </c>
      <c r="J1217" s="185"/>
      <c r="K1217" s="28"/>
      <c r="L1217" s="185"/>
      <c r="M1217" s="185"/>
      <c r="N1217" s="28"/>
      <c r="O1217" s="72">
        <v>43251.0</v>
      </c>
      <c r="P1217" s="32">
        <v>43263.0</v>
      </c>
      <c r="Q1217" s="185"/>
      <c r="R1217" s="182" t="s">
        <v>15</v>
      </c>
      <c r="S1217" s="182" t="s">
        <v>16</v>
      </c>
      <c r="T1217" s="182" t="s">
        <v>15</v>
      </c>
      <c r="U1217" s="182" t="s">
        <v>16</v>
      </c>
    </row>
    <row r="1218">
      <c r="A1218" s="30">
        <v>1201.0</v>
      </c>
      <c r="B1218" s="30">
        <v>7233824.0</v>
      </c>
      <c r="C1218" s="34" t="s">
        <v>16</v>
      </c>
      <c r="D1218" s="30">
        <v>5.0</v>
      </c>
      <c r="E1218" s="72">
        <v>43237.0</v>
      </c>
      <c r="F1218" s="224"/>
      <c r="G1218" s="185"/>
      <c r="H1218" s="28"/>
      <c r="I1218" s="225">
        <v>43242.0</v>
      </c>
      <c r="J1218" s="185"/>
      <c r="K1218" s="28"/>
      <c r="L1218" s="185"/>
      <c r="M1218" s="185"/>
      <c r="N1218" s="28"/>
      <c r="O1218" s="30" t="s">
        <v>3149</v>
      </c>
      <c r="P1218" s="32">
        <v>43263.0</v>
      </c>
      <c r="Q1218" s="185"/>
      <c r="R1218" s="182" t="s">
        <v>15</v>
      </c>
      <c r="S1218" s="182" t="s">
        <v>16</v>
      </c>
      <c r="T1218" s="182" t="s">
        <v>15</v>
      </c>
      <c r="U1218" s="182" t="s">
        <v>16</v>
      </c>
    </row>
    <row r="1219">
      <c r="A1219" s="30">
        <v>1202.0</v>
      </c>
      <c r="B1219" s="30">
        <v>7236686.0</v>
      </c>
      <c r="C1219" s="34" t="s">
        <v>16</v>
      </c>
      <c r="D1219" s="30">
        <v>1.0</v>
      </c>
      <c r="E1219" s="72">
        <v>43242.0</v>
      </c>
      <c r="F1219" s="224"/>
      <c r="G1219" s="185"/>
      <c r="H1219" s="28"/>
      <c r="I1219" s="225">
        <v>43243.0</v>
      </c>
      <c r="J1219" s="185"/>
      <c r="K1219" s="28"/>
      <c r="L1219" s="185"/>
      <c r="M1219" s="185"/>
      <c r="N1219" s="28"/>
      <c r="O1219" s="72">
        <v>43260.0</v>
      </c>
      <c r="P1219" s="32">
        <v>43261.0</v>
      </c>
      <c r="Q1219" s="185"/>
      <c r="R1219" s="182" t="s">
        <v>15</v>
      </c>
      <c r="S1219" s="182" t="s">
        <v>16</v>
      </c>
      <c r="T1219" s="182" t="s">
        <v>15</v>
      </c>
      <c r="U1219" s="182" t="s">
        <v>16</v>
      </c>
    </row>
    <row r="1220">
      <c r="A1220" s="30">
        <v>1203.0</v>
      </c>
      <c r="B1220" s="30">
        <v>7231103.0</v>
      </c>
      <c r="C1220" s="34" t="s">
        <v>16</v>
      </c>
      <c r="D1220" s="30">
        <v>11.0</v>
      </c>
      <c r="E1220" s="72">
        <v>43232.0</v>
      </c>
      <c r="F1220" s="260"/>
      <c r="G1220" s="185"/>
      <c r="H1220" s="28"/>
      <c r="I1220" s="225">
        <v>43243.0</v>
      </c>
      <c r="J1220" s="185"/>
      <c r="K1220" s="28"/>
      <c r="L1220" s="185"/>
      <c r="M1220" s="185"/>
      <c r="N1220" s="28"/>
      <c r="O1220" s="28"/>
      <c r="P1220" s="32">
        <v>43254.0</v>
      </c>
      <c r="Q1220" s="185"/>
      <c r="R1220" s="182" t="s">
        <v>15</v>
      </c>
      <c r="S1220" s="182" t="s">
        <v>16</v>
      </c>
      <c r="T1220" s="182" t="s">
        <v>15</v>
      </c>
      <c r="U1220" s="182" t="s">
        <v>15</v>
      </c>
    </row>
    <row r="1221">
      <c r="A1221" s="30">
        <v>1204.0</v>
      </c>
      <c r="B1221" s="30">
        <v>7232175.0</v>
      </c>
      <c r="C1221" s="34" t="s">
        <v>15</v>
      </c>
      <c r="D1221" s="28"/>
      <c r="E1221" s="72">
        <v>43234.0</v>
      </c>
      <c r="F1221" s="224">
        <v>43243.0</v>
      </c>
      <c r="G1221" s="185"/>
      <c r="H1221" s="28"/>
      <c r="I1221" s="225">
        <v>43234.0</v>
      </c>
      <c r="J1221" s="185"/>
      <c r="K1221" s="28"/>
      <c r="L1221" s="185"/>
      <c r="M1221" s="185"/>
      <c r="N1221" s="28"/>
      <c r="O1221" s="72">
        <v>43257.0</v>
      </c>
      <c r="P1221" s="32">
        <v>43258.0</v>
      </c>
      <c r="Q1221" s="185"/>
      <c r="R1221" s="182" t="s">
        <v>16</v>
      </c>
      <c r="S1221" s="182" t="s">
        <v>16</v>
      </c>
      <c r="T1221" s="182" t="s">
        <v>15</v>
      </c>
      <c r="U1221" s="182" t="s">
        <v>16</v>
      </c>
    </row>
    <row r="1222">
      <c r="A1222" s="30">
        <v>1205.0</v>
      </c>
      <c r="B1222" s="30">
        <v>7238292.0</v>
      </c>
      <c r="C1222" s="34" t="s">
        <v>16</v>
      </c>
      <c r="D1222" s="30">
        <v>3.0</v>
      </c>
      <c r="E1222" s="72">
        <v>43243.0</v>
      </c>
      <c r="F1222" s="260"/>
      <c r="G1222" s="185"/>
      <c r="H1222" s="28"/>
      <c r="I1222" s="225">
        <v>43246.0</v>
      </c>
      <c r="J1222" s="185"/>
      <c r="K1222" s="28"/>
      <c r="L1222" s="32">
        <v>43259.0</v>
      </c>
      <c r="M1222" s="185"/>
      <c r="N1222" s="28"/>
      <c r="O1222" s="28"/>
      <c r="P1222" s="32">
        <v>43263.0</v>
      </c>
      <c r="Q1222" s="185"/>
      <c r="R1222" s="182" t="s">
        <v>15</v>
      </c>
      <c r="S1222" s="182" t="s">
        <v>16</v>
      </c>
      <c r="T1222" s="182" t="s">
        <v>16</v>
      </c>
      <c r="U1222" s="182" t="s">
        <v>15</v>
      </c>
    </row>
    <row r="1223">
      <c r="A1223" s="30">
        <v>1206.0</v>
      </c>
      <c r="B1223" s="30">
        <v>7238266.0</v>
      </c>
      <c r="C1223" s="34" t="s">
        <v>16</v>
      </c>
      <c r="D1223" s="30">
        <v>3.0</v>
      </c>
      <c r="E1223" s="72">
        <v>43243.0</v>
      </c>
      <c r="F1223" s="224"/>
      <c r="G1223" s="185"/>
      <c r="H1223" s="28"/>
      <c r="I1223" s="225">
        <v>43246.0</v>
      </c>
      <c r="J1223" s="185"/>
      <c r="K1223" s="28"/>
      <c r="L1223" s="32">
        <v>43259.0</v>
      </c>
      <c r="M1223" s="185"/>
      <c r="N1223" s="28"/>
      <c r="O1223" s="28"/>
      <c r="P1223" s="32">
        <v>43260.0</v>
      </c>
      <c r="Q1223" s="185"/>
      <c r="R1223" s="182" t="s">
        <v>15</v>
      </c>
      <c r="S1223" s="182" t="s">
        <v>16</v>
      </c>
      <c r="T1223" s="182" t="s">
        <v>16</v>
      </c>
      <c r="U1223" s="182" t="s">
        <v>15</v>
      </c>
    </row>
    <row r="1224">
      <c r="A1224" s="30">
        <v>1207.0</v>
      </c>
      <c r="B1224" s="30">
        <v>7240449.0</v>
      </c>
      <c r="C1224" s="34" t="s">
        <v>16</v>
      </c>
      <c r="D1224" s="30">
        <v>11.0</v>
      </c>
      <c r="E1224" s="72">
        <v>43238.0</v>
      </c>
      <c r="F1224" s="260"/>
      <c r="G1224" s="185"/>
      <c r="H1224" s="28"/>
      <c r="I1224" s="225">
        <v>43249.0</v>
      </c>
      <c r="J1224" s="185"/>
      <c r="K1224" s="28"/>
      <c r="L1224" s="185"/>
      <c r="M1224" s="185"/>
      <c r="N1224" s="28"/>
      <c r="O1224" s="72">
        <v>43259.0</v>
      </c>
      <c r="P1224" s="32">
        <v>43259.0</v>
      </c>
      <c r="Q1224" s="185"/>
      <c r="R1224" s="182" t="s">
        <v>15</v>
      </c>
      <c r="S1224" s="182" t="s">
        <v>16</v>
      </c>
      <c r="T1224" s="182" t="s">
        <v>15</v>
      </c>
      <c r="U1224" s="182" t="s">
        <v>16</v>
      </c>
    </row>
    <row r="1225">
      <c r="A1225" s="30">
        <v>1208.0</v>
      </c>
      <c r="B1225" s="30">
        <v>7239990.0</v>
      </c>
      <c r="C1225" s="34" t="s">
        <v>16</v>
      </c>
      <c r="D1225" s="30">
        <v>3.0</v>
      </c>
      <c r="E1225" s="72">
        <v>43247.0</v>
      </c>
      <c r="F1225" s="224"/>
      <c r="G1225" s="185"/>
      <c r="H1225" s="28"/>
      <c r="I1225" s="225">
        <v>43250.0</v>
      </c>
      <c r="J1225" s="185"/>
      <c r="K1225" s="28"/>
      <c r="L1225" s="185"/>
      <c r="M1225" s="185"/>
      <c r="N1225" s="28"/>
      <c r="O1225" s="72">
        <v>43256.0</v>
      </c>
      <c r="P1225" s="32">
        <v>43257.0</v>
      </c>
      <c r="Q1225" s="185"/>
      <c r="R1225" s="182" t="s">
        <v>15</v>
      </c>
      <c r="S1225" s="182" t="s">
        <v>16</v>
      </c>
      <c r="T1225" s="182" t="s">
        <v>15</v>
      </c>
      <c r="U1225" s="182" t="s">
        <v>16</v>
      </c>
    </row>
    <row r="1226">
      <c r="A1226" s="30">
        <v>1209.0</v>
      </c>
      <c r="B1226" s="30">
        <v>7240379.0</v>
      </c>
      <c r="C1226" s="34" t="s">
        <v>16</v>
      </c>
      <c r="D1226" s="30">
        <v>4.0</v>
      </c>
      <c r="E1226" s="72">
        <v>43245.0</v>
      </c>
      <c r="F1226" s="224">
        <v>43249.0</v>
      </c>
      <c r="G1226" s="185"/>
      <c r="H1226" s="28"/>
      <c r="I1226" s="225">
        <v>43255.0</v>
      </c>
      <c r="J1226" s="185"/>
      <c r="K1226" s="28"/>
      <c r="L1226" s="185"/>
      <c r="M1226" s="185"/>
      <c r="N1226" s="28"/>
      <c r="O1226" s="28"/>
      <c r="P1226" s="32">
        <v>43260.0</v>
      </c>
      <c r="Q1226" s="185"/>
      <c r="R1226" s="182" t="s">
        <v>16</v>
      </c>
      <c r="S1226" s="182" t="s">
        <v>16</v>
      </c>
      <c r="T1226" s="182" t="s">
        <v>15</v>
      </c>
      <c r="U1226" s="182" t="s">
        <v>15</v>
      </c>
    </row>
    <row r="1227">
      <c r="A1227" s="30">
        <v>1210.0</v>
      </c>
      <c r="B1227" s="30">
        <v>7242085.0</v>
      </c>
      <c r="C1227" s="34" t="s">
        <v>16</v>
      </c>
      <c r="D1227" s="30">
        <v>1.0</v>
      </c>
      <c r="E1227" s="72">
        <v>43251.0</v>
      </c>
      <c r="F1227" s="224">
        <v>43253.0</v>
      </c>
      <c r="G1227" s="185"/>
      <c r="H1227" s="28"/>
      <c r="I1227" s="225">
        <v>43252.0</v>
      </c>
      <c r="J1227" s="185"/>
      <c r="K1227" s="28"/>
      <c r="L1227" s="185"/>
      <c r="M1227" s="185"/>
      <c r="N1227" s="28"/>
      <c r="O1227" s="28"/>
      <c r="P1227" s="185"/>
      <c r="Q1227" s="32">
        <v>43253.0</v>
      </c>
      <c r="R1227" s="182" t="s">
        <v>16</v>
      </c>
      <c r="S1227" s="182" t="s">
        <v>16</v>
      </c>
      <c r="T1227" s="182" t="s">
        <v>15</v>
      </c>
      <c r="U1227" s="182" t="s">
        <v>15</v>
      </c>
    </row>
    <row r="1228">
      <c r="A1228" s="30">
        <v>1211.0</v>
      </c>
      <c r="B1228" s="30">
        <v>7242681.0</v>
      </c>
      <c r="C1228" s="34" t="s">
        <v>16</v>
      </c>
      <c r="D1228" s="30">
        <v>2.0</v>
      </c>
      <c r="E1228" s="72">
        <v>43253.0</v>
      </c>
      <c r="F1228" s="224"/>
      <c r="G1228" s="185"/>
      <c r="H1228" s="28"/>
      <c r="I1228" s="225">
        <v>43255.0</v>
      </c>
      <c r="J1228" s="185"/>
      <c r="K1228" s="28"/>
      <c r="L1228" s="185"/>
      <c r="M1228" s="185"/>
      <c r="N1228" s="28"/>
      <c r="O1228" s="28"/>
      <c r="P1228" s="32">
        <v>43264.0</v>
      </c>
      <c r="Q1228" s="185"/>
      <c r="R1228" s="182" t="s">
        <v>15</v>
      </c>
      <c r="S1228" s="182" t="s">
        <v>16</v>
      </c>
      <c r="T1228" s="182" t="s">
        <v>15</v>
      </c>
      <c r="U1228" s="182" t="s">
        <v>15</v>
      </c>
    </row>
    <row r="1229">
      <c r="A1229" s="30">
        <v>1212.0</v>
      </c>
      <c r="B1229" s="30">
        <v>7274940.0</v>
      </c>
      <c r="C1229" s="34" t="s">
        <v>15</v>
      </c>
      <c r="D1229" s="28"/>
      <c r="E1229" s="72">
        <v>43257.0</v>
      </c>
      <c r="F1229" s="224">
        <v>43257.0</v>
      </c>
      <c r="G1229" s="185"/>
      <c r="H1229" s="28"/>
      <c r="I1229" s="225">
        <v>43287.0</v>
      </c>
      <c r="J1229" s="185"/>
      <c r="K1229" s="28"/>
      <c r="L1229" s="32">
        <v>43295.0</v>
      </c>
      <c r="M1229" s="185"/>
      <c r="N1229" s="28"/>
      <c r="O1229" s="28"/>
      <c r="P1229" s="32">
        <v>43299.0</v>
      </c>
      <c r="Q1229" s="185"/>
      <c r="R1229" s="182" t="s">
        <v>16</v>
      </c>
      <c r="S1229" s="182" t="s">
        <v>16</v>
      </c>
      <c r="T1229" s="182" t="s">
        <v>16</v>
      </c>
      <c r="U1229" s="182" t="s">
        <v>15</v>
      </c>
    </row>
    <row r="1230">
      <c r="A1230" s="30">
        <v>1213.0</v>
      </c>
      <c r="B1230" s="30">
        <v>7244865.0</v>
      </c>
      <c r="C1230" s="34" t="s">
        <v>15</v>
      </c>
      <c r="D1230" s="28"/>
      <c r="E1230" s="72">
        <v>43257.0</v>
      </c>
      <c r="F1230" s="260"/>
      <c r="G1230" s="185"/>
      <c r="H1230" s="28"/>
      <c r="I1230" s="225">
        <v>43257.0</v>
      </c>
      <c r="J1230" s="185"/>
      <c r="K1230" s="28"/>
      <c r="L1230" s="32">
        <v>43265.0</v>
      </c>
      <c r="M1230" s="185"/>
      <c r="N1230" s="28"/>
      <c r="O1230" s="28"/>
      <c r="P1230" s="32">
        <v>43284.0</v>
      </c>
      <c r="Q1230" s="185"/>
      <c r="R1230" s="182" t="s">
        <v>15</v>
      </c>
      <c r="S1230" s="182" t="s">
        <v>16</v>
      </c>
      <c r="T1230" s="182" t="s">
        <v>16</v>
      </c>
      <c r="U1230" s="182" t="s">
        <v>15</v>
      </c>
    </row>
    <row r="1231">
      <c r="A1231" s="30">
        <v>1214.0</v>
      </c>
      <c r="B1231" s="30">
        <v>7245547.0</v>
      </c>
      <c r="C1231" s="34" t="s">
        <v>15</v>
      </c>
      <c r="D1231" s="28"/>
      <c r="E1231" s="72">
        <v>43258.0</v>
      </c>
      <c r="F1231" s="224">
        <v>43258.0</v>
      </c>
      <c r="G1231" s="185"/>
      <c r="H1231" s="28"/>
      <c r="I1231" s="225">
        <v>43261.0</v>
      </c>
      <c r="J1231" s="185"/>
      <c r="K1231" s="28"/>
      <c r="L1231" s="32">
        <v>43269.0</v>
      </c>
      <c r="M1231" s="185"/>
      <c r="N1231" s="28"/>
      <c r="O1231" s="28"/>
      <c r="P1231" s="32">
        <v>43280.0</v>
      </c>
      <c r="Q1231" s="185"/>
      <c r="R1231" s="182" t="s">
        <v>16</v>
      </c>
      <c r="S1231" s="182" t="s">
        <v>16</v>
      </c>
      <c r="T1231" s="182" t="s">
        <v>16</v>
      </c>
      <c r="U1231" s="182" t="s">
        <v>15</v>
      </c>
    </row>
    <row r="1232">
      <c r="A1232" s="30">
        <v>1215.0</v>
      </c>
      <c r="B1232" s="30">
        <v>7245448.0</v>
      </c>
      <c r="C1232" s="34" t="s">
        <v>15</v>
      </c>
      <c r="D1232" s="28"/>
      <c r="E1232" s="72">
        <v>43258.0</v>
      </c>
      <c r="F1232" s="224">
        <v>43258.0</v>
      </c>
      <c r="G1232" s="185"/>
      <c r="H1232" s="28"/>
      <c r="I1232" s="225">
        <v>43301.0</v>
      </c>
      <c r="J1232" s="185"/>
      <c r="K1232" s="28"/>
      <c r="L1232" s="32">
        <v>43306.0</v>
      </c>
      <c r="M1232" s="185"/>
      <c r="N1232" s="28"/>
      <c r="O1232" s="28"/>
      <c r="P1232" s="32">
        <v>43333.0</v>
      </c>
      <c r="Q1232" s="185"/>
      <c r="R1232" s="182" t="s">
        <v>16</v>
      </c>
      <c r="S1232" s="182" t="s">
        <v>16</v>
      </c>
      <c r="T1232" s="182" t="s">
        <v>16</v>
      </c>
      <c r="U1232" s="182" t="s">
        <v>15</v>
      </c>
    </row>
    <row r="1233">
      <c r="A1233" s="30">
        <v>1216.0</v>
      </c>
      <c r="B1233" s="30">
        <v>7246134.0</v>
      </c>
      <c r="C1233" s="34" t="s">
        <v>15</v>
      </c>
      <c r="D1233" s="28"/>
      <c r="E1233" s="72">
        <v>43259.0</v>
      </c>
      <c r="F1233" s="224">
        <v>43259.0</v>
      </c>
      <c r="G1233" s="32">
        <v>43376.0</v>
      </c>
      <c r="H1233" s="28"/>
      <c r="I1233" s="225">
        <v>43343.0</v>
      </c>
      <c r="J1233" s="32">
        <v>43401.0</v>
      </c>
      <c r="K1233" s="28"/>
      <c r="L1233" s="32">
        <v>43345.0</v>
      </c>
      <c r="M1233" s="32">
        <v>43412.0</v>
      </c>
      <c r="N1233" s="28"/>
      <c r="O1233" s="28"/>
      <c r="P1233" s="32">
        <v>43430.0</v>
      </c>
      <c r="Q1233" s="185"/>
      <c r="R1233" s="182" t="s">
        <v>16</v>
      </c>
      <c r="S1233" s="182" t="s">
        <v>16</v>
      </c>
      <c r="T1233" s="182" t="s">
        <v>16</v>
      </c>
      <c r="U1233" s="182" t="s">
        <v>15</v>
      </c>
    </row>
    <row r="1234">
      <c r="A1234" s="30">
        <v>1217.0</v>
      </c>
      <c r="B1234" s="30">
        <v>7259898.0</v>
      </c>
      <c r="C1234" s="34" t="s">
        <v>86</v>
      </c>
      <c r="D1234" s="28"/>
      <c r="E1234" s="72">
        <v>43282.0</v>
      </c>
      <c r="F1234" s="224">
        <v>43285.0</v>
      </c>
      <c r="G1234" s="185"/>
      <c r="H1234" s="28"/>
      <c r="I1234" s="248"/>
      <c r="J1234" s="185"/>
      <c r="K1234" s="28"/>
      <c r="L1234" s="32">
        <v>43295.0</v>
      </c>
      <c r="M1234" s="185"/>
      <c r="N1234" s="28"/>
      <c r="O1234" s="28"/>
      <c r="P1234" s="32">
        <v>43299.0</v>
      </c>
      <c r="Q1234" s="185"/>
      <c r="R1234" s="182" t="s">
        <v>16</v>
      </c>
      <c r="S1234" s="182" t="s">
        <v>15</v>
      </c>
      <c r="T1234" s="182" t="s">
        <v>16</v>
      </c>
      <c r="U1234" s="182" t="s">
        <v>15</v>
      </c>
    </row>
    <row r="1235">
      <c r="A1235" s="30">
        <v>1218.0</v>
      </c>
      <c r="B1235" s="30">
        <v>7262202.0</v>
      </c>
      <c r="C1235" s="34" t="s">
        <v>15</v>
      </c>
      <c r="D1235" s="28"/>
      <c r="E1235" s="72">
        <v>43287.0</v>
      </c>
      <c r="F1235" s="224">
        <v>43287.0</v>
      </c>
      <c r="G1235" s="185"/>
      <c r="H1235" s="28"/>
      <c r="I1235" s="225">
        <v>43295.0</v>
      </c>
      <c r="J1235" s="185"/>
      <c r="K1235" s="28"/>
      <c r="L1235" s="185"/>
      <c r="M1235" s="185"/>
      <c r="N1235" s="28"/>
      <c r="O1235" s="28"/>
      <c r="P1235" s="32">
        <v>43296.0</v>
      </c>
      <c r="Q1235" s="185"/>
      <c r="R1235" s="182" t="s">
        <v>16</v>
      </c>
      <c r="S1235" s="182" t="s">
        <v>16</v>
      </c>
      <c r="T1235" s="182" t="s">
        <v>15</v>
      </c>
      <c r="U1235" s="182" t="s">
        <v>15</v>
      </c>
    </row>
    <row r="1236">
      <c r="A1236" s="59">
        <v>1219.0</v>
      </c>
      <c r="B1236" s="30">
        <v>7262132.0</v>
      </c>
      <c r="C1236" s="34" t="s">
        <v>16</v>
      </c>
      <c r="D1236" s="30">
        <v>3.0</v>
      </c>
      <c r="E1236" s="32">
        <v>43286.0</v>
      </c>
      <c r="F1236" s="260"/>
      <c r="G1236" s="185"/>
      <c r="H1236" s="28"/>
      <c r="I1236" s="225">
        <v>43289.0</v>
      </c>
      <c r="J1236" s="185"/>
      <c r="K1236" s="28"/>
      <c r="L1236" s="32">
        <v>43295.0</v>
      </c>
      <c r="M1236" s="185"/>
      <c r="N1236" s="28"/>
      <c r="O1236" s="28"/>
      <c r="P1236" s="72">
        <v>43301.0</v>
      </c>
      <c r="Q1236" s="185"/>
      <c r="R1236" s="182" t="s">
        <v>15</v>
      </c>
      <c r="S1236" s="182" t="s">
        <v>16</v>
      </c>
      <c r="T1236" s="182" t="s">
        <v>16</v>
      </c>
      <c r="U1236" s="182" t="s">
        <v>15</v>
      </c>
    </row>
    <row r="1237">
      <c r="A1237" s="59">
        <v>1220.0</v>
      </c>
      <c r="B1237" s="61">
        <v>7246463.0</v>
      </c>
      <c r="C1237" s="34" t="s">
        <v>16</v>
      </c>
      <c r="D1237" s="30">
        <v>1.0</v>
      </c>
      <c r="E1237" s="72">
        <v>43259.0</v>
      </c>
      <c r="F1237" s="224"/>
      <c r="G1237" s="185"/>
      <c r="H1237" s="28"/>
      <c r="I1237" s="225">
        <v>43260.0</v>
      </c>
      <c r="J1237" s="185"/>
      <c r="K1237" s="28"/>
      <c r="L1237" s="185"/>
      <c r="M1237" s="185"/>
      <c r="N1237" s="28"/>
      <c r="O1237" s="72">
        <v>43266.0</v>
      </c>
      <c r="P1237" s="32">
        <v>43269.0</v>
      </c>
      <c r="Q1237" s="185"/>
      <c r="R1237" s="182" t="s">
        <v>16</v>
      </c>
      <c r="S1237" s="182" t="s">
        <v>16</v>
      </c>
      <c r="T1237" s="182" t="s">
        <v>15</v>
      </c>
      <c r="U1237" s="182" t="s">
        <v>16</v>
      </c>
    </row>
    <row r="1238">
      <c r="A1238" s="59">
        <v>1221.0</v>
      </c>
      <c r="B1238" s="60">
        <v>7250634.0</v>
      </c>
      <c r="C1238" s="34" t="s">
        <v>86</v>
      </c>
      <c r="D1238" s="28"/>
      <c r="E1238" s="72">
        <v>43266.0</v>
      </c>
      <c r="F1238" s="224">
        <v>43267.0</v>
      </c>
      <c r="G1238" s="185"/>
      <c r="H1238" s="28"/>
      <c r="I1238" s="225">
        <v>43287.0</v>
      </c>
      <c r="J1238" s="185"/>
      <c r="K1238" s="28"/>
      <c r="L1238" s="32">
        <v>43312.0</v>
      </c>
      <c r="M1238" s="185"/>
      <c r="N1238" s="28"/>
      <c r="O1238" s="28"/>
      <c r="P1238" s="32">
        <v>43321.0</v>
      </c>
      <c r="Q1238" s="185"/>
      <c r="R1238" s="182" t="s">
        <v>16</v>
      </c>
      <c r="S1238" s="182" t="s">
        <v>16</v>
      </c>
      <c r="T1238" s="182" t="s">
        <v>16</v>
      </c>
      <c r="U1238" s="182" t="s">
        <v>15</v>
      </c>
    </row>
    <row r="1239">
      <c r="A1239" s="59">
        <v>1222.0</v>
      </c>
      <c r="B1239" s="30">
        <v>7251124.0</v>
      </c>
      <c r="C1239" s="34" t="s">
        <v>15</v>
      </c>
      <c r="D1239" s="28"/>
      <c r="E1239" s="224">
        <v>43267.0</v>
      </c>
      <c r="F1239" s="224">
        <v>43267.0</v>
      </c>
      <c r="G1239" s="32">
        <v>43293.0</v>
      </c>
      <c r="H1239" s="28"/>
      <c r="I1239" s="225">
        <v>43268.0</v>
      </c>
      <c r="J1239" s="185"/>
      <c r="K1239" s="28"/>
      <c r="L1239" s="32">
        <v>43305.0</v>
      </c>
      <c r="M1239" s="185"/>
      <c r="N1239" s="28"/>
      <c r="O1239" s="28"/>
      <c r="P1239" s="32">
        <v>43318.0</v>
      </c>
      <c r="Q1239" s="185"/>
      <c r="R1239" s="182" t="s">
        <v>16</v>
      </c>
      <c r="S1239" s="182" t="s">
        <v>16</v>
      </c>
      <c r="T1239" s="182" t="s">
        <v>16</v>
      </c>
      <c r="U1239" s="182" t="s">
        <v>15</v>
      </c>
    </row>
    <row r="1240">
      <c r="A1240" s="59">
        <v>1223.0</v>
      </c>
      <c r="B1240" s="61">
        <v>7252992.0</v>
      </c>
      <c r="C1240" s="34" t="s">
        <v>16</v>
      </c>
      <c r="D1240" s="30">
        <v>1.0</v>
      </c>
      <c r="E1240" s="72">
        <v>43270.0</v>
      </c>
      <c r="F1240" s="224">
        <v>43271.0</v>
      </c>
      <c r="G1240" s="185"/>
      <c r="H1240" s="28"/>
      <c r="I1240" s="225">
        <v>43321.0</v>
      </c>
      <c r="J1240" s="185"/>
      <c r="K1240" s="28"/>
      <c r="L1240" s="32">
        <v>43337.0</v>
      </c>
      <c r="M1240" s="185"/>
      <c r="N1240" s="28"/>
      <c r="O1240" s="72">
        <v>43357.0</v>
      </c>
      <c r="P1240" s="32">
        <v>43358.0</v>
      </c>
      <c r="Q1240" s="185"/>
      <c r="R1240" s="182" t="s">
        <v>16</v>
      </c>
      <c r="S1240" s="182" t="s">
        <v>16</v>
      </c>
      <c r="T1240" s="182" t="s">
        <v>16</v>
      </c>
      <c r="U1240" s="182" t="s">
        <v>16</v>
      </c>
    </row>
    <row r="1241">
      <c r="A1241" s="59">
        <v>1224.0</v>
      </c>
      <c r="B1241" s="30">
        <v>7253547.0</v>
      </c>
      <c r="C1241" s="34" t="s">
        <v>16</v>
      </c>
      <c r="D1241" s="30">
        <v>1.0</v>
      </c>
      <c r="E1241" s="72">
        <v>43271.0</v>
      </c>
      <c r="F1241" s="224"/>
      <c r="G1241" s="185"/>
      <c r="H1241" s="28"/>
      <c r="I1241" s="225">
        <v>43272.0</v>
      </c>
      <c r="J1241" s="185"/>
      <c r="K1241" s="28"/>
      <c r="L1241" s="32">
        <v>43288.0</v>
      </c>
      <c r="M1241" s="185"/>
      <c r="N1241" s="28"/>
      <c r="P1241" s="32">
        <v>43294.0</v>
      </c>
      <c r="Q1241" s="185"/>
      <c r="R1241" s="182" t="s">
        <v>15</v>
      </c>
      <c r="S1241" s="182" t="s">
        <v>16</v>
      </c>
      <c r="T1241" s="182" t="s">
        <v>16</v>
      </c>
      <c r="U1241" s="182" t="s">
        <v>15</v>
      </c>
    </row>
    <row r="1242">
      <c r="A1242" s="59">
        <v>1225.0</v>
      </c>
      <c r="B1242" s="60">
        <v>7254058.0</v>
      </c>
      <c r="C1242" s="34" t="s">
        <v>16</v>
      </c>
      <c r="D1242" s="30">
        <v>1.0</v>
      </c>
      <c r="E1242" s="72">
        <v>43272.0</v>
      </c>
      <c r="G1242" s="185"/>
      <c r="H1242" s="28"/>
      <c r="I1242" s="262">
        <v>43273.0</v>
      </c>
      <c r="J1242" s="185"/>
      <c r="K1242" s="28"/>
      <c r="L1242" s="32">
        <v>43285.0</v>
      </c>
      <c r="M1242" s="185"/>
      <c r="N1242" s="28"/>
      <c r="O1242" s="28"/>
      <c r="P1242" s="32">
        <v>43294.0</v>
      </c>
      <c r="Q1242" s="185"/>
      <c r="R1242" s="182" t="s">
        <v>15</v>
      </c>
      <c r="S1242" s="182" t="s">
        <v>16</v>
      </c>
      <c r="T1242" s="182" t="s">
        <v>16</v>
      </c>
      <c r="U1242" s="182" t="s">
        <v>15</v>
      </c>
    </row>
    <row r="1243">
      <c r="A1243" s="59">
        <v>1226.0</v>
      </c>
      <c r="B1243" s="60">
        <v>7255965.0</v>
      </c>
      <c r="C1243" s="34" t="s">
        <v>16</v>
      </c>
      <c r="D1243" s="30">
        <v>1.0</v>
      </c>
      <c r="E1243" s="72">
        <v>43276.0</v>
      </c>
      <c r="F1243" s="224">
        <v>43290.0</v>
      </c>
      <c r="G1243" s="224"/>
      <c r="H1243" s="28"/>
      <c r="I1243" s="225">
        <v>43277.0</v>
      </c>
      <c r="J1243" s="262">
        <v>43309.0</v>
      </c>
      <c r="K1243" s="28"/>
      <c r="L1243" s="185"/>
      <c r="M1243" s="185"/>
      <c r="N1243" s="28"/>
      <c r="O1243" s="28"/>
      <c r="P1243" s="262">
        <v>43310.0</v>
      </c>
      <c r="Q1243" s="185"/>
      <c r="R1243" s="182" t="s">
        <v>16</v>
      </c>
      <c r="S1243" s="182" t="s">
        <v>16</v>
      </c>
      <c r="T1243" s="182" t="s">
        <v>15</v>
      </c>
      <c r="U1243" s="182" t="s">
        <v>15</v>
      </c>
    </row>
    <row r="1244">
      <c r="A1244" s="59">
        <v>1227.0</v>
      </c>
      <c r="B1244" s="60">
        <v>7255301.0</v>
      </c>
      <c r="C1244" s="34" t="s">
        <v>15</v>
      </c>
      <c r="D1244" s="28"/>
      <c r="E1244" s="72">
        <v>43275.0</v>
      </c>
      <c r="F1244" s="224"/>
      <c r="G1244" s="185"/>
      <c r="H1244" s="28"/>
      <c r="I1244" s="225">
        <v>43280.0</v>
      </c>
      <c r="J1244" s="185"/>
      <c r="K1244" s="28"/>
      <c r="L1244" s="32">
        <v>43281.0</v>
      </c>
      <c r="M1244" s="185"/>
      <c r="N1244" s="28"/>
      <c r="O1244" s="72">
        <v>43275.0</v>
      </c>
      <c r="P1244" s="32">
        <v>43284.0</v>
      </c>
      <c r="Q1244" s="185"/>
      <c r="R1244" s="182" t="s">
        <v>15</v>
      </c>
      <c r="S1244" s="182" t="s">
        <v>16</v>
      </c>
      <c r="T1244" s="182" t="s">
        <v>16</v>
      </c>
      <c r="U1244" s="182" t="s">
        <v>16</v>
      </c>
    </row>
    <row r="1245">
      <c r="A1245" s="59">
        <v>1228.0</v>
      </c>
      <c r="B1245" s="60">
        <v>7257560.0</v>
      </c>
      <c r="C1245" s="34" t="s">
        <v>16</v>
      </c>
      <c r="D1245" s="30">
        <v>2.0</v>
      </c>
      <c r="E1245" s="72">
        <v>43279.0</v>
      </c>
      <c r="F1245" s="260"/>
      <c r="G1245" s="185"/>
      <c r="H1245" s="28"/>
      <c r="I1245" s="225">
        <v>43281.0</v>
      </c>
      <c r="J1245" s="185"/>
      <c r="K1245" s="28"/>
      <c r="L1245" s="32">
        <v>43305.0</v>
      </c>
      <c r="N1245" s="28"/>
      <c r="O1245" s="28"/>
      <c r="P1245" s="32">
        <v>43311.0</v>
      </c>
      <c r="Q1245" s="185"/>
      <c r="R1245" s="182" t="s">
        <v>15</v>
      </c>
      <c r="S1245" s="182" t="s">
        <v>16</v>
      </c>
      <c r="T1245" s="182" t="s">
        <v>16</v>
      </c>
      <c r="U1245" s="182" t="s">
        <v>15</v>
      </c>
    </row>
    <row r="1246">
      <c r="A1246" s="59">
        <v>1229.0</v>
      </c>
      <c r="B1246" s="30">
        <v>7259871.0</v>
      </c>
      <c r="C1246" s="34" t="s">
        <v>16</v>
      </c>
      <c r="D1246" s="30">
        <v>1.0</v>
      </c>
      <c r="E1246" s="72">
        <v>43283.0</v>
      </c>
      <c r="F1246" s="224">
        <v>43286.0</v>
      </c>
      <c r="G1246" s="185"/>
      <c r="H1246" s="28"/>
      <c r="I1246" s="225">
        <v>43284.0</v>
      </c>
      <c r="J1246" s="32">
        <v>43290.0</v>
      </c>
      <c r="K1246" s="28"/>
      <c r="L1246" s="185"/>
      <c r="M1246" s="185"/>
      <c r="N1246" s="28"/>
      <c r="O1246" s="72">
        <v>43292.0</v>
      </c>
      <c r="P1246" s="32">
        <v>43296.0</v>
      </c>
      <c r="Q1246" s="185"/>
      <c r="R1246" s="182"/>
      <c r="S1246" s="182"/>
      <c r="T1246" s="182"/>
      <c r="U1246" s="182"/>
    </row>
    <row r="1247">
      <c r="A1247" s="30">
        <v>1230.0</v>
      </c>
      <c r="B1247" s="60">
        <v>7262932.0</v>
      </c>
      <c r="C1247" s="34" t="s">
        <v>16</v>
      </c>
      <c r="D1247" s="30">
        <v>1.0</v>
      </c>
      <c r="E1247" s="32">
        <v>43288.0</v>
      </c>
      <c r="F1247" s="260"/>
      <c r="G1247" s="185"/>
      <c r="H1247" s="28"/>
      <c r="I1247" s="32">
        <v>43289.0</v>
      </c>
      <c r="J1247" s="185"/>
      <c r="K1247" s="28"/>
      <c r="L1247" s="32">
        <v>43300.0</v>
      </c>
      <c r="M1247" s="185"/>
      <c r="N1247" s="28"/>
      <c r="O1247" s="28"/>
      <c r="P1247" s="32">
        <v>43307.0</v>
      </c>
      <c r="Q1247" s="185"/>
      <c r="R1247" s="182" t="s">
        <v>15</v>
      </c>
      <c r="S1247" s="182" t="s">
        <v>16</v>
      </c>
      <c r="T1247" s="182" t="s">
        <v>16</v>
      </c>
      <c r="U1247" s="182" t="s">
        <v>15</v>
      </c>
    </row>
    <row r="1248">
      <c r="A1248" s="30">
        <v>1231.0</v>
      </c>
      <c r="B1248" s="60">
        <v>7260749.0</v>
      </c>
      <c r="C1248" s="34" t="s">
        <v>15</v>
      </c>
      <c r="D1248" s="28"/>
      <c r="E1248" s="32">
        <v>43285.0</v>
      </c>
      <c r="F1248" s="32">
        <v>43285.0</v>
      </c>
      <c r="G1248" s="185"/>
      <c r="H1248" s="28"/>
      <c r="I1248" s="225">
        <v>43291.0</v>
      </c>
      <c r="J1248" s="185"/>
      <c r="K1248" s="28"/>
      <c r="L1248" s="32">
        <v>43306.0</v>
      </c>
      <c r="M1248" s="185"/>
      <c r="N1248" s="28"/>
      <c r="O1248" s="28"/>
      <c r="P1248" s="32">
        <v>43327.0</v>
      </c>
      <c r="Q1248" s="185"/>
      <c r="R1248" s="182" t="s">
        <v>16</v>
      </c>
      <c r="S1248" s="182" t="s">
        <v>16</v>
      </c>
      <c r="T1248" s="182" t="s">
        <v>16</v>
      </c>
      <c r="U1248" s="182" t="s">
        <v>15</v>
      </c>
    </row>
    <row r="1249">
      <c r="A1249" s="30">
        <v>1232.0</v>
      </c>
      <c r="B1249" s="60">
        <v>7265365.0</v>
      </c>
      <c r="C1249" s="34" t="s">
        <v>16</v>
      </c>
      <c r="D1249" s="30">
        <v>2.0</v>
      </c>
      <c r="E1249" s="32">
        <v>43293.0</v>
      </c>
      <c r="F1249" s="224"/>
      <c r="G1249" s="185"/>
      <c r="H1249" s="28"/>
      <c r="I1249" s="225">
        <v>43295.0</v>
      </c>
      <c r="J1249" s="185"/>
      <c r="K1249" s="28"/>
      <c r="L1249" s="185"/>
      <c r="M1249" s="185"/>
      <c r="N1249" s="28"/>
      <c r="O1249" s="28"/>
      <c r="P1249" s="32">
        <v>43303.0</v>
      </c>
      <c r="Q1249" s="185"/>
      <c r="R1249" s="182" t="s">
        <v>15</v>
      </c>
      <c r="S1249" s="182" t="s">
        <v>16</v>
      </c>
      <c r="T1249" s="182" t="s">
        <v>15</v>
      </c>
      <c r="U1249" s="182" t="s">
        <v>15</v>
      </c>
    </row>
    <row r="1250">
      <c r="A1250" s="30">
        <v>1233.0</v>
      </c>
      <c r="B1250" s="60">
        <v>7266608.0</v>
      </c>
      <c r="C1250" s="34" t="s">
        <v>15</v>
      </c>
      <c r="D1250" s="28"/>
      <c r="E1250" s="32">
        <v>43295.0</v>
      </c>
      <c r="F1250" s="260"/>
      <c r="G1250" s="185"/>
      <c r="H1250" s="28"/>
      <c r="I1250" s="32">
        <v>43296.0</v>
      </c>
      <c r="J1250" s="185"/>
      <c r="K1250" s="28"/>
      <c r="L1250" s="185"/>
      <c r="M1250" s="185"/>
      <c r="N1250" s="28"/>
      <c r="O1250" s="32">
        <v>43307.0</v>
      </c>
      <c r="P1250" s="32">
        <v>43309.0</v>
      </c>
      <c r="Q1250" s="185"/>
      <c r="R1250" s="182" t="s">
        <v>15</v>
      </c>
      <c r="S1250" s="182" t="s">
        <v>16</v>
      </c>
      <c r="T1250" s="182" t="s">
        <v>15</v>
      </c>
      <c r="U1250" s="182" t="s">
        <v>16</v>
      </c>
    </row>
    <row r="1251">
      <c r="A1251" s="30">
        <v>1234.0</v>
      </c>
      <c r="B1251" s="60">
        <v>7266749.0</v>
      </c>
      <c r="C1251" s="34" t="s">
        <v>15</v>
      </c>
      <c r="D1251" s="28"/>
      <c r="E1251" s="32">
        <v>43296.0</v>
      </c>
      <c r="F1251" s="32">
        <v>43296.0</v>
      </c>
      <c r="G1251" s="185"/>
      <c r="H1251" s="28"/>
      <c r="I1251" s="248"/>
      <c r="J1251" s="185"/>
      <c r="K1251" s="28"/>
      <c r="L1251" s="185"/>
      <c r="M1251" s="185"/>
      <c r="N1251" s="28"/>
      <c r="O1251" s="28"/>
      <c r="P1251" s="185"/>
      <c r="Q1251" s="72">
        <v>43297.0</v>
      </c>
      <c r="R1251" s="182" t="s">
        <v>16</v>
      </c>
      <c r="S1251" s="182" t="s">
        <v>15</v>
      </c>
      <c r="T1251" s="182" t="s">
        <v>15</v>
      </c>
      <c r="U1251" s="182" t="s">
        <v>15</v>
      </c>
    </row>
    <row r="1252">
      <c r="A1252" s="30">
        <v>1235.0</v>
      </c>
      <c r="B1252" s="60">
        <v>7267702.0</v>
      </c>
      <c r="C1252" s="34" t="s">
        <v>15</v>
      </c>
      <c r="D1252" s="28"/>
      <c r="E1252" s="32">
        <v>43297.0</v>
      </c>
      <c r="F1252" s="32">
        <v>43297.0</v>
      </c>
      <c r="G1252" s="185"/>
      <c r="H1252" s="28"/>
      <c r="I1252" s="225">
        <v>43361.0</v>
      </c>
      <c r="J1252" s="185"/>
      <c r="K1252" s="28"/>
      <c r="L1252" s="185"/>
      <c r="M1252" s="185"/>
      <c r="N1252" s="28"/>
      <c r="O1252" s="72">
        <v>43389.0</v>
      </c>
      <c r="P1252" s="32">
        <v>43410.0</v>
      </c>
      <c r="Q1252" s="185"/>
      <c r="R1252" s="182" t="s">
        <v>16</v>
      </c>
      <c r="S1252" s="182" t="s">
        <v>16</v>
      </c>
      <c r="T1252" s="182" t="s">
        <v>15</v>
      </c>
      <c r="U1252" s="182" t="s">
        <v>16</v>
      </c>
    </row>
    <row r="1253">
      <c r="A1253" s="30">
        <v>1236.0</v>
      </c>
      <c r="B1253" s="60">
        <v>7267658.0</v>
      </c>
      <c r="C1253" s="34" t="s">
        <v>15</v>
      </c>
      <c r="D1253" s="28"/>
      <c r="E1253" s="32">
        <v>43297.0</v>
      </c>
      <c r="F1253" s="32">
        <v>43297.0</v>
      </c>
      <c r="G1253" s="185"/>
      <c r="H1253" s="28"/>
      <c r="I1253" s="225">
        <v>43356.0</v>
      </c>
      <c r="J1253" s="185"/>
      <c r="K1253" s="28"/>
      <c r="L1253" s="185"/>
      <c r="M1253" s="185"/>
      <c r="N1253" s="28"/>
      <c r="O1253" s="28"/>
      <c r="P1253" s="32">
        <v>43364.0</v>
      </c>
      <c r="Q1253" s="185"/>
      <c r="R1253" s="182" t="s">
        <v>16</v>
      </c>
      <c r="S1253" s="182" t="s">
        <v>16</v>
      </c>
      <c r="T1253" s="182" t="s">
        <v>15</v>
      </c>
      <c r="U1253" s="182" t="s">
        <v>15</v>
      </c>
    </row>
    <row r="1254">
      <c r="A1254" s="30">
        <v>1237.0</v>
      </c>
      <c r="B1254" s="60">
        <v>7293668.0</v>
      </c>
      <c r="C1254" s="34" t="s">
        <v>15</v>
      </c>
      <c r="D1254" s="28"/>
      <c r="E1254" s="32">
        <v>43298.0</v>
      </c>
      <c r="F1254" s="224"/>
      <c r="G1254" s="185"/>
      <c r="H1254" s="28"/>
      <c r="I1254" s="32">
        <v>43298.0</v>
      </c>
      <c r="J1254" s="185"/>
      <c r="K1254" s="28"/>
      <c r="L1254" s="185"/>
      <c r="M1254" s="185"/>
      <c r="N1254" s="28"/>
      <c r="O1254" s="32">
        <v>43306.0</v>
      </c>
      <c r="P1254" s="32">
        <v>43308.0</v>
      </c>
      <c r="Q1254" s="185"/>
      <c r="R1254" s="182" t="s">
        <v>15</v>
      </c>
      <c r="S1254" s="182" t="s">
        <v>16</v>
      </c>
      <c r="T1254" s="182" t="s">
        <v>15</v>
      </c>
      <c r="U1254" s="182" t="s">
        <v>16</v>
      </c>
    </row>
    <row r="1255">
      <c r="A1255" s="30">
        <v>1238.0</v>
      </c>
      <c r="B1255" s="60">
        <v>7269792.0</v>
      </c>
      <c r="C1255" s="34" t="s">
        <v>15</v>
      </c>
      <c r="D1255" s="28"/>
      <c r="E1255" s="32">
        <v>43300.0</v>
      </c>
      <c r="F1255" s="32">
        <v>43300.0</v>
      </c>
      <c r="G1255" s="185"/>
      <c r="H1255" s="28"/>
      <c r="I1255" s="225">
        <v>43308.0</v>
      </c>
      <c r="J1255" s="185"/>
      <c r="K1255" s="28"/>
      <c r="L1255" s="185"/>
      <c r="M1255" s="185"/>
      <c r="N1255" s="28"/>
      <c r="O1255" s="72">
        <v>43310.0</v>
      </c>
      <c r="P1255" s="32">
        <v>43315.0</v>
      </c>
      <c r="Q1255" s="185"/>
      <c r="R1255" s="182" t="s">
        <v>16</v>
      </c>
      <c r="S1255" s="182" t="s">
        <v>16</v>
      </c>
      <c r="T1255" s="182" t="s">
        <v>15</v>
      </c>
      <c r="U1255" s="182" t="s">
        <v>16</v>
      </c>
    </row>
    <row r="1256">
      <c r="A1256" s="30">
        <v>1239.0</v>
      </c>
      <c r="B1256" s="60">
        <v>7270303.0</v>
      </c>
      <c r="C1256" s="34" t="s">
        <v>15</v>
      </c>
      <c r="D1256" s="28"/>
      <c r="E1256" s="32">
        <v>43301.0</v>
      </c>
      <c r="F1256" s="32">
        <v>43302.0</v>
      </c>
      <c r="G1256" s="185"/>
      <c r="H1256" s="28"/>
      <c r="I1256" s="225">
        <v>43306.0</v>
      </c>
      <c r="J1256" s="185"/>
      <c r="K1256" s="28"/>
      <c r="L1256" s="72">
        <v>43320.0</v>
      </c>
      <c r="M1256" s="185"/>
      <c r="N1256" s="28"/>
      <c r="O1256" s="72"/>
      <c r="P1256" s="32">
        <v>43330.0</v>
      </c>
      <c r="Q1256" s="185"/>
      <c r="R1256" s="182" t="s">
        <v>16</v>
      </c>
      <c r="S1256" s="182" t="s">
        <v>16</v>
      </c>
      <c r="T1256" s="182" t="s">
        <v>16</v>
      </c>
      <c r="U1256" s="182" t="s">
        <v>15</v>
      </c>
    </row>
    <row r="1257">
      <c r="A1257" s="30">
        <v>1240.0</v>
      </c>
      <c r="B1257" s="60">
        <v>7270480.0</v>
      </c>
      <c r="C1257" s="34" t="s">
        <v>16</v>
      </c>
      <c r="D1257" s="30">
        <v>3.0</v>
      </c>
      <c r="E1257" s="32">
        <v>43299.0</v>
      </c>
      <c r="F1257" s="260"/>
      <c r="G1257" s="185"/>
      <c r="H1257" s="28"/>
      <c r="I1257" s="32">
        <v>43302.0</v>
      </c>
      <c r="J1257" s="185"/>
      <c r="K1257" s="28"/>
      <c r="L1257" s="185"/>
      <c r="M1257" s="185"/>
      <c r="N1257" s="28"/>
      <c r="O1257" s="28"/>
      <c r="P1257" s="32">
        <v>43317.0</v>
      </c>
      <c r="Q1257" s="185"/>
      <c r="R1257" s="182" t="s">
        <v>15</v>
      </c>
      <c r="S1257" s="182" t="s">
        <v>16</v>
      </c>
      <c r="T1257" s="182" t="s">
        <v>15</v>
      </c>
      <c r="U1257" s="182" t="s">
        <v>15</v>
      </c>
    </row>
    <row r="1258">
      <c r="A1258" s="30">
        <v>1241.0</v>
      </c>
      <c r="B1258" s="60">
        <v>7270836.0</v>
      </c>
      <c r="C1258" s="34" t="s">
        <v>16</v>
      </c>
      <c r="D1258" s="30">
        <v>2.0</v>
      </c>
      <c r="E1258" s="32">
        <v>43302.0</v>
      </c>
      <c r="F1258" s="224">
        <v>43304.0</v>
      </c>
      <c r="G1258" s="185"/>
      <c r="H1258" s="28"/>
      <c r="I1258" s="225">
        <v>43317.0</v>
      </c>
      <c r="J1258" s="185"/>
      <c r="K1258" s="28"/>
      <c r="L1258" s="185"/>
      <c r="M1258" s="185"/>
      <c r="N1258" s="28"/>
      <c r="O1258" s="72">
        <v>43320.0</v>
      </c>
      <c r="P1258" s="32">
        <v>43322.0</v>
      </c>
      <c r="Q1258" s="185"/>
      <c r="R1258" s="182" t="s">
        <v>16</v>
      </c>
      <c r="S1258" s="182" t="s">
        <v>16</v>
      </c>
      <c r="T1258" s="182" t="s">
        <v>15</v>
      </c>
      <c r="U1258" s="182" t="s">
        <v>16</v>
      </c>
    </row>
    <row r="1259">
      <c r="A1259" s="30">
        <v>1242.0</v>
      </c>
      <c r="B1259" s="60">
        <v>7270991.0</v>
      </c>
      <c r="C1259" s="34" t="s">
        <v>15</v>
      </c>
      <c r="D1259" s="28"/>
      <c r="E1259" s="32">
        <v>43303.0</v>
      </c>
      <c r="F1259" s="32">
        <v>43303.0</v>
      </c>
      <c r="G1259" s="185"/>
      <c r="H1259" s="28"/>
      <c r="I1259" s="225">
        <v>43316.0</v>
      </c>
      <c r="J1259" s="185"/>
      <c r="K1259" s="28"/>
      <c r="L1259" s="185"/>
      <c r="M1259" s="185"/>
      <c r="N1259" s="28"/>
      <c r="O1259" s="72">
        <v>43318.0</v>
      </c>
      <c r="P1259" s="32">
        <v>43324.0</v>
      </c>
      <c r="Q1259" s="185"/>
      <c r="R1259" s="182" t="s">
        <v>16</v>
      </c>
      <c r="S1259" s="182" t="s">
        <v>16</v>
      </c>
      <c r="T1259" s="182" t="s">
        <v>15</v>
      </c>
      <c r="U1259" s="182" t="s">
        <v>16</v>
      </c>
    </row>
    <row r="1260">
      <c r="A1260" s="30">
        <v>1243.0</v>
      </c>
      <c r="B1260" s="60">
        <v>7272173.0</v>
      </c>
      <c r="C1260" s="34" t="s">
        <v>15</v>
      </c>
      <c r="D1260" s="28"/>
      <c r="E1260" s="32">
        <v>43305.0</v>
      </c>
      <c r="G1260" s="185"/>
      <c r="H1260" s="28"/>
      <c r="I1260" s="32">
        <v>43305.0</v>
      </c>
      <c r="J1260" s="185"/>
      <c r="K1260" s="28"/>
      <c r="L1260" s="185"/>
      <c r="M1260" s="185"/>
      <c r="N1260" s="28"/>
      <c r="O1260" s="72">
        <v>43108.0</v>
      </c>
      <c r="P1260" s="32">
        <v>43331.0</v>
      </c>
      <c r="Q1260" s="185"/>
      <c r="R1260" s="182" t="s">
        <v>15</v>
      </c>
      <c r="S1260" s="182" t="s">
        <v>16</v>
      </c>
      <c r="T1260" s="182" t="s">
        <v>15</v>
      </c>
      <c r="U1260" s="182" t="s">
        <v>16</v>
      </c>
    </row>
    <row r="1261">
      <c r="A1261" s="30">
        <v>1244.0</v>
      </c>
      <c r="B1261" s="60">
        <v>7272531.0</v>
      </c>
      <c r="C1261" s="34" t="s">
        <v>15</v>
      </c>
      <c r="D1261" s="28"/>
      <c r="E1261" s="32">
        <v>43305.0</v>
      </c>
      <c r="F1261" s="260"/>
      <c r="G1261" s="185"/>
      <c r="H1261" s="28"/>
      <c r="I1261" s="32">
        <v>43306.0</v>
      </c>
      <c r="J1261" s="185"/>
      <c r="K1261" s="28"/>
      <c r="L1261" s="32"/>
      <c r="M1261" s="185"/>
      <c r="N1261" s="28"/>
      <c r="O1261" s="28"/>
      <c r="P1261" s="32">
        <v>43323.0</v>
      </c>
      <c r="Q1261" s="185"/>
      <c r="R1261" s="182" t="s">
        <v>15</v>
      </c>
      <c r="S1261" s="182" t="s">
        <v>16</v>
      </c>
      <c r="T1261" s="182" t="s">
        <v>15</v>
      </c>
      <c r="U1261" s="182" t="s">
        <v>15</v>
      </c>
    </row>
    <row r="1262">
      <c r="A1262" s="30">
        <v>1245.0</v>
      </c>
      <c r="B1262" s="60">
        <v>7273195.0</v>
      </c>
      <c r="C1262" s="34" t="s">
        <v>16</v>
      </c>
      <c r="D1262" s="30">
        <v>2.0</v>
      </c>
      <c r="E1262" s="32">
        <v>43306.0</v>
      </c>
      <c r="F1262" s="224"/>
      <c r="G1262" s="185"/>
      <c r="H1262" s="28"/>
      <c r="I1262" s="32">
        <v>43308.0</v>
      </c>
      <c r="J1262" s="185"/>
      <c r="K1262" s="28"/>
      <c r="L1262" s="32">
        <v>43328.0</v>
      </c>
      <c r="M1262" s="185"/>
      <c r="N1262" s="28"/>
      <c r="O1262" s="28"/>
      <c r="P1262" s="32">
        <v>43332.0</v>
      </c>
      <c r="Q1262" s="185"/>
      <c r="R1262" s="182" t="s">
        <v>15</v>
      </c>
      <c r="S1262" s="182" t="s">
        <v>16</v>
      </c>
      <c r="T1262" s="182" t="s">
        <v>16</v>
      </c>
      <c r="U1262" s="182" t="s">
        <v>15</v>
      </c>
    </row>
    <row r="1263">
      <c r="A1263" s="59">
        <v>1246.0</v>
      </c>
      <c r="B1263" s="59">
        <v>7278426.0</v>
      </c>
      <c r="C1263" s="33" t="s">
        <v>15</v>
      </c>
      <c r="D1263" s="140"/>
      <c r="E1263" s="74">
        <v>43316.0</v>
      </c>
      <c r="F1263" s="74">
        <v>43316.0</v>
      </c>
      <c r="G1263" s="193"/>
      <c r="H1263" s="140"/>
      <c r="I1263" s="74">
        <v>43318.0</v>
      </c>
      <c r="J1263" s="193"/>
      <c r="K1263" s="140"/>
      <c r="L1263" s="70">
        <v>43333.0</v>
      </c>
      <c r="M1263" s="193"/>
      <c r="N1263" s="140"/>
      <c r="O1263" s="140"/>
      <c r="P1263" s="70">
        <v>43336.0</v>
      </c>
      <c r="Q1263" s="193"/>
      <c r="R1263" s="194" t="s">
        <v>16</v>
      </c>
      <c r="S1263" s="194" t="s">
        <v>16</v>
      </c>
      <c r="T1263" s="194" t="s">
        <v>16</v>
      </c>
      <c r="U1263" s="194" t="s">
        <v>15</v>
      </c>
    </row>
    <row r="1264">
      <c r="A1264" s="30">
        <v>1247.0</v>
      </c>
      <c r="B1264" s="60">
        <v>7278433.0</v>
      </c>
      <c r="C1264" s="34" t="s">
        <v>15</v>
      </c>
      <c r="D1264" s="28"/>
      <c r="E1264" s="72">
        <v>43316.0</v>
      </c>
      <c r="F1264" s="72">
        <v>43316.0</v>
      </c>
      <c r="G1264" s="185"/>
      <c r="H1264" s="28"/>
      <c r="I1264" s="72"/>
      <c r="J1264" s="185"/>
      <c r="K1264" s="28"/>
      <c r="L1264" s="32">
        <v>43334.0</v>
      </c>
      <c r="M1264" s="185"/>
      <c r="N1264" s="28"/>
      <c r="O1264" s="28"/>
      <c r="P1264" s="32">
        <v>43336.0</v>
      </c>
      <c r="Q1264" s="185"/>
      <c r="R1264" s="182" t="s">
        <v>16</v>
      </c>
      <c r="S1264" s="182" t="s">
        <v>15</v>
      </c>
      <c r="T1264" s="182" t="s">
        <v>16</v>
      </c>
      <c r="U1264" s="182" t="s">
        <v>15</v>
      </c>
    </row>
    <row r="1265">
      <c r="A1265" s="30">
        <v>1248.0</v>
      </c>
      <c r="B1265" s="60">
        <v>7278484.0</v>
      </c>
      <c r="C1265" s="34" t="s">
        <v>16</v>
      </c>
      <c r="D1265" s="30">
        <v>1.0</v>
      </c>
      <c r="E1265" s="72">
        <v>43317.0</v>
      </c>
      <c r="F1265" s="224"/>
      <c r="G1265" s="185"/>
      <c r="H1265" s="28"/>
      <c r="I1265" s="72">
        <v>43318.0</v>
      </c>
      <c r="J1265" s="185"/>
      <c r="K1265" s="28"/>
      <c r="L1265" s="185"/>
      <c r="M1265" s="185"/>
      <c r="N1265" s="28"/>
      <c r="O1265" s="72">
        <v>43323.0</v>
      </c>
      <c r="P1265" s="32">
        <v>43326.0</v>
      </c>
      <c r="Q1265" s="185"/>
      <c r="R1265" s="182" t="s">
        <v>15</v>
      </c>
      <c r="S1265" s="182" t="s">
        <v>16</v>
      </c>
      <c r="T1265" s="182" t="s">
        <v>15</v>
      </c>
      <c r="U1265" s="182" t="s">
        <v>16</v>
      </c>
    </row>
    <row r="1266">
      <c r="A1266" s="30">
        <v>1249.0</v>
      </c>
      <c r="B1266" s="60">
        <v>7280471.0</v>
      </c>
      <c r="C1266" s="34" t="s">
        <v>15</v>
      </c>
      <c r="D1266" s="28"/>
      <c r="E1266" s="72">
        <v>43320.0</v>
      </c>
      <c r="F1266" s="72">
        <v>43320.0</v>
      </c>
      <c r="G1266" s="185"/>
      <c r="H1266" s="28"/>
      <c r="I1266" s="225">
        <v>43327.0</v>
      </c>
      <c r="J1266" s="185"/>
      <c r="K1266" s="28"/>
      <c r="L1266" s="32">
        <v>43341.0</v>
      </c>
      <c r="M1266" s="185"/>
      <c r="N1266" s="28"/>
      <c r="O1266" s="28"/>
      <c r="P1266" s="32">
        <v>43355.0</v>
      </c>
      <c r="Q1266" s="185"/>
      <c r="R1266" s="182" t="s">
        <v>16</v>
      </c>
      <c r="S1266" s="182" t="s">
        <v>16</v>
      </c>
      <c r="T1266" s="182" t="s">
        <v>16</v>
      </c>
      <c r="U1266" s="182" t="s">
        <v>15</v>
      </c>
    </row>
    <row r="1267">
      <c r="A1267" s="30">
        <v>1250.0</v>
      </c>
      <c r="B1267" s="60">
        <v>7282631.0</v>
      </c>
      <c r="C1267" s="34" t="s">
        <v>16</v>
      </c>
      <c r="D1267" s="30">
        <v>1.0</v>
      </c>
      <c r="E1267" s="72">
        <v>43324.0</v>
      </c>
      <c r="F1267" s="260"/>
      <c r="G1267" s="185"/>
      <c r="H1267" s="28"/>
      <c r="I1267" s="72">
        <v>43325.0</v>
      </c>
      <c r="J1267" s="185"/>
      <c r="K1267" s="28"/>
      <c r="L1267" s="32">
        <v>43334.0</v>
      </c>
      <c r="M1267" s="185"/>
      <c r="N1267" s="28"/>
      <c r="O1267" s="28"/>
      <c r="P1267" s="32">
        <v>43336.0</v>
      </c>
      <c r="Q1267" s="185"/>
      <c r="R1267" s="182" t="s">
        <v>15</v>
      </c>
      <c r="S1267" s="182" t="s">
        <v>16</v>
      </c>
      <c r="T1267" s="182" t="s">
        <v>16</v>
      </c>
      <c r="U1267" s="182" t="s">
        <v>15</v>
      </c>
    </row>
    <row r="1268">
      <c r="A1268" s="30">
        <v>1251.0</v>
      </c>
      <c r="B1268" s="60">
        <v>7282881.0</v>
      </c>
      <c r="C1268" s="34" t="s">
        <v>16</v>
      </c>
      <c r="D1268" s="30">
        <v>1.0</v>
      </c>
      <c r="E1268" s="72">
        <v>43324.0</v>
      </c>
      <c r="F1268" s="72">
        <v>43325.0</v>
      </c>
      <c r="G1268" s="185"/>
      <c r="H1268" s="28"/>
      <c r="I1268" s="248"/>
      <c r="J1268" s="185"/>
      <c r="K1268" s="28"/>
      <c r="L1268" s="32">
        <v>43337.0</v>
      </c>
      <c r="M1268" s="185"/>
      <c r="N1268" s="28"/>
      <c r="O1268" s="28"/>
      <c r="P1268" s="72">
        <v>43347.0</v>
      </c>
      <c r="Q1268" s="185"/>
      <c r="R1268" s="182" t="s">
        <v>16</v>
      </c>
      <c r="S1268" s="182" t="s">
        <v>15</v>
      </c>
      <c r="T1268" s="182" t="s">
        <v>16</v>
      </c>
      <c r="U1268" s="182" t="s">
        <v>15</v>
      </c>
    </row>
    <row r="1269">
      <c r="A1269" s="30">
        <v>1252.0</v>
      </c>
      <c r="B1269" s="60">
        <v>7285833.0</v>
      </c>
      <c r="C1269" s="34" t="s">
        <v>16</v>
      </c>
      <c r="D1269" s="30">
        <v>6.0</v>
      </c>
      <c r="E1269" s="30"/>
      <c r="F1269" s="224"/>
      <c r="G1269" s="185"/>
      <c r="H1269" s="28"/>
      <c r="I1269" s="248"/>
      <c r="J1269" s="185"/>
      <c r="K1269" s="28"/>
      <c r="L1269" s="32">
        <v>43334.0</v>
      </c>
      <c r="M1269" s="185"/>
      <c r="N1269" s="28"/>
      <c r="O1269" s="28"/>
      <c r="P1269" s="32">
        <v>43339.0</v>
      </c>
      <c r="Q1269" s="185"/>
      <c r="R1269" s="182" t="s">
        <v>15</v>
      </c>
      <c r="S1269" s="182" t="s">
        <v>15</v>
      </c>
      <c r="T1269" s="182" t="s">
        <v>16</v>
      </c>
      <c r="U1269" s="182" t="s">
        <v>15</v>
      </c>
    </row>
    <row r="1270">
      <c r="A1270" s="30">
        <v>1253.0</v>
      </c>
      <c r="B1270" s="60">
        <v>7288319.0</v>
      </c>
      <c r="C1270" s="34" t="s">
        <v>16</v>
      </c>
      <c r="D1270" s="30">
        <v>1.0</v>
      </c>
      <c r="E1270" s="72">
        <v>43333.0</v>
      </c>
      <c r="F1270" s="224"/>
      <c r="G1270" s="185"/>
      <c r="H1270" s="28"/>
      <c r="I1270" s="225">
        <v>43334.0</v>
      </c>
      <c r="J1270" s="32">
        <v>43339.0</v>
      </c>
      <c r="K1270" s="28"/>
      <c r="L1270" s="32">
        <v>43337.0</v>
      </c>
      <c r="M1270" s="32"/>
      <c r="N1270" s="28"/>
      <c r="O1270" s="28"/>
      <c r="P1270" s="32">
        <v>43347.0</v>
      </c>
      <c r="Q1270" s="185"/>
      <c r="R1270" s="182" t="s">
        <v>15</v>
      </c>
      <c r="S1270" s="182" t="s">
        <v>16</v>
      </c>
      <c r="T1270" s="182" t="s">
        <v>16</v>
      </c>
      <c r="U1270" s="182" t="s">
        <v>15</v>
      </c>
    </row>
    <row r="1271">
      <c r="A1271" s="30">
        <v>1254.0</v>
      </c>
      <c r="B1271" s="60">
        <v>7289511.0</v>
      </c>
      <c r="C1271" s="34" t="s">
        <v>16</v>
      </c>
      <c r="D1271" s="30">
        <v>1.0</v>
      </c>
      <c r="E1271" s="72">
        <v>43334.0</v>
      </c>
      <c r="F1271" s="260"/>
      <c r="G1271" s="185"/>
      <c r="H1271" s="28"/>
      <c r="I1271" s="225">
        <v>43335.0</v>
      </c>
      <c r="J1271" s="185"/>
      <c r="K1271" s="28"/>
      <c r="L1271" s="32">
        <v>43337.0</v>
      </c>
      <c r="M1271" s="185"/>
      <c r="N1271" s="28"/>
      <c r="O1271" s="28"/>
      <c r="P1271" s="32">
        <v>43347.0</v>
      </c>
      <c r="Q1271" s="185"/>
      <c r="R1271" s="182" t="s">
        <v>15</v>
      </c>
      <c r="S1271" s="182" t="s">
        <v>16</v>
      </c>
      <c r="T1271" s="182" t="s">
        <v>16</v>
      </c>
      <c r="U1271" s="182" t="s">
        <v>15</v>
      </c>
    </row>
    <row r="1272">
      <c r="A1272" s="30">
        <v>1255.0</v>
      </c>
      <c r="B1272" s="60">
        <v>7290386.0</v>
      </c>
      <c r="C1272" s="34" t="s">
        <v>15</v>
      </c>
      <c r="D1272" s="28"/>
      <c r="E1272" s="32">
        <v>43336.0</v>
      </c>
      <c r="F1272" s="224">
        <v>43336.0</v>
      </c>
      <c r="G1272" s="185"/>
      <c r="H1272" s="28"/>
      <c r="I1272" s="248"/>
      <c r="J1272" s="185"/>
      <c r="K1272" s="28"/>
      <c r="L1272" s="185"/>
      <c r="M1272" s="185"/>
      <c r="N1272" s="28"/>
      <c r="O1272" s="28"/>
      <c r="P1272" s="185"/>
      <c r="Q1272" s="32">
        <v>43354.0</v>
      </c>
      <c r="R1272" s="182" t="s">
        <v>16</v>
      </c>
      <c r="S1272" s="182" t="s">
        <v>15</v>
      </c>
      <c r="T1272" s="182" t="s">
        <v>15</v>
      </c>
      <c r="U1272" s="182" t="s">
        <v>15</v>
      </c>
    </row>
    <row r="1273">
      <c r="A1273" s="30">
        <v>1256.0</v>
      </c>
      <c r="B1273" s="60">
        <v>7290326.0</v>
      </c>
      <c r="C1273" s="34" t="s">
        <v>16</v>
      </c>
      <c r="D1273" s="30">
        <v>1.0</v>
      </c>
      <c r="E1273" s="72">
        <v>43335.0</v>
      </c>
      <c r="F1273" s="224"/>
      <c r="G1273" s="185"/>
      <c r="H1273" s="28"/>
      <c r="I1273" s="225">
        <v>43336.0</v>
      </c>
      <c r="J1273" s="185"/>
      <c r="K1273" s="28"/>
      <c r="L1273" s="185"/>
      <c r="M1273" s="185"/>
      <c r="N1273" s="28"/>
      <c r="O1273" s="72">
        <v>43351.0</v>
      </c>
      <c r="P1273" s="32">
        <v>43354.0</v>
      </c>
      <c r="Q1273" s="185"/>
      <c r="R1273" s="182" t="s">
        <v>15</v>
      </c>
      <c r="S1273" s="182" t="s">
        <v>16</v>
      </c>
      <c r="T1273" s="182" t="s">
        <v>15</v>
      </c>
      <c r="U1273" s="182" t="s">
        <v>16</v>
      </c>
    </row>
    <row r="1274">
      <c r="A1274" s="30">
        <v>1257.0</v>
      </c>
      <c r="B1274" s="60">
        <v>7291679.0</v>
      </c>
      <c r="C1274" s="34" t="s">
        <v>15</v>
      </c>
      <c r="D1274" s="28"/>
      <c r="E1274" s="72">
        <v>43339.0</v>
      </c>
      <c r="F1274" s="224">
        <v>43339.0</v>
      </c>
      <c r="G1274" s="185"/>
      <c r="H1274" s="28"/>
      <c r="I1274" s="248"/>
      <c r="J1274" s="185"/>
      <c r="K1274" s="28"/>
      <c r="L1274" s="185"/>
      <c r="M1274" s="185"/>
      <c r="N1274" s="28"/>
      <c r="O1274" s="28"/>
      <c r="P1274" s="185"/>
      <c r="Q1274" s="32">
        <v>43351.0</v>
      </c>
      <c r="R1274" s="182" t="s">
        <v>16</v>
      </c>
      <c r="S1274" s="182" t="s">
        <v>15</v>
      </c>
      <c r="T1274" s="182" t="s">
        <v>15</v>
      </c>
      <c r="U1274" s="182" t="s">
        <v>15</v>
      </c>
    </row>
    <row r="1275">
      <c r="A1275" s="30">
        <v>1258.0</v>
      </c>
      <c r="B1275" s="60">
        <v>7292953.0</v>
      </c>
      <c r="C1275" s="34" t="s">
        <v>15</v>
      </c>
      <c r="D1275" s="28"/>
      <c r="E1275" s="72">
        <v>43340.0</v>
      </c>
      <c r="F1275" s="224">
        <v>43340.0</v>
      </c>
      <c r="G1275" s="185"/>
      <c r="H1275" s="28"/>
      <c r="I1275" s="248"/>
      <c r="J1275" s="185"/>
      <c r="K1275" s="28"/>
      <c r="L1275" s="32">
        <v>43354.0</v>
      </c>
      <c r="M1275" s="185"/>
      <c r="N1275" s="28"/>
      <c r="O1275" s="28"/>
      <c r="P1275" s="32">
        <v>43362.0</v>
      </c>
      <c r="Q1275" s="185"/>
      <c r="R1275" s="182" t="s">
        <v>16</v>
      </c>
      <c r="S1275" s="182" t="s">
        <v>15</v>
      </c>
      <c r="T1275" s="182" t="s">
        <v>16</v>
      </c>
      <c r="U1275" s="182" t="s">
        <v>15</v>
      </c>
    </row>
    <row r="1276">
      <c r="A1276" s="30">
        <v>1259.0</v>
      </c>
      <c r="B1276" s="60">
        <v>7293326.0</v>
      </c>
      <c r="C1276" s="34" t="s">
        <v>15</v>
      </c>
      <c r="D1276" s="28"/>
      <c r="E1276" s="72">
        <v>43341.0</v>
      </c>
      <c r="F1276" s="224">
        <v>43341.0</v>
      </c>
      <c r="G1276" s="185"/>
      <c r="H1276" s="28"/>
      <c r="I1276" s="248"/>
      <c r="J1276" s="185"/>
      <c r="K1276" s="28"/>
      <c r="L1276" s="32">
        <v>43361.0</v>
      </c>
      <c r="M1276" s="185"/>
      <c r="N1276" s="28"/>
      <c r="O1276" s="28"/>
      <c r="P1276" s="32">
        <v>43370.0</v>
      </c>
      <c r="Q1276" s="185"/>
      <c r="R1276" s="182" t="s">
        <v>16</v>
      </c>
      <c r="S1276" s="182" t="s">
        <v>15</v>
      </c>
      <c r="T1276" s="182" t="s">
        <v>16</v>
      </c>
      <c r="U1276" s="182" t="s">
        <v>15</v>
      </c>
    </row>
    <row r="1277">
      <c r="A1277" s="30">
        <v>1260.0</v>
      </c>
      <c r="B1277" s="60">
        <v>7293174.0</v>
      </c>
      <c r="C1277" s="34" t="s">
        <v>16</v>
      </c>
      <c r="D1277" s="30">
        <v>1.0</v>
      </c>
      <c r="E1277" s="72">
        <v>43372.0</v>
      </c>
      <c r="F1277" s="260"/>
      <c r="G1277" s="185"/>
      <c r="H1277" s="28"/>
      <c r="I1277" s="225">
        <v>43342.0</v>
      </c>
      <c r="J1277" s="185"/>
      <c r="K1277" s="28"/>
      <c r="L1277" s="32">
        <v>43351.0</v>
      </c>
      <c r="M1277" s="185"/>
      <c r="N1277" s="28"/>
      <c r="O1277" s="28"/>
      <c r="P1277" s="32">
        <v>43359.0</v>
      </c>
      <c r="Q1277" s="185"/>
      <c r="R1277" s="182" t="s">
        <v>15</v>
      </c>
      <c r="S1277" s="182" t="s">
        <v>16</v>
      </c>
      <c r="T1277" s="182" t="s">
        <v>16</v>
      </c>
      <c r="U1277" s="182" t="s">
        <v>15</v>
      </c>
    </row>
    <row r="1278">
      <c r="A1278" s="30">
        <v>1261.0</v>
      </c>
      <c r="B1278" s="60">
        <v>7293845.0</v>
      </c>
      <c r="C1278" s="34" t="s">
        <v>16</v>
      </c>
      <c r="D1278" s="30">
        <v>4.0</v>
      </c>
      <c r="E1278" s="72">
        <v>43341.0</v>
      </c>
      <c r="F1278" s="224"/>
      <c r="G1278" s="185"/>
      <c r="H1278" s="28"/>
      <c r="I1278" s="225">
        <v>43345.0</v>
      </c>
      <c r="J1278" s="185"/>
      <c r="K1278" s="28"/>
      <c r="L1278" s="32">
        <v>43348.0</v>
      </c>
      <c r="M1278" s="185"/>
      <c r="N1278" s="28"/>
      <c r="O1278" s="28"/>
      <c r="P1278" s="32">
        <v>43353.0</v>
      </c>
      <c r="Q1278" s="185"/>
      <c r="R1278" s="182" t="s">
        <v>15</v>
      </c>
      <c r="S1278" s="182" t="s">
        <v>16</v>
      </c>
      <c r="T1278" s="182" t="s">
        <v>16</v>
      </c>
      <c r="U1278" s="182" t="s">
        <v>15</v>
      </c>
    </row>
    <row r="1279">
      <c r="A1279" s="30">
        <v>1262.0</v>
      </c>
      <c r="B1279" s="60">
        <v>7292668.0</v>
      </c>
      <c r="C1279" s="34" t="s">
        <v>15</v>
      </c>
      <c r="D1279" s="28"/>
      <c r="E1279" s="72">
        <v>43340.0</v>
      </c>
      <c r="F1279" s="224">
        <v>43355.0</v>
      </c>
      <c r="G1279" s="185"/>
      <c r="H1279" s="28"/>
      <c r="I1279" s="225">
        <v>43340.0</v>
      </c>
      <c r="J1279" s="32">
        <v>43361.0</v>
      </c>
      <c r="K1279" s="28"/>
      <c r="L1279" s="185"/>
      <c r="M1279" s="185"/>
      <c r="N1279" s="28"/>
      <c r="O1279" s="28"/>
      <c r="P1279" s="32">
        <v>43368.0</v>
      </c>
      <c r="Q1279" s="185"/>
      <c r="R1279" s="182" t="s">
        <v>16</v>
      </c>
      <c r="S1279" s="182" t="s">
        <v>16</v>
      </c>
      <c r="T1279" s="182" t="s">
        <v>15</v>
      </c>
      <c r="U1279" s="182" t="s">
        <v>15</v>
      </c>
    </row>
    <row r="1280" ht="18.75" customHeight="1">
      <c r="A1280" s="30">
        <v>1263.0</v>
      </c>
      <c r="B1280" s="60">
        <v>7296700.0</v>
      </c>
      <c r="C1280" s="34" t="s">
        <v>15</v>
      </c>
      <c r="D1280" s="28"/>
      <c r="E1280" s="72">
        <v>43347.0</v>
      </c>
      <c r="F1280" s="224">
        <v>43347.0</v>
      </c>
      <c r="G1280" s="185"/>
      <c r="H1280" s="28"/>
      <c r="I1280" s="225">
        <v>43411.0</v>
      </c>
      <c r="J1280" s="185"/>
      <c r="K1280" s="28"/>
      <c r="L1280" s="185"/>
      <c r="M1280" s="185"/>
      <c r="N1280" s="28"/>
      <c r="O1280" s="28"/>
      <c r="P1280" s="32">
        <v>43420.0</v>
      </c>
      <c r="Q1280" s="185"/>
      <c r="R1280" s="182" t="s">
        <v>16</v>
      </c>
      <c r="S1280" s="182" t="s">
        <v>16</v>
      </c>
      <c r="T1280" s="182" t="s">
        <v>15</v>
      </c>
      <c r="U1280" s="182" t="s">
        <v>15</v>
      </c>
    </row>
    <row r="1281">
      <c r="A1281" s="30">
        <v>1264.0</v>
      </c>
      <c r="B1281" s="30">
        <v>7303612.0</v>
      </c>
      <c r="C1281" s="34" t="s">
        <v>15</v>
      </c>
      <c r="D1281" s="28"/>
      <c r="E1281" s="72">
        <v>43358.0</v>
      </c>
      <c r="F1281" s="224"/>
      <c r="G1281" s="185"/>
      <c r="H1281" s="28"/>
      <c r="I1281" s="72">
        <v>43359.0</v>
      </c>
      <c r="J1281" s="185"/>
      <c r="K1281" s="28"/>
      <c r="L1281" s="32"/>
      <c r="M1281" s="185"/>
      <c r="N1281" s="28"/>
      <c r="O1281" s="144">
        <v>43371.0</v>
      </c>
      <c r="P1281" s="32">
        <v>43372.0</v>
      </c>
      <c r="Q1281" s="185"/>
      <c r="R1281" s="182" t="s">
        <v>15</v>
      </c>
      <c r="S1281" s="182" t="s">
        <v>15</v>
      </c>
      <c r="T1281" s="182" t="s">
        <v>15</v>
      </c>
      <c r="U1281" s="182" t="s">
        <v>16</v>
      </c>
    </row>
    <row r="1282">
      <c r="A1282" s="30">
        <v>1265.0</v>
      </c>
      <c r="B1282" s="30">
        <v>7305285.0</v>
      </c>
      <c r="C1282" s="34" t="s">
        <v>15</v>
      </c>
      <c r="D1282" s="28"/>
      <c r="E1282" s="72">
        <v>43361.0</v>
      </c>
      <c r="F1282" s="260"/>
      <c r="G1282" s="185"/>
      <c r="H1282" s="28"/>
      <c r="I1282" s="248"/>
      <c r="J1282" s="185"/>
      <c r="K1282" s="28"/>
      <c r="L1282" s="32">
        <v>43373.0</v>
      </c>
      <c r="M1282" s="185"/>
      <c r="N1282" s="28"/>
      <c r="O1282" s="72">
        <v>43369.0</v>
      </c>
      <c r="P1282" s="72">
        <v>43382.0</v>
      </c>
      <c r="Q1282" s="185"/>
      <c r="R1282" s="182" t="s">
        <v>15</v>
      </c>
      <c r="S1282" s="182" t="s">
        <v>15</v>
      </c>
      <c r="T1282" s="182" t="s">
        <v>16</v>
      </c>
      <c r="U1282" s="182" t="s">
        <v>16</v>
      </c>
    </row>
    <row r="1283">
      <c r="A1283" s="30">
        <v>1266.0</v>
      </c>
      <c r="B1283" s="30">
        <v>7298885.0</v>
      </c>
      <c r="C1283" s="34" t="s">
        <v>15</v>
      </c>
      <c r="D1283" s="28"/>
      <c r="E1283" s="72">
        <v>43350.0</v>
      </c>
      <c r="F1283" s="224">
        <v>43363.0</v>
      </c>
      <c r="G1283" s="185"/>
      <c r="H1283" s="28"/>
      <c r="I1283" s="248"/>
      <c r="J1283" s="185"/>
      <c r="K1283" s="28"/>
      <c r="L1283" s="185"/>
      <c r="M1283" s="185"/>
      <c r="N1283" s="28"/>
      <c r="O1283" s="28"/>
      <c r="P1283" s="32">
        <v>43385.0</v>
      </c>
      <c r="Q1283" s="185"/>
      <c r="R1283" s="182" t="s">
        <v>16</v>
      </c>
      <c r="S1283" s="182" t="s">
        <v>15</v>
      </c>
      <c r="T1283" s="182" t="s">
        <v>15</v>
      </c>
      <c r="U1283" s="182" t="s">
        <v>15</v>
      </c>
    </row>
    <row r="1284">
      <c r="A1284" s="30">
        <v>1267.0</v>
      </c>
      <c r="B1284" s="30">
        <v>7308256.0</v>
      </c>
      <c r="C1284" s="34" t="s">
        <v>15</v>
      </c>
      <c r="D1284" s="28"/>
      <c r="E1284" s="72">
        <v>43366.0</v>
      </c>
      <c r="F1284" s="224"/>
      <c r="G1284" s="185"/>
      <c r="H1284" s="28"/>
      <c r="I1284" s="248"/>
      <c r="J1284" s="185"/>
      <c r="K1284" s="28"/>
      <c r="L1284" s="32">
        <v>43458.0</v>
      </c>
      <c r="M1284" s="185"/>
      <c r="N1284" s="28"/>
      <c r="O1284" s="28"/>
      <c r="P1284" s="32">
        <v>43465.0</v>
      </c>
      <c r="Q1284" s="185"/>
      <c r="R1284" s="182" t="s">
        <v>16</v>
      </c>
      <c r="S1284" s="182" t="s">
        <v>15</v>
      </c>
      <c r="T1284" s="182" t="s">
        <v>16</v>
      </c>
      <c r="U1284" s="182" t="s">
        <v>15</v>
      </c>
    </row>
    <row r="1285">
      <c r="A1285" s="30">
        <v>1268.0</v>
      </c>
      <c r="B1285" s="30">
        <v>7309705.0</v>
      </c>
      <c r="C1285" s="34" t="s">
        <v>15</v>
      </c>
      <c r="D1285" s="28"/>
      <c r="E1285" s="72">
        <v>43368.0</v>
      </c>
      <c r="F1285" s="224">
        <v>43368.0</v>
      </c>
      <c r="G1285" s="185"/>
      <c r="H1285" s="28"/>
      <c r="I1285" s="248"/>
      <c r="J1285" s="185"/>
      <c r="K1285" s="28"/>
      <c r="L1285" s="185"/>
      <c r="M1285" s="185"/>
      <c r="N1285" s="28"/>
      <c r="O1285" s="28"/>
      <c r="P1285" s="185"/>
      <c r="Q1285" s="32">
        <v>43383.0</v>
      </c>
      <c r="R1285" s="182" t="s">
        <v>16</v>
      </c>
      <c r="S1285" s="182" t="s">
        <v>15</v>
      </c>
      <c r="T1285" s="182" t="s">
        <v>15</v>
      </c>
      <c r="U1285" s="182" t="s">
        <v>15</v>
      </c>
    </row>
    <row r="1286">
      <c r="A1286" s="30">
        <v>1269.0</v>
      </c>
      <c r="B1286" s="30">
        <v>7310323.0</v>
      </c>
      <c r="C1286" s="34" t="s">
        <v>15</v>
      </c>
      <c r="D1286" s="28"/>
      <c r="E1286" s="72">
        <v>43369.0</v>
      </c>
      <c r="F1286" s="260"/>
      <c r="G1286" s="185"/>
      <c r="H1286" s="28"/>
      <c r="I1286" s="248"/>
      <c r="J1286" s="185"/>
      <c r="K1286" s="28"/>
      <c r="L1286" s="185"/>
      <c r="M1286" s="185"/>
      <c r="N1286" s="28"/>
      <c r="O1286" s="28"/>
      <c r="P1286" s="185"/>
      <c r="Q1286" s="32">
        <v>43372.0</v>
      </c>
      <c r="R1286" s="182" t="s">
        <v>15</v>
      </c>
      <c r="S1286" s="182" t="s">
        <v>15</v>
      </c>
      <c r="T1286" s="182" t="s">
        <v>15</v>
      </c>
      <c r="U1286" s="182" t="s">
        <v>15</v>
      </c>
    </row>
    <row r="1287">
      <c r="A1287" s="30">
        <v>1270.0</v>
      </c>
      <c r="B1287" s="30">
        <v>7308445.0</v>
      </c>
      <c r="C1287" s="34" t="s">
        <v>16</v>
      </c>
      <c r="D1287" s="30">
        <v>4.0</v>
      </c>
      <c r="E1287" s="72">
        <v>43366.0</v>
      </c>
      <c r="F1287" s="260"/>
      <c r="G1287" s="185"/>
      <c r="H1287" s="28"/>
      <c r="I1287" s="248"/>
      <c r="J1287" s="185"/>
      <c r="K1287" s="28"/>
      <c r="L1287" s="185"/>
      <c r="M1287" s="185"/>
      <c r="N1287" s="28"/>
      <c r="O1287" s="72">
        <v>43377.0</v>
      </c>
      <c r="P1287" s="32">
        <v>43379.0</v>
      </c>
      <c r="Q1287" s="185"/>
      <c r="R1287" s="182" t="s">
        <v>15</v>
      </c>
      <c r="S1287" s="182" t="s">
        <v>15</v>
      </c>
      <c r="T1287" s="182" t="s">
        <v>15</v>
      </c>
      <c r="U1287" s="182" t="s">
        <v>16</v>
      </c>
    </row>
    <row r="1288">
      <c r="A1288" s="30">
        <v>1271.0</v>
      </c>
      <c r="B1288" s="30">
        <v>7311056.0</v>
      </c>
      <c r="C1288" s="34" t="s">
        <v>16</v>
      </c>
      <c r="D1288" s="30">
        <v>2.0</v>
      </c>
      <c r="E1288" s="264">
        <v>43369.0</v>
      </c>
      <c r="F1288" s="224"/>
      <c r="G1288" s="185"/>
      <c r="H1288" s="28"/>
      <c r="I1288" s="248"/>
      <c r="J1288" s="185"/>
      <c r="K1288" s="28"/>
      <c r="L1288" s="185"/>
      <c r="M1288" s="185"/>
      <c r="N1288" s="28"/>
      <c r="O1288" s="72">
        <v>43375.0</v>
      </c>
      <c r="P1288" s="32">
        <v>43377.0</v>
      </c>
      <c r="Q1288" s="185"/>
      <c r="R1288" s="182" t="s">
        <v>15</v>
      </c>
      <c r="S1288" s="182" t="s">
        <v>15</v>
      </c>
      <c r="T1288" s="182" t="s">
        <v>15</v>
      </c>
      <c r="U1288" s="182" t="s">
        <v>16</v>
      </c>
    </row>
    <row r="1289">
      <c r="A1289" s="30">
        <v>1272.0</v>
      </c>
      <c r="B1289" s="30">
        <v>7312890.0</v>
      </c>
      <c r="C1289" s="34" t="s">
        <v>15</v>
      </c>
      <c r="D1289" s="28"/>
      <c r="E1289" s="72">
        <v>43373.0</v>
      </c>
      <c r="F1289" s="224">
        <v>43373.0</v>
      </c>
      <c r="G1289" s="185"/>
      <c r="H1289" s="28"/>
      <c r="I1289" s="248"/>
      <c r="J1289" s="185"/>
      <c r="K1289" s="28"/>
      <c r="L1289" s="32">
        <v>43406.0</v>
      </c>
      <c r="M1289" s="185"/>
      <c r="N1289" s="28"/>
      <c r="O1289" s="28"/>
      <c r="P1289" s="32">
        <v>43410.0</v>
      </c>
      <c r="Q1289" s="185"/>
      <c r="R1289" s="182" t="s">
        <v>16</v>
      </c>
      <c r="S1289" s="182" t="s">
        <v>15</v>
      </c>
      <c r="T1289" s="182" t="s">
        <v>16</v>
      </c>
      <c r="U1289" s="182" t="s">
        <v>15</v>
      </c>
    </row>
    <row r="1290">
      <c r="A1290" s="30">
        <v>1273.0</v>
      </c>
      <c r="B1290" s="30">
        <v>7316707.0</v>
      </c>
      <c r="C1290" s="34" t="s">
        <v>15</v>
      </c>
      <c r="D1290" s="28"/>
      <c r="E1290" s="72">
        <v>43378.0</v>
      </c>
      <c r="F1290" s="224">
        <v>43378.0</v>
      </c>
      <c r="G1290" s="185"/>
      <c r="H1290" s="28"/>
      <c r="I1290" s="248"/>
      <c r="J1290" s="185"/>
      <c r="K1290" s="28"/>
      <c r="L1290" s="185"/>
      <c r="M1290" s="185"/>
      <c r="N1290" s="28"/>
      <c r="O1290" s="28"/>
      <c r="P1290" s="185"/>
      <c r="Q1290" s="32">
        <v>43397.0</v>
      </c>
      <c r="R1290" s="182" t="s">
        <v>16</v>
      </c>
      <c r="S1290" s="182" t="s">
        <v>15</v>
      </c>
      <c r="T1290" s="182" t="s">
        <v>15</v>
      </c>
      <c r="U1290" s="182" t="s">
        <v>15</v>
      </c>
    </row>
    <row r="1291">
      <c r="A1291" s="30">
        <v>1274.0</v>
      </c>
      <c r="B1291" s="30">
        <v>7316717.0</v>
      </c>
      <c r="C1291" s="34" t="s">
        <v>15</v>
      </c>
      <c r="D1291" s="28"/>
      <c r="E1291" s="72">
        <v>43378.0</v>
      </c>
      <c r="F1291" s="224">
        <v>43382.0</v>
      </c>
      <c r="G1291" s="185"/>
      <c r="H1291" s="28"/>
      <c r="I1291" s="248"/>
      <c r="J1291" s="185"/>
      <c r="K1291" s="28"/>
      <c r="L1291" s="32">
        <v>43426.0</v>
      </c>
      <c r="M1291" s="185"/>
      <c r="N1291" s="28"/>
      <c r="O1291" s="28"/>
      <c r="P1291" s="32">
        <v>43447.0</v>
      </c>
      <c r="Q1291" s="185"/>
      <c r="R1291" s="182" t="s">
        <v>16</v>
      </c>
      <c r="S1291" s="182" t="s">
        <v>15</v>
      </c>
      <c r="T1291" s="182" t="s">
        <v>16</v>
      </c>
      <c r="U1291" s="182" t="s">
        <v>15</v>
      </c>
    </row>
    <row r="1292">
      <c r="A1292" s="30">
        <v>1275.0</v>
      </c>
      <c r="B1292" s="30">
        <v>7316610.0</v>
      </c>
      <c r="C1292" s="34" t="s">
        <v>15</v>
      </c>
      <c r="D1292" s="28"/>
      <c r="E1292" s="30"/>
      <c r="F1292" s="224"/>
      <c r="G1292" s="185"/>
      <c r="H1292" s="28"/>
      <c r="I1292" s="248"/>
      <c r="J1292" s="185"/>
      <c r="K1292" s="28"/>
      <c r="L1292" s="185"/>
      <c r="M1292" s="185"/>
      <c r="N1292" s="28"/>
      <c r="O1292" s="28"/>
      <c r="P1292" s="72">
        <v>43392.0</v>
      </c>
      <c r="Q1292" s="185"/>
      <c r="R1292" s="182" t="s">
        <v>15</v>
      </c>
      <c r="S1292" s="182" t="s">
        <v>15</v>
      </c>
      <c r="T1292" s="182" t="s">
        <v>15</v>
      </c>
      <c r="U1292" s="182" t="s">
        <v>15</v>
      </c>
    </row>
    <row r="1293">
      <c r="A1293" s="30">
        <v>1276.0</v>
      </c>
      <c r="B1293" s="30">
        <v>7318613.0</v>
      </c>
      <c r="C1293" s="34" t="s">
        <v>15</v>
      </c>
      <c r="D1293" s="28"/>
      <c r="E1293" s="72">
        <v>43384.0</v>
      </c>
      <c r="F1293" s="224">
        <v>43384.0</v>
      </c>
      <c r="G1293" s="185"/>
      <c r="H1293" s="28"/>
      <c r="I1293" s="248"/>
      <c r="J1293" s="185"/>
      <c r="K1293" s="28"/>
      <c r="L1293" s="185"/>
      <c r="M1293" s="185"/>
      <c r="N1293" s="28"/>
      <c r="O1293" s="28"/>
      <c r="P1293" s="185"/>
      <c r="Q1293" s="32">
        <v>43386.0</v>
      </c>
      <c r="R1293" s="182" t="s">
        <v>16</v>
      </c>
      <c r="S1293" s="182" t="s">
        <v>15</v>
      </c>
      <c r="T1293" s="182" t="s">
        <v>15</v>
      </c>
      <c r="U1293" s="182" t="s">
        <v>15</v>
      </c>
    </row>
    <row r="1294">
      <c r="A1294" s="30">
        <v>1277.0</v>
      </c>
      <c r="B1294" s="60">
        <v>7318564.0</v>
      </c>
      <c r="C1294" s="34" t="s">
        <v>16</v>
      </c>
      <c r="D1294" s="30">
        <v>1.0</v>
      </c>
      <c r="E1294" s="72">
        <v>43384.0</v>
      </c>
      <c r="F1294" s="224"/>
      <c r="G1294" s="185"/>
      <c r="H1294" s="28"/>
      <c r="I1294" s="225">
        <v>43386.0</v>
      </c>
      <c r="J1294" s="185"/>
      <c r="K1294" s="28"/>
      <c r="L1294" s="32">
        <v>43390.0</v>
      </c>
      <c r="M1294" s="185"/>
      <c r="N1294" s="28"/>
      <c r="O1294" s="28"/>
      <c r="P1294" s="32">
        <v>43394.0</v>
      </c>
      <c r="Q1294" s="185"/>
      <c r="R1294" s="182" t="s">
        <v>15</v>
      </c>
      <c r="S1294" s="182" t="s">
        <v>16</v>
      </c>
      <c r="T1294" s="182" t="s">
        <v>16</v>
      </c>
      <c r="U1294" s="182" t="s">
        <v>15</v>
      </c>
    </row>
    <row r="1295">
      <c r="A1295" s="30">
        <v>1278.0</v>
      </c>
      <c r="B1295" s="60">
        <v>7318466.0</v>
      </c>
      <c r="C1295" s="34" t="s">
        <v>16</v>
      </c>
      <c r="D1295" s="30">
        <v>2.0</v>
      </c>
      <c r="E1295" s="72">
        <v>43384.0</v>
      </c>
      <c r="F1295" s="224"/>
      <c r="G1295" s="185"/>
      <c r="H1295" s="28"/>
      <c r="I1295" s="225">
        <v>43386.0</v>
      </c>
      <c r="J1295" s="185"/>
      <c r="K1295" s="28"/>
      <c r="L1295" s="32">
        <v>43393.0</v>
      </c>
      <c r="M1295" s="185"/>
      <c r="N1295" s="28"/>
      <c r="O1295" s="28"/>
      <c r="P1295" s="32">
        <v>43396.0</v>
      </c>
      <c r="Q1295" s="185"/>
      <c r="R1295" s="182" t="s">
        <v>15</v>
      </c>
      <c r="S1295" s="182" t="s">
        <v>16</v>
      </c>
      <c r="T1295" s="182" t="s">
        <v>16</v>
      </c>
      <c r="U1295" s="182" t="s">
        <v>15</v>
      </c>
    </row>
    <row r="1296">
      <c r="A1296" s="30">
        <v>1279.0</v>
      </c>
      <c r="B1296" s="60">
        <v>7319015.0</v>
      </c>
      <c r="C1296" s="34" t="s">
        <v>15</v>
      </c>
      <c r="D1296" s="28"/>
      <c r="E1296" s="72">
        <v>43385.0</v>
      </c>
      <c r="F1296" s="260"/>
      <c r="G1296" s="185"/>
      <c r="H1296" s="28"/>
      <c r="I1296" s="225">
        <v>43386.0</v>
      </c>
      <c r="J1296" s="185"/>
      <c r="K1296" s="28"/>
      <c r="L1296" s="32">
        <v>43395.0</v>
      </c>
      <c r="M1296" s="185"/>
      <c r="N1296" s="28"/>
      <c r="O1296" s="28"/>
      <c r="P1296" s="32">
        <v>43403.0</v>
      </c>
      <c r="Q1296" s="185"/>
      <c r="R1296" s="182" t="s">
        <v>15</v>
      </c>
      <c r="S1296" s="182" t="s">
        <v>16</v>
      </c>
      <c r="T1296" s="182" t="s">
        <v>16</v>
      </c>
      <c r="U1296" s="182" t="s">
        <v>15</v>
      </c>
    </row>
    <row r="1297">
      <c r="A1297" s="30">
        <v>1280.0</v>
      </c>
      <c r="B1297" s="60">
        <v>7318815.0</v>
      </c>
      <c r="C1297" s="34" t="s">
        <v>15</v>
      </c>
      <c r="D1297" s="28"/>
      <c r="E1297" s="72">
        <v>43385.0</v>
      </c>
      <c r="F1297" s="224">
        <v>43385.0</v>
      </c>
      <c r="G1297" s="32">
        <v>43484.0</v>
      </c>
      <c r="H1297" s="28"/>
      <c r="I1297" s="225">
        <v>43395.0</v>
      </c>
      <c r="J1297" s="32">
        <v>43512.0</v>
      </c>
      <c r="K1297" s="28"/>
      <c r="L1297" s="32">
        <v>43528.0</v>
      </c>
      <c r="M1297" s="185"/>
      <c r="N1297" s="28"/>
      <c r="O1297" s="28"/>
      <c r="P1297" s="32">
        <v>43665.0</v>
      </c>
      <c r="Q1297" s="185"/>
      <c r="R1297" s="182" t="s">
        <v>16</v>
      </c>
      <c r="S1297" s="182" t="s">
        <v>16</v>
      </c>
      <c r="T1297" s="182" t="s">
        <v>16</v>
      </c>
      <c r="U1297" s="182" t="s">
        <v>15</v>
      </c>
    </row>
    <row r="1298">
      <c r="A1298" s="30">
        <v>1281.0</v>
      </c>
      <c r="B1298" s="60">
        <v>7319135.0</v>
      </c>
      <c r="C1298" s="34" t="s">
        <v>16</v>
      </c>
      <c r="D1298" s="30">
        <v>1.0</v>
      </c>
      <c r="E1298" s="72">
        <v>43385.0</v>
      </c>
      <c r="F1298" s="224">
        <v>43386.0</v>
      </c>
      <c r="G1298" s="185"/>
      <c r="H1298" s="28"/>
      <c r="I1298" s="225">
        <v>43399.0</v>
      </c>
      <c r="J1298" s="185"/>
      <c r="K1298" s="28"/>
      <c r="L1298" s="32">
        <v>43423.0</v>
      </c>
      <c r="M1298" s="185"/>
      <c r="N1298" s="28"/>
      <c r="O1298" s="28"/>
      <c r="P1298" s="32">
        <v>43439.0</v>
      </c>
      <c r="Q1298" s="185"/>
      <c r="R1298" s="182" t="s">
        <v>16</v>
      </c>
      <c r="S1298" s="182" t="s">
        <v>16</v>
      </c>
      <c r="T1298" s="182" t="s">
        <v>16</v>
      </c>
      <c r="U1298" s="182" t="s">
        <v>15</v>
      </c>
    </row>
    <row r="1299">
      <c r="A1299" s="30">
        <v>1282.0</v>
      </c>
      <c r="B1299" s="60">
        <v>7319504.0</v>
      </c>
      <c r="C1299" s="34" t="s">
        <v>15</v>
      </c>
      <c r="D1299" s="28"/>
      <c r="E1299" s="72">
        <v>43386.0</v>
      </c>
      <c r="F1299" s="224">
        <v>43387.0</v>
      </c>
      <c r="G1299" s="185"/>
      <c r="H1299" s="28"/>
      <c r="I1299" s="225">
        <v>43390.0</v>
      </c>
      <c r="J1299" s="185"/>
      <c r="K1299" s="28"/>
      <c r="L1299" s="185"/>
      <c r="M1299" s="185"/>
      <c r="N1299" s="28"/>
      <c r="O1299" s="28"/>
      <c r="P1299" s="72">
        <v>43393.0</v>
      </c>
      <c r="Q1299" s="185"/>
      <c r="R1299" s="182" t="s">
        <v>16</v>
      </c>
      <c r="S1299" s="182" t="s">
        <v>16</v>
      </c>
      <c r="T1299" s="182" t="s">
        <v>15</v>
      </c>
      <c r="U1299" s="182" t="s">
        <v>15</v>
      </c>
    </row>
    <row r="1300">
      <c r="A1300" s="30">
        <v>1283.0</v>
      </c>
      <c r="B1300" s="60">
        <v>7320663.0</v>
      </c>
      <c r="C1300" s="34" t="s">
        <v>15</v>
      </c>
      <c r="D1300" s="28"/>
      <c r="E1300" s="72">
        <v>43389.0</v>
      </c>
      <c r="F1300" s="224">
        <v>43389.0</v>
      </c>
      <c r="G1300" s="185"/>
      <c r="H1300" s="28"/>
      <c r="I1300" s="225">
        <v>43422.0</v>
      </c>
      <c r="J1300" s="185"/>
      <c r="K1300" s="28"/>
      <c r="L1300" s="185"/>
      <c r="M1300" s="185"/>
      <c r="N1300" s="28"/>
      <c r="O1300" s="28"/>
      <c r="P1300" s="32">
        <v>43449.0</v>
      </c>
      <c r="Q1300" s="185"/>
      <c r="R1300" s="182" t="s">
        <v>16</v>
      </c>
      <c r="S1300" s="182" t="s">
        <v>16</v>
      </c>
      <c r="T1300" s="182" t="s">
        <v>15</v>
      </c>
      <c r="U1300" s="182" t="s">
        <v>15</v>
      </c>
    </row>
    <row r="1301">
      <c r="A1301" s="30">
        <v>1284.0</v>
      </c>
      <c r="B1301" s="60">
        <v>7321955.0</v>
      </c>
      <c r="C1301" s="34" t="s">
        <v>16</v>
      </c>
      <c r="D1301" s="30">
        <v>1.0</v>
      </c>
      <c r="E1301" s="72">
        <v>43390.0</v>
      </c>
      <c r="F1301" s="260"/>
      <c r="G1301" s="185"/>
      <c r="H1301" s="28"/>
      <c r="I1301" s="225">
        <v>43391.0</v>
      </c>
      <c r="J1301" s="185"/>
      <c r="K1301" s="28"/>
      <c r="L1301" s="185"/>
      <c r="M1301" s="185"/>
      <c r="N1301" s="28"/>
      <c r="O1301" s="72">
        <v>43394.0</v>
      </c>
      <c r="P1301" s="32">
        <v>43398.0</v>
      </c>
      <c r="Q1301" s="185"/>
      <c r="R1301" s="182" t="s">
        <v>15</v>
      </c>
      <c r="S1301" s="182" t="s">
        <v>16</v>
      </c>
      <c r="T1301" s="182" t="s">
        <v>15</v>
      </c>
      <c r="U1301" s="182" t="s">
        <v>16</v>
      </c>
    </row>
    <row r="1302">
      <c r="A1302" s="30">
        <v>1285.0</v>
      </c>
      <c r="B1302" s="60">
        <v>7322886.0</v>
      </c>
      <c r="C1302" s="34" t="s">
        <v>16</v>
      </c>
      <c r="D1302" s="30">
        <v>1.0</v>
      </c>
      <c r="E1302" s="72">
        <v>43391.0</v>
      </c>
      <c r="F1302" s="224">
        <v>43392.0</v>
      </c>
      <c r="G1302" s="185"/>
      <c r="H1302" s="28"/>
      <c r="I1302" s="225">
        <v>43397.0</v>
      </c>
      <c r="J1302" s="185"/>
      <c r="K1302" s="28"/>
      <c r="L1302" s="72">
        <v>43404.0</v>
      </c>
      <c r="M1302" s="185"/>
      <c r="N1302" s="28"/>
      <c r="P1302" s="32">
        <v>43411.0</v>
      </c>
      <c r="Q1302" s="185"/>
      <c r="R1302" s="182" t="s">
        <v>16</v>
      </c>
      <c r="S1302" s="182" t="s">
        <v>16</v>
      </c>
      <c r="T1302" s="182" t="s">
        <v>16</v>
      </c>
      <c r="U1302" s="182" t="s">
        <v>16</v>
      </c>
    </row>
    <row r="1303">
      <c r="A1303" s="30">
        <v>1286.0</v>
      </c>
      <c r="B1303" s="60">
        <v>7322779.0</v>
      </c>
      <c r="C1303" s="34" t="s">
        <v>16</v>
      </c>
      <c r="D1303" s="30">
        <v>3.0</v>
      </c>
      <c r="E1303" s="72">
        <v>43391.0</v>
      </c>
      <c r="F1303" s="224"/>
      <c r="G1303" s="185"/>
      <c r="H1303" s="28"/>
      <c r="I1303" s="225">
        <v>43394.0</v>
      </c>
      <c r="J1303" s="185"/>
      <c r="K1303" s="28"/>
      <c r="L1303" s="185"/>
      <c r="M1303" s="185"/>
      <c r="N1303" s="28"/>
      <c r="O1303" s="72">
        <v>43404.0</v>
      </c>
      <c r="P1303" s="32">
        <v>43405.0</v>
      </c>
      <c r="Q1303" s="185"/>
      <c r="R1303" s="182" t="s">
        <v>15</v>
      </c>
      <c r="S1303" s="182" t="s">
        <v>16</v>
      </c>
      <c r="T1303" s="182" t="s">
        <v>15</v>
      </c>
      <c r="U1303" s="182" t="s">
        <v>16</v>
      </c>
    </row>
    <row r="1304">
      <c r="A1304" s="30">
        <v>1287.0</v>
      </c>
      <c r="B1304" s="60">
        <v>7273291.0</v>
      </c>
      <c r="C1304" s="34" t="s">
        <v>16</v>
      </c>
      <c r="D1304" s="30">
        <v>1.0</v>
      </c>
      <c r="E1304" s="72">
        <v>43307.0</v>
      </c>
      <c r="F1304" s="224">
        <v>43308.0</v>
      </c>
      <c r="G1304" s="185"/>
      <c r="H1304" s="28"/>
      <c r="I1304" s="248"/>
      <c r="J1304" s="185"/>
      <c r="K1304" s="28"/>
      <c r="L1304" s="32">
        <v>43358.0</v>
      </c>
      <c r="M1304" s="185"/>
      <c r="N1304" s="28"/>
      <c r="O1304" s="28"/>
      <c r="P1304" s="32">
        <v>43377.0</v>
      </c>
      <c r="Q1304" s="185"/>
      <c r="R1304" s="182" t="s">
        <v>16</v>
      </c>
      <c r="S1304" s="182" t="s">
        <v>15</v>
      </c>
      <c r="T1304" s="182" t="s">
        <v>16</v>
      </c>
      <c r="U1304" s="182" t="s">
        <v>15</v>
      </c>
    </row>
    <row r="1305">
      <c r="A1305" s="30">
        <v>1288.0</v>
      </c>
      <c r="B1305" s="60">
        <v>7275005.0</v>
      </c>
      <c r="C1305" s="34" t="s">
        <v>16</v>
      </c>
      <c r="D1305" s="30">
        <v>1.0</v>
      </c>
      <c r="E1305" s="32">
        <v>43310.0</v>
      </c>
      <c r="F1305" s="224"/>
      <c r="G1305" s="185"/>
      <c r="H1305" s="28"/>
      <c r="I1305" s="225">
        <v>43311.0</v>
      </c>
      <c r="J1305" s="185"/>
      <c r="K1305" s="28"/>
      <c r="L1305" s="32">
        <v>43324.0</v>
      </c>
      <c r="M1305" s="185"/>
      <c r="N1305" s="28"/>
      <c r="O1305" s="28"/>
      <c r="P1305" s="32">
        <v>43333.0</v>
      </c>
      <c r="Q1305" s="185"/>
      <c r="R1305" s="182" t="s">
        <v>15</v>
      </c>
      <c r="S1305" s="182" t="s">
        <v>16</v>
      </c>
      <c r="T1305" s="182" t="s">
        <v>16</v>
      </c>
      <c r="U1305" s="182" t="s">
        <v>15</v>
      </c>
    </row>
    <row r="1306">
      <c r="A1306" s="30">
        <v>1289.0</v>
      </c>
      <c r="B1306" s="60">
        <v>7275001.0</v>
      </c>
      <c r="C1306" s="34" t="s">
        <v>16</v>
      </c>
      <c r="D1306" s="30">
        <v>1.0</v>
      </c>
      <c r="E1306" s="32">
        <v>43310.0</v>
      </c>
      <c r="F1306" s="225">
        <v>43311.0</v>
      </c>
      <c r="G1306" s="185"/>
      <c r="H1306" s="28"/>
      <c r="I1306" s="225">
        <v>43321.0</v>
      </c>
      <c r="J1306" s="32">
        <v>43325.0</v>
      </c>
      <c r="K1306" s="28"/>
      <c r="L1306" s="32">
        <v>43324.0</v>
      </c>
      <c r="M1306" s="185"/>
      <c r="N1306" s="28"/>
      <c r="O1306" s="28"/>
      <c r="P1306" s="32">
        <v>43333.0</v>
      </c>
      <c r="Q1306" s="185"/>
      <c r="R1306" s="182" t="s">
        <v>16</v>
      </c>
      <c r="S1306" s="182" t="s">
        <v>16</v>
      </c>
      <c r="T1306" s="182" t="s">
        <v>16</v>
      </c>
      <c r="U1306" s="182" t="s">
        <v>15</v>
      </c>
    </row>
    <row r="1307">
      <c r="A1307" s="30">
        <v>1290.0</v>
      </c>
      <c r="B1307" s="60">
        <v>7307424.0</v>
      </c>
      <c r="C1307" s="34" t="s">
        <v>15</v>
      </c>
      <c r="D1307" s="28"/>
      <c r="E1307" s="32">
        <v>43364.0</v>
      </c>
      <c r="F1307" s="32">
        <v>43364.0</v>
      </c>
      <c r="G1307" s="185"/>
      <c r="H1307" s="28"/>
      <c r="I1307" s="225">
        <v>43384.0</v>
      </c>
      <c r="J1307" s="185"/>
      <c r="K1307" s="28"/>
      <c r="L1307" s="32">
        <v>43402.0</v>
      </c>
      <c r="M1307" s="185"/>
      <c r="N1307" s="28"/>
      <c r="O1307" s="28"/>
      <c r="P1307" s="32">
        <v>43404.0</v>
      </c>
      <c r="Q1307" s="185"/>
      <c r="R1307" s="182" t="s">
        <v>16</v>
      </c>
      <c r="S1307" s="182" t="s">
        <v>16</v>
      </c>
      <c r="T1307" s="182" t="s">
        <v>16</v>
      </c>
      <c r="U1307" s="182" t="s">
        <v>15</v>
      </c>
    </row>
    <row r="1308">
      <c r="A1308" s="30">
        <v>1291.0</v>
      </c>
      <c r="B1308" s="60">
        <v>7323661.0</v>
      </c>
      <c r="C1308" s="34" t="s">
        <v>16</v>
      </c>
      <c r="D1308" s="30">
        <v>1.0</v>
      </c>
      <c r="E1308" s="32">
        <v>43393.0</v>
      </c>
      <c r="G1308" s="185"/>
      <c r="H1308" s="28"/>
      <c r="I1308" s="224">
        <v>43394.0</v>
      </c>
      <c r="J1308" s="185"/>
      <c r="K1308" s="28"/>
      <c r="L1308" s="32">
        <v>43400.0</v>
      </c>
      <c r="M1308" s="185"/>
      <c r="N1308" s="28"/>
      <c r="O1308" s="28"/>
      <c r="P1308" s="32">
        <v>43404.0</v>
      </c>
      <c r="Q1308" s="185"/>
      <c r="R1308" s="182" t="s">
        <v>15</v>
      </c>
      <c r="S1308" s="182" t="s">
        <v>16</v>
      </c>
      <c r="T1308" s="182" t="s">
        <v>16</v>
      </c>
      <c r="U1308" s="182" t="s">
        <v>15</v>
      </c>
    </row>
    <row r="1309">
      <c r="A1309" s="30">
        <v>1292.0</v>
      </c>
      <c r="B1309" s="60">
        <v>7326655.0</v>
      </c>
      <c r="C1309" s="34" t="s">
        <v>15</v>
      </c>
      <c r="D1309" s="28"/>
      <c r="E1309" s="32">
        <v>43398.0</v>
      </c>
      <c r="F1309" s="32">
        <v>43398.0</v>
      </c>
      <c r="G1309" s="185"/>
      <c r="H1309" s="28"/>
      <c r="I1309" s="248"/>
      <c r="J1309" s="185"/>
      <c r="K1309" s="28"/>
      <c r="L1309" s="185"/>
      <c r="M1309" s="185"/>
      <c r="N1309" s="28"/>
      <c r="O1309" s="28"/>
      <c r="P1309" s="185"/>
      <c r="Q1309" s="72">
        <v>43413.0</v>
      </c>
      <c r="R1309" s="182" t="s">
        <v>16</v>
      </c>
      <c r="S1309" s="182" t="s">
        <v>15</v>
      </c>
      <c r="T1309" s="182" t="s">
        <v>15</v>
      </c>
      <c r="U1309" s="182" t="s">
        <v>15</v>
      </c>
    </row>
    <row r="1310">
      <c r="A1310" s="30">
        <v>1293.0</v>
      </c>
      <c r="B1310" s="60">
        <v>7326656.0</v>
      </c>
      <c r="C1310" s="34" t="s">
        <v>15</v>
      </c>
      <c r="D1310" s="28"/>
      <c r="E1310" s="32">
        <v>43398.0</v>
      </c>
      <c r="F1310" s="32">
        <v>43398.0</v>
      </c>
      <c r="G1310" s="185"/>
      <c r="H1310" s="28"/>
      <c r="I1310" s="225">
        <v>43451.0</v>
      </c>
      <c r="J1310" s="185"/>
      <c r="K1310" s="28"/>
      <c r="L1310" s="32">
        <v>43454.0</v>
      </c>
      <c r="M1310" s="185"/>
      <c r="N1310" s="28"/>
      <c r="O1310" s="28"/>
      <c r="P1310" s="32">
        <v>43479.0</v>
      </c>
      <c r="Q1310" s="185"/>
      <c r="R1310" s="182" t="s">
        <v>16</v>
      </c>
      <c r="S1310" s="182" t="s">
        <v>16</v>
      </c>
      <c r="T1310" s="182" t="s">
        <v>16</v>
      </c>
      <c r="U1310" s="182" t="s">
        <v>15</v>
      </c>
    </row>
    <row r="1311">
      <c r="A1311" s="30">
        <v>1294.0</v>
      </c>
      <c r="B1311" s="60">
        <v>7327267.0</v>
      </c>
      <c r="C1311" s="34" t="s">
        <v>16</v>
      </c>
      <c r="D1311" s="30">
        <v>2.0</v>
      </c>
      <c r="E1311" s="32">
        <v>43399.0</v>
      </c>
      <c r="F1311" s="224">
        <v>43401.0</v>
      </c>
      <c r="G1311" s="185"/>
      <c r="H1311" s="28"/>
      <c r="I1311" s="248"/>
      <c r="J1311" s="185"/>
      <c r="K1311" s="28"/>
      <c r="L1311" s="185"/>
      <c r="M1311" s="185"/>
      <c r="N1311" s="28"/>
      <c r="O1311" s="28"/>
      <c r="P1311" s="185"/>
      <c r="Q1311" s="72">
        <v>43414.0</v>
      </c>
      <c r="R1311" s="182" t="s">
        <v>16</v>
      </c>
      <c r="S1311" s="182" t="s">
        <v>15</v>
      </c>
      <c r="T1311" s="182" t="s">
        <v>15</v>
      </c>
      <c r="U1311" s="182" t="s">
        <v>15</v>
      </c>
    </row>
    <row r="1312">
      <c r="A1312" s="30">
        <v>1295.0</v>
      </c>
      <c r="B1312" s="60">
        <v>7303354.0</v>
      </c>
      <c r="C1312" s="34" t="s">
        <v>15</v>
      </c>
      <c r="D1312" s="28"/>
      <c r="E1312" s="32">
        <v>43357.0</v>
      </c>
      <c r="F1312" s="32">
        <v>43357.0</v>
      </c>
      <c r="G1312" s="32">
        <v>43418.0</v>
      </c>
      <c r="H1312" s="28"/>
      <c r="I1312" s="225">
        <v>43401.0</v>
      </c>
      <c r="J1312" s="32">
        <v>43429.0</v>
      </c>
      <c r="K1312" s="28"/>
      <c r="L1312" s="32">
        <v>43404.0</v>
      </c>
      <c r="M1312" s="32">
        <v>43431.0</v>
      </c>
      <c r="N1312" s="28"/>
      <c r="O1312" s="28"/>
      <c r="P1312" s="32">
        <v>43444.0</v>
      </c>
      <c r="Q1312" s="185"/>
      <c r="R1312" s="182" t="s">
        <v>16</v>
      </c>
      <c r="S1312" s="182" t="s">
        <v>16</v>
      </c>
      <c r="T1312" s="182" t="s">
        <v>16</v>
      </c>
      <c r="U1312" s="182" t="s">
        <v>15</v>
      </c>
    </row>
    <row r="1313">
      <c r="A1313" s="30">
        <v>1296.0</v>
      </c>
      <c r="B1313" s="60">
        <v>7328110.0</v>
      </c>
      <c r="C1313" s="34" t="s">
        <v>16</v>
      </c>
      <c r="D1313" s="30">
        <v>1.0</v>
      </c>
      <c r="E1313" s="32">
        <v>43401.0</v>
      </c>
      <c r="G1313" s="185"/>
      <c r="H1313" s="28"/>
      <c r="I1313" s="224">
        <v>43402.0</v>
      </c>
      <c r="J1313" s="185"/>
      <c r="K1313" s="28"/>
      <c r="L1313" s="32">
        <v>43413.0</v>
      </c>
      <c r="M1313" s="185"/>
      <c r="N1313" s="28"/>
      <c r="O1313" s="28"/>
      <c r="P1313" s="32">
        <v>43425.0</v>
      </c>
      <c r="Q1313" s="185"/>
      <c r="R1313" s="182" t="s">
        <v>15</v>
      </c>
      <c r="S1313" s="182" t="s">
        <v>16</v>
      </c>
      <c r="T1313" s="182" t="s">
        <v>16</v>
      </c>
      <c r="U1313" s="182" t="s">
        <v>15</v>
      </c>
    </row>
    <row r="1314">
      <c r="A1314" s="30">
        <v>1297.0</v>
      </c>
      <c r="B1314" s="60">
        <v>7328792.0</v>
      </c>
      <c r="C1314" s="34" t="s">
        <v>16</v>
      </c>
      <c r="D1314" s="30">
        <v>2.0</v>
      </c>
      <c r="E1314" s="32">
        <v>43402.0</v>
      </c>
      <c r="F1314" s="224"/>
      <c r="G1314" s="185"/>
      <c r="H1314" s="28"/>
      <c r="I1314" s="225">
        <v>43404.0</v>
      </c>
      <c r="J1314" s="185"/>
      <c r="K1314" s="28"/>
      <c r="L1314" s="32">
        <v>43411.0</v>
      </c>
      <c r="M1314" s="185"/>
      <c r="N1314" s="28"/>
      <c r="O1314" s="28"/>
      <c r="P1314" s="32">
        <v>43438.0</v>
      </c>
      <c r="Q1314" s="185"/>
      <c r="R1314" s="182" t="s">
        <v>15</v>
      </c>
      <c r="S1314" s="182" t="s">
        <v>16</v>
      </c>
      <c r="T1314" s="182" t="s">
        <v>16</v>
      </c>
      <c r="U1314" s="182" t="s">
        <v>15</v>
      </c>
    </row>
    <row r="1315">
      <c r="A1315" s="30">
        <v>1298.0</v>
      </c>
      <c r="B1315" s="60">
        <v>7328143.0</v>
      </c>
      <c r="C1315" s="34" t="s">
        <v>15</v>
      </c>
      <c r="D1315" s="28"/>
      <c r="E1315" s="72">
        <v>43402.0</v>
      </c>
      <c r="F1315" s="224">
        <v>43405.0</v>
      </c>
      <c r="G1315" s="185"/>
      <c r="H1315" s="28"/>
      <c r="I1315" s="72">
        <v>43402.0</v>
      </c>
      <c r="J1315" s="32">
        <v>43412.0</v>
      </c>
      <c r="K1315" s="28"/>
      <c r="L1315" s="185"/>
      <c r="M1315" s="185"/>
      <c r="N1315" s="28"/>
      <c r="O1315" s="28"/>
      <c r="P1315" s="32">
        <v>43424.0</v>
      </c>
      <c r="Q1315" s="185"/>
      <c r="R1315" s="182" t="s">
        <v>16</v>
      </c>
      <c r="S1315" s="182" t="s">
        <v>16</v>
      </c>
      <c r="T1315" s="182" t="s">
        <v>15</v>
      </c>
      <c r="U1315" s="182" t="s">
        <v>15</v>
      </c>
    </row>
    <row r="1316">
      <c r="A1316" s="30">
        <v>1299.0</v>
      </c>
      <c r="B1316" s="60">
        <v>7323855.0</v>
      </c>
      <c r="C1316" s="34" t="s">
        <v>16</v>
      </c>
      <c r="D1316" s="30">
        <v>8.0</v>
      </c>
      <c r="E1316" s="32">
        <v>43394.0</v>
      </c>
      <c r="F1316" s="224"/>
      <c r="G1316" s="185"/>
      <c r="H1316" s="28"/>
      <c r="I1316" s="225">
        <v>43402.0</v>
      </c>
      <c r="J1316" s="185"/>
      <c r="K1316" s="28"/>
      <c r="L1316" s="32">
        <v>43406.0</v>
      </c>
      <c r="M1316" s="185"/>
      <c r="N1316" s="28"/>
      <c r="O1316" s="28"/>
      <c r="P1316" s="32">
        <v>43431.0</v>
      </c>
      <c r="Q1316" s="185"/>
      <c r="R1316" s="182" t="s">
        <v>15</v>
      </c>
      <c r="S1316" s="182" t="s">
        <v>16</v>
      </c>
      <c r="T1316" s="182" t="s">
        <v>16</v>
      </c>
      <c r="U1316" s="182" t="s">
        <v>15</v>
      </c>
    </row>
    <row r="1317">
      <c r="A1317" s="30">
        <v>1300.0</v>
      </c>
      <c r="B1317" s="60">
        <v>7323856.0</v>
      </c>
      <c r="C1317" s="34" t="s">
        <v>15</v>
      </c>
      <c r="D1317" s="28"/>
      <c r="E1317" s="32">
        <v>43394.0</v>
      </c>
      <c r="F1317" s="32">
        <v>43394.0</v>
      </c>
      <c r="G1317" s="185"/>
      <c r="H1317" s="28"/>
      <c r="I1317" s="225">
        <v>43401.0</v>
      </c>
      <c r="J1317" s="185"/>
      <c r="K1317" s="28"/>
      <c r="L1317" s="32">
        <v>43406.0</v>
      </c>
      <c r="M1317" s="185"/>
      <c r="N1317" s="28"/>
      <c r="O1317" s="28"/>
      <c r="P1317" s="32">
        <v>43431.0</v>
      </c>
      <c r="Q1317" s="185"/>
      <c r="R1317" s="182" t="s">
        <v>16</v>
      </c>
      <c r="S1317" s="182" t="s">
        <v>16</v>
      </c>
      <c r="T1317" s="182" t="s">
        <v>16</v>
      </c>
      <c r="U1317" s="182" t="s">
        <v>15</v>
      </c>
    </row>
    <row r="1318">
      <c r="A1318" s="59">
        <v>1301.0</v>
      </c>
      <c r="B1318" s="61">
        <v>7331889.0</v>
      </c>
      <c r="C1318" s="33" t="s">
        <v>16</v>
      </c>
      <c r="D1318" s="59">
        <v>1.0</v>
      </c>
      <c r="E1318" s="74">
        <v>43409.0</v>
      </c>
      <c r="F1318" s="245"/>
      <c r="G1318" s="193"/>
      <c r="H1318" s="140"/>
      <c r="I1318" s="246">
        <v>43409.0</v>
      </c>
      <c r="J1318" s="193"/>
      <c r="K1318" s="140"/>
      <c r="L1318" s="74">
        <v>43418.0</v>
      </c>
      <c r="M1318" s="193"/>
      <c r="N1318" s="140"/>
      <c r="O1318" s="74"/>
      <c r="P1318" s="70">
        <v>43423.0</v>
      </c>
      <c r="Q1318" s="193"/>
      <c r="R1318" s="194" t="s">
        <v>15</v>
      </c>
      <c r="S1318" s="194" t="s">
        <v>16</v>
      </c>
      <c r="T1318" s="194" t="s">
        <v>16</v>
      </c>
      <c r="U1318" s="194" t="s">
        <v>15</v>
      </c>
    </row>
    <row r="1319">
      <c r="A1319" s="59">
        <v>1302.0</v>
      </c>
      <c r="B1319" s="61">
        <v>7333116.0</v>
      </c>
      <c r="C1319" s="33" t="s">
        <v>86</v>
      </c>
      <c r="D1319" s="140"/>
      <c r="E1319" s="74">
        <v>43410.0</v>
      </c>
      <c r="F1319" s="245"/>
      <c r="G1319" s="193"/>
      <c r="H1319" s="140"/>
      <c r="I1319" s="246">
        <v>43410.0</v>
      </c>
      <c r="J1319" s="193"/>
      <c r="K1319" s="140"/>
      <c r="L1319" s="193"/>
      <c r="M1319" s="193"/>
      <c r="N1319" s="140"/>
      <c r="O1319" s="74">
        <v>43427.0</v>
      </c>
      <c r="P1319" s="70">
        <v>43431.0</v>
      </c>
      <c r="Q1319" s="193"/>
      <c r="R1319" s="194" t="s">
        <v>15</v>
      </c>
      <c r="S1319" s="194" t="s">
        <v>16</v>
      </c>
      <c r="T1319" s="194" t="s">
        <v>15</v>
      </c>
      <c r="U1319" s="194" t="s">
        <v>16</v>
      </c>
    </row>
    <row r="1320">
      <c r="A1320" s="30">
        <v>1303.0</v>
      </c>
      <c r="B1320" s="60">
        <v>7332857.0</v>
      </c>
      <c r="C1320" s="34" t="s">
        <v>16</v>
      </c>
      <c r="D1320" s="30">
        <v>1.0</v>
      </c>
      <c r="E1320" s="72">
        <v>43410.0</v>
      </c>
      <c r="F1320" s="224">
        <v>43410.0</v>
      </c>
      <c r="G1320" s="185"/>
      <c r="H1320" s="28"/>
      <c r="I1320" s="248"/>
      <c r="J1320" s="185"/>
      <c r="K1320" s="28"/>
      <c r="L1320" s="185"/>
      <c r="M1320" s="185"/>
      <c r="N1320" s="28"/>
      <c r="O1320" s="28"/>
      <c r="P1320" s="185"/>
      <c r="Q1320" s="32">
        <v>43410.0</v>
      </c>
      <c r="R1320" s="182" t="s">
        <v>16</v>
      </c>
      <c r="S1320" s="182" t="s">
        <v>15</v>
      </c>
      <c r="T1320" s="182" t="s">
        <v>15</v>
      </c>
      <c r="U1320" s="182" t="s">
        <v>15</v>
      </c>
    </row>
    <row r="1321">
      <c r="A1321" s="30">
        <v>1304.0</v>
      </c>
      <c r="B1321" s="60">
        <v>7333276.0</v>
      </c>
      <c r="C1321" s="33" t="s">
        <v>86</v>
      </c>
      <c r="D1321" s="140"/>
      <c r="E1321" s="74">
        <v>43410.0</v>
      </c>
      <c r="F1321" s="245">
        <v>43411.0</v>
      </c>
      <c r="G1321" s="193"/>
      <c r="H1321" s="140"/>
      <c r="I1321" s="246">
        <v>43428.0</v>
      </c>
      <c r="J1321" s="193"/>
      <c r="K1321" s="140"/>
      <c r="L1321" s="70">
        <v>43429.0</v>
      </c>
      <c r="M1321" s="193"/>
      <c r="N1321" s="140"/>
      <c r="O1321" s="140"/>
      <c r="P1321" s="70">
        <v>43440.0</v>
      </c>
      <c r="Q1321" s="193"/>
      <c r="R1321" s="194" t="s">
        <v>16</v>
      </c>
      <c r="S1321" s="194" t="s">
        <v>16</v>
      </c>
      <c r="T1321" s="194" t="s">
        <v>16</v>
      </c>
      <c r="U1321" s="194" t="s">
        <v>15</v>
      </c>
    </row>
    <row r="1322">
      <c r="A1322" s="30">
        <v>1305.0</v>
      </c>
      <c r="B1322" s="60">
        <v>7334140.0</v>
      </c>
      <c r="C1322" s="34" t="s">
        <v>15</v>
      </c>
      <c r="D1322" s="28"/>
      <c r="E1322" s="72">
        <v>43412.0</v>
      </c>
      <c r="F1322" s="224">
        <v>43412.0</v>
      </c>
      <c r="G1322" s="185"/>
      <c r="H1322" s="28"/>
      <c r="I1322" s="248"/>
      <c r="J1322" s="185"/>
      <c r="K1322" s="28"/>
      <c r="L1322" s="32">
        <v>43440.0</v>
      </c>
      <c r="M1322" s="185"/>
      <c r="N1322" s="28"/>
      <c r="O1322" s="72"/>
      <c r="P1322" s="32">
        <v>43456.0</v>
      </c>
      <c r="Q1322" s="185"/>
      <c r="R1322" s="182" t="s">
        <v>16</v>
      </c>
      <c r="S1322" s="182" t="s">
        <v>15</v>
      </c>
      <c r="T1322" s="182" t="s">
        <v>16</v>
      </c>
      <c r="U1322" s="182" t="s">
        <v>15</v>
      </c>
    </row>
    <row r="1323">
      <c r="A1323" s="75">
        <v>1306.0</v>
      </c>
      <c r="B1323" s="75">
        <v>7339106.0</v>
      </c>
      <c r="C1323" s="34" t="s">
        <v>16</v>
      </c>
      <c r="D1323" s="30">
        <v>1.0</v>
      </c>
      <c r="E1323" s="72">
        <v>43421.0</v>
      </c>
      <c r="F1323" s="224">
        <v>43422.0</v>
      </c>
      <c r="G1323" s="185"/>
      <c r="H1323" s="28"/>
      <c r="I1323" s="248"/>
      <c r="J1323" s="185"/>
      <c r="K1323" s="28"/>
      <c r="L1323" s="185"/>
      <c r="M1323" s="185"/>
      <c r="N1323" s="28"/>
      <c r="O1323" s="28"/>
      <c r="P1323" s="185"/>
      <c r="Q1323" s="32">
        <v>43453.0</v>
      </c>
      <c r="R1323" s="182" t="s">
        <v>16</v>
      </c>
      <c r="S1323" s="182" t="s">
        <v>15</v>
      </c>
      <c r="T1323" s="182" t="s">
        <v>15</v>
      </c>
      <c r="U1323" s="182" t="s">
        <v>15</v>
      </c>
    </row>
    <row r="1324">
      <c r="A1324" s="30">
        <v>1307.0</v>
      </c>
      <c r="B1324" s="30">
        <v>7341628.0</v>
      </c>
      <c r="C1324" s="34" t="s">
        <v>15</v>
      </c>
      <c r="D1324" s="28"/>
      <c r="E1324" s="72">
        <v>43426.0</v>
      </c>
      <c r="F1324" s="224">
        <v>43426.0</v>
      </c>
      <c r="G1324" s="185"/>
      <c r="H1324" s="28"/>
      <c r="I1324" s="248"/>
      <c r="J1324" s="185"/>
      <c r="K1324" s="28"/>
      <c r="L1324" s="32">
        <v>43442.0</v>
      </c>
      <c r="M1324" s="185"/>
      <c r="N1324" s="28"/>
      <c r="O1324" s="28"/>
      <c r="P1324" s="32">
        <v>43450.0</v>
      </c>
      <c r="Q1324" s="185"/>
      <c r="R1324" s="182" t="s">
        <v>16</v>
      </c>
      <c r="S1324" s="182" t="s">
        <v>15</v>
      </c>
      <c r="T1324" s="182" t="s">
        <v>16</v>
      </c>
      <c r="U1324" s="182" t="s">
        <v>15</v>
      </c>
    </row>
    <row r="1325">
      <c r="A1325" s="30">
        <v>1308.0</v>
      </c>
      <c r="B1325" s="30">
        <v>7343367.0</v>
      </c>
      <c r="C1325" s="34" t="s">
        <v>15</v>
      </c>
      <c r="D1325" s="28"/>
      <c r="E1325" s="72">
        <v>43429.0</v>
      </c>
      <c r="F1325" s="224"/>
      <c r="G1325" s="185"/>
      <c r="H1325" s="28"/>
      <c r="I1325" s="225">
        <v>43429.0</v>
      </c>
      <c r="J1325" s="185"/>
      <c r="K1325" s="28"/>
      <c r="L1325" s="185"/>
      <c r="M1325" s="185"/>
      <c r="N1325" s="28"/>
      <c r="O1325" s="28"/>
      <c r="P1325" s="32">
        <v>43455.0</v>
      </c>
      <c r="Q1325" s="185"/>
      <c r="R1325" s="182" t="s">
        <v>15</v>
      </c>
      <c r="S1325" s="182" t="s">
        <v>16</v>
      </c>
      <c r="T1325" s="182" t="s">
        <v>15</v>
      </c>
      <c r="U1325" s="182" t="s">
        <v>15</v>
      </c>
    </row>
    <row r="1326">
      <c r="A1326" s="76">
        <v>1309.0</v>
      </c>
      <c r="B1326" s="76">
        <v>7343495.0</v>
      </c>
      <c r="C1326" s="34" t="s">
        <v>16</v>
      </c>
      <c r="D1326" s="30">
        <v>4.0</v>
      </c>
      <c r="E1326" s="72">
        <v>43429.0</v>
      </c>
      <c r="F1326" s="260"/>
      <c r="G1326" s="185"/>
      <c r="H1326" s="28"/>
      <c r="I1326" s="225">
        <v>43433.0</v>
      </c>
      <c r="J1326" s="185"/>
      <c r="K1326" s="28"/>
      <c r="L1326" s="185"/>
      <c r="M1326" s="185"/>
      <c r="N1326" s="28"/>
      <c r="O1326" s="72">
        <v>43435.0</v>
      </c>
      <c r="P1326" s="32">
        <v>43442.0</v>
      </c>
      <c r="Q1326" s="185"/>
      <c r="R1326" s="182" t="s">
        <v>15</v>
      </c>
      <c r="S1326" s="182" t="s">
        <v>16</v>
      </c>
      <c r="T1326" s="182" t="s">
        <v>15</v>
      </c>
      <c r="U1326" s="182" t="s">
        <v>16</v>
      </c>
    </row>
    <row r="1327">
      <c r="A1327" s="30">
        <v>1310.0</v>
      </c>
      <c r="B1327" s="30">
        <v>7320657.0</v>
      </c>
      <c r="C1327" s="34" t="s">
        <v>16</v>
      </c>
      <c r="D1327" s="30">
        <v>1.0</v>
      </c>
      <c r="E1327" s="72">
        <v>43388.0</v>
      </c>
      <c r="F1327" s="224">
        <v>43389.0</v>
      </c>
      <c r="G1327" s="185"/>
      <c r="H1327" s="28"/>
      <c r="I1327" s="225">
        <v>43436.0</v>
      </c>
      <c r="J1327" s="185"/>
      <c r="K1327" s="28"/>
      <c r="L1327" s="32">
        <v>43440.0</v>
      </c>
      <c r="M1327" s="185"/>
      <c r="N1327" s="28"/>
      <c r="O1327" s="72"/>
      <c r="P1327" s="32">
        <v>43463.0</v>
      </c>
      <c r="Q1327" s="185"/>
      <c r="R1327" s="182" t="s">
        <v>16</v>
      </c>
      <c r="S1327" s="182" t="s">
        <v>16</v>
      </c>
      <c r="T1327" s="182" t="s">
        <v>16</v>
      </c>
      <c r="U1327" s="182" t="s">
        <v>16</v>
      </c>
    </row>
    <row r="1328">
      <c r="A1328" s="30">
        <v>1311.0</v>
      </c>
      <c r="B1328" s="30">
        <v>7346675.0</v>
      </c>
      <c r="C1328" s="34" t="s">
        <v>16</v>
      </c>
      <c r="D1328" s="30">
        <v>1.0</v>
      </c>
      <c r="E1328" s="72">
        <v>43435.0</v>
      </c>
      <c r="F1328" s="224">
        <v>43436.0</v>
      </c>
      <c r="G1328" s="185"/>
      <c r="H1328" s="28"/>
      <c r="I1328" s="225">
        <v>43453.0</v>
      </c>
      <c r="J1328" s="185"/>
      <c r="K1328" s="28"/>
      <c r="L1328" s="32">
        <v>43467.0</v>
      </c>
      <c r="M1328" s="185"/>
      <c r="N1328" s="28"/>
      <c r="O1328" s="28"/>
      <c r="P1328" s="32">
        <v>43472.0</v>
      </c>
      <c r="Q1328" s="185"/>
      <c r="R1328" s="182" t="s">
        <v>16</v>
      </c>
      <c r="S1328" s="182" t="s">
        <v>16</v>
      </c>
      <c r="T1328" s="182" t="s">
        <v>16</v>
      </c>
      <c r="U1328" s="182" t="s">
        <v>15</v>
      </c>
    </row>
    <row r="1329">
      <c r="A1329" s="30">
        <v>1312.0</v>
      </c>
      <c r="B1329" s="30">
        <v>7348047.0</v>
      </c>
      <c r="C1329" s="34" t="s">
        <v>15</v>
      </c>
      <c r="D1329" s="28"/>
      <c r="E1329" s="72">
        <v>43438.0</v>
      </c>
      <c r="F1329" s="224">
        <v>43438.0</v>
      </c>
      <c r="G1329" s="185"/>
      <c r="H1329" s="28"/>
      <c r="I1329" s="248"/>
      <c r="J1329" s="185"/>
      <c r="K1329" s="28"/>
      <c r="L1329" s="185"/>
      <c r="M1329" s="185"/>
      <c r="N1329" s="28"/>
      <c r="O1329" s="28"/>
      <c r="P1329" s="185"/>
      <c r="Q1329" s="32">
        <v>43466.0</v>
      </c>
      <c r="R1329" s="182" t="s">
        <v>16</v>
      </c>
      <c r="S1329" s="182" t="s">
        <v>15</v>
      </c>
      <c r="T1329" s="182" t="s">
        <v>15</v>
      </c>
      <c r="U1329" s="182" t="s">
        <v>15</v>
      </c>
    </row>
    <row r="1330">
      <c r="A1330" s="30">
        <v>1313.0</v>
      </c>
      <c r="B1330" s="30">
        <v>7348037.0</v>
      </c>
      <c r="C1330" s="34" t="s">
        <v>16</v>
      </c>
      <c r="D1330" s="30">
        <v>1.0</v>
      </c>
      <c r="E1330" s="72">
        <v>43437.0</v>
      </c>
      <c r="F1330" s="224">
        <v>43438.0</v>
      </c>
      <c r="G1330" s="185"/>
      <c r="H1330" s="28"/>
      <c r="I1330" s="225">
        <v>43467.0</v>
      </c>
      <c r="J1330" s="185"/>
      <c r="K1330" s="28"/>
      <c r="L1330" s="32">
        <v>43470.0</v>
      </c>
      <c r="M1330" s="185"/>
      <c r="N1330" s="28"/>
      <c r="O1330" s="28"/>
      <c r="P1330" s="32">
        <v>43493.0</v>
      </c>
      <c r="Q1330" s="185"/>
      <c r="R1330" s="182" t="s">
        <v>16</v>
      </c>
      <c r="S1330" s="182" t="s">
        <v>16</v>
      </c>
      <c r="T1330" s="182" t="s">
        <v>16</v>
      </c>
      <c r="U1330" s="182" t="s">
        <v>15</v>
      </c>
    </row>
    <row r="1331">
      <c r="A1331" s="30">
        <v>1314.0</v>
      </c>
      <c r="B1331" s="30">
        <v>7347934.0</v>
      </c>
      <c r="C1331" s="34" t="s">
        <v>16</v>
      </c>
      <c r="D1331" s="30">
        <v>1.0</v>
      </c>
      <c r="E1331" s="72">
        <v>43437.0</v>
      </c>
      <c r="F1331" s="224">
        <v>43438.0</v>
      </c>
      <c r="G1331" s="185"/>
      <c r="H1331" s="28"/>
      <c r="I1331" s="225">
        <v>43444.0</v>
      </c>
      <c r="J1331" s="185"/>
      <c r="K1331" s="28"/>
      <c r="L1331" s="185"/>
      <c r="M1331" s="185"/>
      <c r="N1331" s="28"/>
      <c r="O1331" s="72">
        <v>43449.0</v>
      </c>
      <c r="P1331" s="32">
        <v>43450.0</v>
      </c>
      <c r="Q1331" s="185"/>
      <c r="R1331" s="182" t="s">
        <v>16</v>
      </c>
      <c r="S1331" s="182" t="s">
        <v>16</v>
      </c>
      <c r="T1331" s="182" t="s">
        <v>15</v>
      </c>
      <c r="U1331" s="182" t="s">
        <v>16</v>
      </c>
    </row>
    <row r="1332">
      <c r="A1332" s="30">
        <v>1315.0</v>
      </c>
      <c r="B1332" s="30">
        <v>7347750.0</v>
      </c>
      <c r="C1332" s="34" t="s">
        <v>16</v>
      </c>
      <c r="D1332" s="30">
        <v>1.0</v>
      </c>
      <c r="E1332" s="72">
        <v>43437.0</v>
      </c>
      <c r="F1332" s="224">
        <v>43438.0</v>
      </c>
      <c r="G1332" s="185"/>
      <c r="H1332" s="28"/>
      <c r="I1332" s="225">
        <v>43439.0</v>
      </c>
      <c r="J1332" s="185"/>
      <c r="K1332" s="28"/>
      <c r="L1332" s="185"/>
      <c r="M1332" s="185"/>
      <c r="N1332" s="28"/>
      <c r="O1332" s="72">
        <v>43445.0</v>
      </c>
      <c r="P1332" s="32">
        <v>43453.0</v>
      </c>
      <c r="Q1332" s="185"/>
      <c r="R1332" s="182" t="s">
        <v>16</v>
      </c>
      <c r="S1332" s="182" t="s">
        <v>16</v>
      </c>
      <c r="T1332" s="182" t="s">
        <v>15</v>
      </c>
      <c r="U1332" s="182" t="s">
        <v>16</v>
      </c>
    </row>
    <row r="1333">
      <c r="A1333" s="30">
        <v>1316.0</v>
      </c>
      <c r="B1333" s="30">
        <v>7348064.0</v>
      </c>
      <c r="C1333" s="34" t="s">
        <v>16</v>
      </c>
      <c r="D1333" s="30">
        <v>1.0</v>
      </c>
      <c r="E1333" s="72">
        <v>43438.0</v>
      </c>
      <c r="F1333" s="224"/>
      <c r="G1333" s="185"/>
      <c r="H1333" s="28"/>
      <c r="I1333" s="225">
        <v>43439.0</v>
      </c>
      <c r="J1333" s="185"/>
      <c r="K1333" s="28"/>
      <c r="L1333" s="185"/>
      <c r="M1333" s="185"/>
      <c r="N1333" s="28"/>
      <c r="O1333" s="72">
        <v>43447.0</v>
      </c>
      <c r="P1333" s="32">
        <v>43451.0</v>
      </c>
      <c r="Q1333" s="185"/>
      <c r="R1333" s="182" t="s">
        <v>15</v>
      </c>
      <c r="S1333" s="182" t="s">
        <v>16</v>
      </c>
      <c r="T1333" s="182" t="s">
        <v>15</v>
      </c>
      <c r="U1333" s="182" t="s">
        <v>16</v>
      </c>
    </row>
    <row r="1334">
      <c r="A1334" s="30">
        <v>1317.0</v>
      </c>
      <c r="B1334" s="30">
        <v>7351217.0</v>
      </c>
      <c r="C1334" s="34" t="s">
        <v>15</v>
      </c>
      <c r="D1334" s="28"/>
      <c r="E1334" s="72">
        <v>43443.0</v>
      </c>
      <c r="F1334" s="224">
        <v>43443.0</v>
      </c>
      <c r="G1334" s="185"/>
      <c r="H1334" s="28"/>
      <c r="I1334" s="225">
        <v>43454.0</v>
      </c>
      <c r="J1334" s="185"/>
      <c r="K1334" s="28"/>
      <c r="L1334" s="32">
        <v>43460.0</v>
      </c>
      <c r="M1334" s="185"/>
      <c r="N1334" s="28"/>
      <c r="O1334" s="28"/>
      <c r="P1334" s="32">
        <v>43480.0</v>
      </c>
      <c r="Q1334" s="185"/>
      <c r="R1334" s="182" t="s">
        <v>16</v>
      </c>
      <c r="S1334" s="182" t="s">
        <v>16</v>
      </c>
      <c r="T1334" s="182" t="s">
        <v>16</v>
      </c>
      <c r="U1334" s="182" t="s">
        <v>15</v>
      </c>
    </row>
    <row r="1335">
      <c r="A1335" s="30">
        <v>1318.0</v>
      </c>
      <c r="B1335" s="30">
        <v>7351218.0</v>
      </c>
      <c r="C1335" s="34" t="s">
        <v>15</v>
      </c>
      <c r="D1335" s="28"/>
      <c r="E1335" s="72">
        <v>43443.0</v>
      </c>
      <c r="F1335" s="224">
        <v>43443.0</v>
      </c>
      <c r="G1335" s="185"/>
      <c r="H1335" s="28"/>
      <c r="I1335" s="248"/>
      <c r="J1335" s="185"/>
      <c r="K1335" s="28"/>
      <c r="L1335" s="185"/>
      <c r="M1335" s="185"/>
      <c r="N1335" s="28"/>
      <c r="O1335" s="28"/>
      <c r="P1335" s="185"/>
      <c r="Q1335" s="32">
        <v>43460.0</v>
      </c>
      <c r="R1335" s="182" t="s">
        <v>16</v>
      </c>
      <c r="S1335" s="182" t="s">
        <v>15</v>
      </c>
      <c r="T1335" s="182" t="s">
        <v>15</v>
      </c>
      <c r="U1335" s="182" t="s">
        <v>15</v>
      </c>
    </row>
    <row r="1336">
      <c r="A1336" s="30">
        <v>1319.0</v>
      </c>
      <c r="B1336" s="30">
        <v>7351287.0</v>
      </c>
      <c r="C1336" s="34" t="s">
        <v>16</v>
      </c>
      <c r="D1336" s="30">
        <v>1.0</v>
      </c>
      <c r="E1336" s="72">
        <v>43444.0</v>
      </c>
      <c r="F1336" s="224"/>
      <c r="G1336" s="185"/>
      <c r="H1336" s="28"/>
      <c r="I1336" s="225">
        <v>43447.0</v>
      </c>
      <c r="J1336" s="185"/>
      <c r="K1336" s="28"/>
      <c r="L1336" s="185"/>
      <c r="M1336" s="185"/>
      <c r="N1336" s="28"/>
      <c r="O1336" s="72">
        <v>43445.0</v>
      </c>
      <c r="P1336" s="32">
        <v>43452.0</v>
      </c>
      <c r="Q1336" s="185"/>
      <c r="R1336" s="182" t="s">
        <v>15</v>
      </c>
      <c r="S1336" s="182" t="s">
        <v>16</v>
      </c>
      <c r="T1336" s="182" t="s">
        <v>15</v>
      </c>
      <c r="U1336" s="182" t="s">
        <v>16</v>
      </c>
    </row>
    <row r="1337">
      <c r="A1337" s="30">
        <v>1320.0</v>
      </c>
      <c r="B1337" s="30">
        <v>7353534.0</v>
      </c>
      <c r="C1337" s="34" t="s">
        <v>16</v>
      </c>
      <c r="D1337" s="30">
        <v>3.0</v>
      </c>
      <c r="E1337" s="72">
        <v>43447.0</v>
      </c>
      <c r="F1337" s="260"/>
      <c r="G1337" s="185"/>
      <c r="H1337" s="28"/>
      <c r="I1337" s="225">
        <v>43451.0</v>
      </c>
      <c r="J1337" s="185"/>
      <c r="K1337" s="28"/>
      <c r="L1337" s="185"/>
      <c r="M1337" s="185"/>
      <c r="N1337" s="28"/>
      <c r="O1337" s="72">
        <v>43456.0</v>
      </c>
      <c r="P1337" s="32">
        <v>43463.0</v>
      </c>
      <c r="Q1337" s="185"/>
      <c r="R1337" s="182" t="s">
        <v>15</v>
      </c>
      <c r="S1337" s="182" t="s">
        <v>16</v>
      </c>
      <c r="T1337" s="182" t="s">
        <v>15</v>
      </c>
      <c r="U1337" s="182" t="s">
        <v>16</v>
      </c>
    </row>
    <row r="1338">
      <c r="A1338" s="30">
        <v>1321.0</v>
      </c>
      <c r="B1338" s="30">
        <v>7353284.0</v>
      </c>
      <c r="C1338" s="34" t="s">
        <v>15</v>
      </c>
      <c r="D1338" s="30"/>
      <c r="E1338" s="72">
        <v>43447.0</v>
      </c>
      <c r="F1338" s="224">
        <v>43451.0</v>
      </c>
      <c r="G1338" s="185"/>
      <c r="H1338" s="28"/>
      <c r="I1338" s="225">
        <v>43447.0</v>
      </c>
      <c r="J1338" s="32">
        <v>43457.0</v>
      </c>
      <c r="K1338" s="28"/>
      <c r="L1338" s="185"/>
      <c r="M1338" s="185"/>
      <c r="N1338" s="28"/>
      <c r="O1338" s="72">
        <v>43464.0</v>
      </c>
      <c r="P1338" s="32">
        <v>43467.0</v>
      </c>
      <c r="Q1338" s="185"/>
      <c r="R1338" s="182" t="s">
        <v>16</v>
      </c>
      <c r="S1338" s="182" t="s">
        <v>16</v>
      </c>
      <c r="T1338" s="182" t="s">
        <v>15</v>
      </c>
      <c r="U1338" s="182" t="s">
        <v>16</v>
      </c>
    </row>
    <row r="1339">
      <c r="A1339" s="30">
        <v>1322.0</v>
      </c>
      <c r="B1339" s="30">
        <v>7355719.0</v>
      </c>
      <c r="C1339" s="34" t="s">
        <v>16</v>
      </c>
      <c r="D1339" s="30">
        <v>1.0</v>
      </c>
      <c r="E1339" s="72">
        <v>43452.0</v>
      </c>
      <c r="F1339" s="224">
        <v>43453.0</v>
      </c>
      <c r="G1339" s="185"/>
      <c r="H1339" s="28"/>
      <c r="I1339" s="225">
        <v>43459.0</v>
      </c>
      <c r="J1339" s="185"/>
      <c r="K1339" s="28"/>
      <c r="L1339" s="185"/>
      <c r="M1339" s="185"/>
      <c r="N1339" s="28"/>
      <c r="O1339" s="72">
        <v>43465.0</v>
      </c>
      <c r="P1339" s="32">
        <v>43467.0</v>
      </c>
      <c r="Q1339" s="185"/>
      <c r="R1339" s="182" t="s">
        <v>16</v>
      </c>
      <c r="S1339" s="182" t="s">
        <v>16</v>
      </c>
      <c r="T1339" s="182" t="s">
        <v>15</v>
      </c>
      <c r="U1339" s="182" t="s">
        <v>16</v>
      </c>
    </row>
    <row r="1340">
      <c r="A1340" s="30">
        <v>1323.0</v>
      </c>
      <c r="B1340" s="30">
        <v>7356281.0</v>
      </c>
      <c r="C1340" s="34" t="s">
        <v>16</v>
      </c>
      <c r="D1340" s="30">
        <v>1.0</v>
      </c>
      <c r="E1340" s="72">
        <v>43452.0</v>
      </c>
      <c r="F1340" s="224"/>
      <c r="G1340" s="185"/>
      <c r="H1340" s="28"/>
      <c r="I1340" s="225">
        <v>43453.0</v>
      </c>
      <c r="J1340" s="185"/>
      <c r="K1340" s="28"/>
      <c r="L1340" s="32">
        <v>43463.0</v>
      </c>
      <c r="M1340" s="185"/>
      <c r="N1340" s="28"/>
      <c r="O1340" s="72"/>
      <c r="P1340" s="32">
        <v>43474.0</v>
      </c>
      <c r="Q1340" s="185"/>
      <c r="R1340" s="182" t="s">
        <v>15</v>
      </c>
      <c r="S1340" s="182" t="s">
        <v>16</v>
      </c>
      <c r="T1340" s="182" t="s">
        <v>16</v>
      </c>
      <c r="U1340" s="182" t="s">
        <v>15</v>
      </c>
    </row>
    <row r="1341">
      <c r="A1341" s="30">
        <v>1324.0</v>
      </c>
      <c r="B1341" s="30">
        <v>7356283.0</v>
      </c>
      <c r="C1341" s="34" t="s">
        <v>16</v>
      </c>
      <c r="D1341" s="30">
        <v>1.0</v>
      </c>
      <c r="E1341" s="72">
        <v>43452.0</v>
      </c>
      <c r="F1341" s="260"/>
      <c r="G1341" s="185"/>
      <c r="H1341" s="28"/>
      <c r="I1341" s="225">
        <v>43453.0</v>
      </c>
      <c r="J1341" s="185"/>
      <c r="K1341" s="28"/>
      <c r="L1341" s="32">
        <v>43462.0</v>
      </c>
      <c r="M1341" s="185"/>
      <c r="N1341" s="28"/>
      <c r="O1341" s="28"/>
      <c r="P1341" s="32">
        <v>43474.0</v>
      </c>
      <c r="Q1341" s="185"/>
      <c r="R1341" s="182" t="s">
        <v>15</v>
      </c>
      <c r="S1341" s="182" t="s">
        <v>16</v>
      </c>
      <c r="T1341" s="182" t="s">
        <v>16</v>
      </c>
      <c r="U1341" s="182" t="s">
        <v>15</v>
      </c>
    </row>
    <row r="1342">
      <c r="A1342" s="59">
        <v>1325.0</v>
      </c>
      <c r="B1342" s="59">
        <v>7359587.0</v>
      </c>
      <c r="C1342" s="33" t="s">
        <v>15</v>
      </c>
      <c r="D1342" s="140"/>
      <c r="E1342" s="74">
        <v>43459.0</v>
      </c>
      <c r="F1342" s="245">
        <v>43459.0</v>
      </c>
      <c r="G1342" s="193"/>
      <c r="H1342" s="140"/>
      <c r="I1342" s="250"/>
      <c r="J1342" s="70">
        <v>43487.0</v>
      </c>
      <c r="K1342" s="140"/>
      <c r="L1342" s="70">
        <v>43491.0</v>
      </c>
      <c r="M1342" s="193"/>
      <c r="N1342" s="140"/>
      <c r="O1342" s="140"/>
      <c r="P1342" s="70">
        <v>43511.0</v>
      </c>
      <c r="Q1342" s="193"/>
      <c r="R1342" s="194" t="s">
        <v>16</v>
      </c>
      <c r="S1342" s="194" t="s">
        <v>16</v>
      </c>
      <c r="T1342" s="194" t="s">
        <v>16</v>
      </c>
      <c r="U1342" s="194" t="s">
        <v>15</v>
      </c>
    </row>
    <row r="1343">
      <c r="A1343" s="30">
        <v>1326.0</v>
      </c>
      <c r="B1343" s="30">
        <v>7359778.0</v>
      </c>
      <c r="C1343" s="34" t="s">
        <v>15</v>
      </c>
      <c r="D1343" s="28"/>
      <c r="E1343" s="72">
        <v>43459.0</v>
      </c>
      <c r="F1343" s="224">
        <v>43459.0</v>
      </c>
      <c r="G1343" s="185"/>
      <c r="H1343" s="28"/>
      <c r="I1343" s="225">
        <v>43494.0</v>
      </c>
      <c r="J1343" s="185"/>
      <c r="K1343" s="28"/>
      <c r="L1343" s="32">
        <v>43511.0</v>
      </c>
      <c r="M1343" s="185"/>
      <c r="N1343" s="28"/>
      <c r="O1343" s="28"/>
      <c r="P1343" s="32">
        <v>43518.0</v>
      </c>
      <c r="Q1343" s="185"/>
      <c r="R1343" s="182" t="s">
        <v>16</v>
      </c>
      <c r="S1343" s="182" t="s">
        <v>16</v>
      </c>
      <c r="T1343" s="182" t="s">
        <v>16</v>
      </c>
      <c r="U1343" s="182" t="s">
        <v>15</v>
      </c>
    </row>
    <row r="1344">
      <c r="A1344" s="30">
        <v>1327.0</v>
      </c>
      <c r="B1344" s="60">
        <v>7360851.0</v>
      </c>
      <c r="C1344" s="33" t="s">
        <v>15</v>
      </c>
      <c r="D1344" s="140"/>
      <c r="E1344" s="74">
        <v>43461.0</v>
      </c>
      <c r="F1344" s="245">
        <v>43461.0</v>
      </c>
      <c r="G1344" s="193"/>
      <c r="H1344" s="140"/>
      <c r="I1344" s="246"/>
      <c r="J1344" s="193"/>
      <c r="K1344" s="140"/>
      <c r="L1344" s="193"/>
      <c r="M1344" s="193"/>
      <c r="N1344" s="140"/>
      <c r="O1344" s="140"/>
      <c r="P1344" s="193"/>
      <c r="Q1344" s="70">
        <v>43464.0</v>
      </c>
      <c r="R1344" s="194" t="s">
        <v>16</v>
      </c>
      <c r="S1344" s="194" t="s">
        <v>15</v>
      </c>
      <c r="T1344" s="194" t="s">
        <v>15</v>
      </c>
      <c r="U1344" s="194" t="s">
        <v>15</v>
      </c>
    </row>
    <row r="1345">
      <c r="A1345" s="30">
        <v>1328.0</v>
      </c>
      <c r="B1345" s="30">
        <v>7444223.0</v>
      </c>
      <c r="C1345" s="34" t="s">
        <v>16</v>
      </c>
      <c r="D1345" s="30">
        <v>1.0</v>
      </c>
      <c r="E1345" s="72">
        <v>43592.0</v>
      </c>
      <c r="F1345" s="224"/>
      <c r="G1345" s="185"/>
      <c r="H1345" s="28"/>
      <c r="I1345" s="225">
        <v>43593.0</v>
      </c>
      <c r="J1345" s="32">
        <v>43596.0</v>
      </c>
      <c r="K1345" s="28"/>
      <c r="L1345" s="185"/>
      <c r="M1345" s="185"/>
      <c r="N1345" s="28"/>
      <c r="O1345" s="72">
        <v>43601.0</v>
      </c>
      <c r="P1345" s="32">
        <v>43604.0</v>
      </c>
      <c r="Q1345" s="185"/>
      <c r="R1345" s="182" t="s">
        <v>15</v>
      </c>
      <c r="S1345" s="182" t="s">
        <v>16</v>
      </c>
      <c r="T1345" s="182" t="s">
        <v>15</v>
      </c>
      <c r="U1345" s="182" t="s">
        <v>16</v>
      </c>
    </row>
    <row r="1346">
      <c r="A1346" s="30">
        <v>1329.0</v>
      </c>
      <c r="B1346" s="30">
        <v>7446899.0</v>
      </c>
      <c r="C1346" s="34" t="s">
        <v>16</v>
      </c>
      <c r="D1346" s="30">
        <v>2.0</v>
      </c>
      <c r="E1346" s="72">
        <v>43596.0</v>
      </c>
      <c r="F1346" s="224"/>
      <c r="G1346" s="185"/>
      <c r="H1346" s="28"/>
      <c r="I1346" s="144">
        <v>43597.0</v>
      </c>
      <c r="J1346" s="185"/>
      <c r="K1346" s="28"/>
      <c r="L1346" s="185"/>
      <c r="M1346" s="185"/>
      <c r="N1346" s="28"/>
      <c r="O1346" s="144">
        <v>43604.0</v>
      </c>
      <c r="P1346" s="32">
        <v>43607.0</v>
      </c>
      <c r="Q1346" s="185"/>
      <c r="R1346" s="182" t="s">
        <v>15</v>
      </c>
      <c r="S1346" s="182" t="s">
        <v>15</v>
      </c>
      <c r="T1346" s="182" t="s">
        <v>15</v>
      </c>
      <c r="U1346" s="182" t="s">
        <v>16</v>
      </c>
    </row>
    <row r="1347">
      <c r="A1347" s="30">
        <v>1330.0</v>
      </c>
      <c r="B1347" s="30">
        <v>7465599.0</v>
      </c>
      <c r="C1347" s="33" t="s">
        <v>16</v>
      </c>
      <c r="D1347" s="59">
        <v>1.0</v>
      </c>
      <c r="E1347" s="74">
        <v>43623.0</v>
      </c>
      <c r="F1347" s="259"/>
      <c r="G1347" s="193"/>
      <c r="H1347" s="140"/>
      <c r="I1347" s="246">
        <v>43624.0</v>
      </c>
      <c r="J1347" s="193"/>
      <c r="K1347" s="140"/>
      <c r="L1347" s="70">
        <v>43630.0</v>
      </c>
      <c r="M1347" s="193"/>
      <c r="N1347" s="140"/>
      <c r="O1347" s="74"/>
      <c r="P1347" s="70">
        <v>43635.0</v>
      </c>
      <c r="Q1347" s="193"/>
      <c r="R1347" s="194" t="s">
        <v>15</v>
      </c>
      <c r="S1347" s="194" t="s">
        <v>16</v>
      </c>
      <c r="T1347" s="194" t="s">
        <v>16</v>
      </c>
      <c r="U1347" s="194" t="s">
        <v>15</v>
      </c>
    </row>
    <row r="1348">
      <c r="A1348" s="30">
        <v>1331.0</v>
      </c>
      <c r="B1348" s="30">
        <v>7470313.0</v>
      </c>
      <c r="C1348" s="34" t="s">
        <v>16</v>
      </c>
      <c r="D1348" s="30">
        <v>1.0</v>
      </c>
      <c r="E1348" s="32">
        <v>43631.0</v>
      </c>
      <c r="F1348" s="260"/>
      <c r="G1348" s="185"/>
      <c r="H1348" s="28"/>
      <c r="I1348" s="225">
        <v>43632.0</v>
      </c>
      <c r="J1348" s="185"/>
      <c r="K1348" s="28"/>
      <c r="L1348" s="32">
        <v>43640.0</v>
      </c>
      <c r="M1348" s="185"/>
      <c r="N1348" s="28"/>
      <c r="O1348" s="28"/>
      <c r="P1348" s="32">
        <v>43653.0</v>
      </c>
      <c r="Q1348" s="185"/>
      <c r="R1348" s="182" t="s">
        <v>15</v>
      </c>
      <c r="S1348" s="182" t="s">
        <v>16</v>
      </c>
      <c r="T1348" s="182" t="s">
        <v>16</v>
      </c>
      <c r="U1348" s="182" t="s">
        <v>15</v>
      </c>
    </row>
    <row r="1349">
      <c r="A1349" s="30">
        <v>1332.0</v>
      </c>
      <c r="B1349" s="30">
        <v>7487869.0</v>
      </c>
      <c r="C1349" s="34" t="s">
        <v>15</v>
      </c>
      <c r="D1349" s="28"/>
      <c r="E1349" s="32">
        <v>43662.0</v>
      </c>
      <c r="F1349" s="224"/>
      <c r="G1349" s="185"/>
      <c r="H1349" s="28"/>
      <c r="I1349" s="32">
        <v>43663.0</v>
      </c>
      <c r="J1349" s="185"/>
      <c r="K1349" s="28"/>
      <c r="L1349" s="185"/>
      <c r="M1349" s="185"/>
      <c r="N1349" s="28"/>
      <c r="O1349" s="72">
        <v>43668.0</v>
      </c>
      <c r="P1349" s="32">
        <v>43676.0</v>
      </c>
      <c r="Q1349" s="185"/>
      <c r="R1349" s="182" t="s">
        <v>15</v>
      </c>
      <c r="S1349" s="182" t="s">
        <v>16</v>
      </c>
      <c r="T1349" s="182" t="s">
        <v>15</v>
      </c>
      <c r="U1349" s="182" t="s">
        <v>16</v>
      </c>
    </row>
    <row r="1350">
      <c r="A1350" s="30">
        <v>1333.0</v>
      </c>
      <c r="B1350" s="30">
        <v>7487881.0</v>
      </c>
      <c r="C1350" s="34" t="s">
        <v>15</v>
      </c>
      <c r="D1350" s="28"/>
      <c r="E1350" s="32">
        <v>43662.0</v>
      </c>
      <c r="F1350" s="260"/>
      <c r="G1350" s="185"/>
      <c r="H1350" s="28"/>
      <c r="I1350" s="32">
        <v>43663.0</v>
      </c>
      <c r="J1350" s="185"/>
      <c r="K1350" s="28"/>
      <c r="L1350" s="185"/>
      <c r="M1350" s="185"/>
      <c r="N1350" s="28"/>
      <c r="O1350" s="72">
        <v>43668.0</v>
      </c>
      <c r="P1350" s="32">
        <v>43676.0</v>
      </c>
      <c r="Q1350" s="185"/>
      <c r="R1350" s="182" t="s">
        <v>15</v>
      </c>
      <c r="S1350" s="182" t="s">
        <v>16</v>
      </c>
      <c r="T1350" s="182" t="s">
        <v>15</v>
      </c>
      <c r="U1350" s="182" t="s">
        <v>16</v>
      </c>
    </row>
    <row r="1351">
      <c r="A1351" s="30">
        <v>1334.0</v>
      </c>
      <c r="B1351" s="30">
        <v>7490779.0</v>
      </c>
      <c r="C1351" s="34" t="s">
        <v>15</v>
      </c>
      <c r="D1351" s="28"/>
      <c r="E1351" s="32">
        <v>43667.0</v>
      </c>
      <c r="F1351" s="224">
        <v>43671.0</v>
      </c>
      <c r="G1351" s="185"/>
      <c r="H1351" s="28"/>
      <c r="I1351" s="32">
        <v>43667.0</v>
      </c>
      <c r="J1351" s="32">
        <v>43679.0</v>
      </c>
      <c r="K1351" s="28"/>
      <c r="L1351" s="185"/>
      <c r="M1351" s="185"/>
      <c r="N1351" s="28"/>
      <c r="O1351" s="28"/>
      <c r="P1351" s="32">
        <v>43689.0</v>
      </c>
      <c r="Q1351" s="185"/>
      <c r="R1351" s="182" t="s">
        <v>16</v>
      </c>
      <c r="S1351" s="182" t="s">
        <v>16</v>
      </c>
      <c r="T1351" s="182" t="s">
        <v>15</v>
      </c>
      <c r="U1351" s="182" t="s">
        <v>15</v>
      </c>
    </row>
    <row r="1352">
      <c r="A1352" s="30">
        <v>1335.0</v>
      </c>
      <c r="B1352" s="30">
        <v>7491812.0</v>
      </c>
      <c r="C1352" s="34" t="s">
        <v>15</v>
      </c>
      <c r="D1352" s="28"/>
      <c r="E1352" s="32">
        <v>43669.0</v>
      </c>
      <c r="F1352" s="260"/>
      <c r="G1352" s="185"/>
      <c r="H1352" s="28"/>
      <c r="I1352" s="32">
        <v>43669.0</v>
      </c>
      <c r="J1352" s="185"/>
      <c r="K1352" s="28"/>
      <c r="L1352" s="185"/>
      <c r="M1352" s="185"/>
      <c r="N1352" s="28"/>
      <c r="O1352" s="72">
        <v>43675.0</v>
      </c>
      <c r="P1352" s="32">
        <v>43676.0</v>
      </c>
      <c r="Q1352" s="185"/>
      <c r="R1352" s="182" t="s">
        <v>15</v>
      </c>
      <c r="S1352" s="182" t="s">
        <v>16</v>
      </c>
      <c r="T1352" s="182" t="s">
        <v>15</v>
      </c>
      <c r="U1352" s="182" t="s">
        <v>16</v>
      </c>
    </row>
    <row r="1353">
      <c r="A1353" s="30">
        <v>1336.0</v>
      </c>
      <c r="B1353" s="30">
        <v>7495758.0</v>
      </c>
      <c r="C1353" s="34" t="s">
        <v>15</v>
      </c>
      <c r="D1353" s="28"/>
      <c r="E1353" s="32">
        <v>43676.0</v>
      </c>
      <c r="F1353" s="260"/>
      <c r="G1353" s="185"/>
      <c r="H1353" s="28"/>
      <c r="I1353" s="32">
        <v>43676.0</v>
      </c>
      <c r="J1353" s="185"/>
      <c r="K1353" s="28"/>
      <c r="L1353" s="185"/>
      <c r="M1353" s="185"/>
      <c r="N1353" s="28"/>
      <c r="O1353" s="72">
        <v>43687.0</v>
      </c>
      <c r="P1353" s="32">
        <v>43688.0</v>
      </c>
      <c r="Q1353" s="185"/>
      <c r="R1353" s="182" t="s">
        <v>15</v>
      </c>
      <c r="S1353" s="182" t="s">
        <v>16</v>
      </c>
      <c r="T1353" s="182" t="s">
        <v>15</v>
      </c>
      <c r="U1353" s="182" t="s">
        <v>16</v>
      </c>
    </row>
    <row r="1354">
      <c r="A1354" s="30">
        <v>1337.0</v>
      </c>
      <c r="B1354" s="30">
        <v>7509236.0</v>
      </c>
      <c r="C1354" s="34" t="s">
        <v>15</v>
      </c>
      <c r="D1354" s="28"/>
      <c r="E1354" s="32">
        <v>43697.0</v>
      </c>
      <c r="F1354" s="32">
        <v>43697.0</v>
      </c>
      <c r="G1354" s="185"/>
      <c r="H1354" s="28"/>
      <c r="I1354" s="248"/>
      <c r="J1354" s="185"/>
      <c r="K1354" s="28"/>
      <c r="L1354" s="185"/>
      <c r="M1354" s="185"/>
      <c r="N1354" s="28"/>
      <c r="O1354" s="28"/>
      <c r="P1354" s="32"/>
      <c r="Q1354" s="72">
        <v>43699.0</v>
      </c>
      <c r="R1354" s="182" t="s">
        <v>16</v>
      </c>
      <c r="S1354" s="182" t="s">
        <v>15</v>
      </c>
      <c r="T1354" s="182" t="s">
        <v>15</v>
      </c>
      <c r="U1354" s="182" t="s">
        <v>15</v>
      </c>
    </row>
    <row r="1355">
      <c r="A1355" s="30">
        <v>1338.0</v>
      </c>
      <c r="B1355" s="30">
        <v>7522076.0</v>
      </c>
      <c r="C1355" s="34" t="s">
        <v>15</v>
      </c>
      <c r="D1355" s="28"/>
      <c r="E1355" s="32">
        <v>43718.0</v>
      </c>
      <c r="F1355" s="32">
        <v>43718.0</v>
      </c>
      <c r="G1355" s="185"/>
      <c r="H1355" s="28"/>
      <c r="I1355" s="225">
        <v>43720.0</v>
      </c>
      <c r="J1355" s="185"/>
      <c r="K1355" s="28"/>
      <c r="L1355" s="32">
        <v>43726.0</v>
      </c>
      <c r="M1355" s="185"/>
      <c r="N1355" s="28"/>
      <c r="O1355" s="28"/>
      <c r="P1355" s="32">
        <v>43737.0</v>
      </c>
      <c r="Q1355" s="185"/>
      <c r="R1355" s="182" t="s">
        <v>16</v>
      </c>
      <c r="S1355" s="182" t="s">
        <v>16</v>
      </c>
      <c r="T1355" s="182" t="s">
        <v>16</v>
      </c>
      <c r="U1355" s="182" t="s">
        <v>15</v>
      </c>
    </row>
    <row r="1356">
      <c r="A1356" s="30">
        <v>1339.0</v>
      </c>
      <c r="B1356" s="30">
        <v>7526207.0</v>
      </c>
      <c r="C1356" s="34" t="s">
        <v>15</v>
      </c>
      <c r="D1356" s="28"/>
      <c r="E1356" s="32">
        <v>43725.0</v>
      </c>
      <c r="F1356" s="32">
        <v>43725.0</v>
      </c>
      <c r="G1356" s="185"/>
      <c r="H1356" s="28"/>
      <c r="I1356" s="248"/>
      <c r="J1356" s="185"/>
      <c r="K1356" s="28"/>
      <c r="L1356" s="185"/>
      <c r="M1356" s="185"/>
      <c r="N1356" s="28"/>
      <c r="O1356" s="28"/>
      <c r="P1356" s="185"/>
      <c r="Q1356" s="32">
        <v>43727.0</v>
      </c>
      <c r="R1356" s="182" t="s">
        <v>16</v>
      </c>
      <c r="S1356" s="182" t="s">
        <v>15</v>
      </c>
      <c r="T1356" s="182" t="s">
        <v>15</v>
      </c>
      <c r="U1356" s="182" t="s">
        <v>15</v>
      </c>
    </row>
    <row r="1357">
      <c r="A1357" s="30">
        <v>1340.0</v>
      </c>
      <c r="B1357" s="30">
        <v>7233686.0</v>
      </c>
      <c r="C1357" s="34" t="s">
        <v>16</v>
      </c>
      <c r="D1357" s="30">
        <v>1.0</v>
      </c>
      <c r="E1357" s="32">
        <v>43236.0</v>
      </c>
      <c r="F1357" s="32">
        <v>43237.0</v>
      </c>
      <c r="G1357" s="185"/>
      <c r="H1357" s="28"/>
      <c r="I1357" s="248"/>
      <c r="J1357" s="185"/>
      <c r="K1357" s="28"/>
      <c r="L1357" s="185"/>
      <c r="M1357" s="185"/>
      <c r="N1357" s="28"/>
      <c r="O1357" s="28"/>
      <c r="P1357" s="185"/>
      <c r="Q1357" s="72">
        <v>43238.0</v>
      </c>
      <c r="R1357" s="182" t="s">
        <v>16</v>
      </c>
      <c r="S1357" s="182" t="s">
        <v>15</v>
      </c>
      <c r="T1357" s="182" t="s">
        <v>15</v>
      </c>
      <c r="U1357" s="182" t="s">
        <v>15</v>
      </c>
    </row>
    <row r="1358">
      <c r="A1358" s="30">
        <v>1341.0</v>
      </c>
      <c r="B1358" s="30">
        <v>7239657.0</v>
      </c>
      <c r="C1358" s="34" t="s">
        <v>15</v>
      </c>
      <c r="D1358" s="28"/>
      <c r="E1358" s="32">
        <v>43246.0</v>
      </c>
      <c r="F1358" s="32">
        <v>43246.0</v>
      </c>
      <c r="G1358" s="185"/>
      <c r="H1358" s="28"/>
      <c r="I1358" s="248"/>
      <c r="J1358" s="185"/>
      <c r="K1358" s="28"/>
      <c r="L1358" s="185"/>
      <c r="M1358" s="185"/>
      <c r="N1358" s="28"/>
      <c r="O1358" s="28"/>
      <c r="P1358" s="185"/>
      <c r="Q1358" s="72">
        <v>43247.0</v>
      </c>
      <c r="R1358" s="182" t="s">
        <v>16</v>
      </c>
      <c r="S1358" s="182" t="s">
        <v>15</v>
      </c>
      <c r="T1358" s="182" t="s">
        <v>15</v>
      </c>
      <c r="U1358" s="182" t="s">
        <v>15</v>
      </c>
    </row>
    <row r="1359">
      <c r="A1359" s="30">
        <v>1342.0</v>
      </c>
      <c r="B1359" s="30">
        <v>7566838.0</v>
      </c>
      <c r="C1359" s="34" t="s">
        <v>16</v>
      </c>
      <c r="D1359" s="30">
        <v>1.0</v>
      </c>
      <c r="E1359" s="32">
        <v>43798.0</v>
      </c>
      <c r="G1359" s="185"/>
      <c r="H1359" s="28"/>
      <c r="I1359" s="224">
        <v>43799.0</v>
      </c>
      <c r="J1359" s="185"/>
      <c r="K1359" s="28"/>
      <c r="L1359" s="185"/>
      <c r="M1359" s="185"/>
      <c r="N1359" s="28"/>
      <c r="O1359" s="72">
        <v>43804.0</v>
      </c>
      <c r="P1359" s="32">
        <v>43807.0</v>
      </c>
      <c r="Q1359" s="185"/>
      <c r="R1359" s="182" t="s">
        <v>15</v>
      </c>
      <c r="S1359" s="182" t="s">
        <v>16</v>
      </c>
      <c r="T1359" s="182" t="s">
        <v>15</v>
      </c>
      <c r="U1359" s="182" t="s">
        <v>16</v>
      </c>
    </row>
    <row r="1360">
      <c r="A1360" s="30">
        <v>1343.0</v>
      </c>
      <c r="B1360" s="30">
        <v>7566840.0</v>
      </c>
      <c r="C1360" s="34" t="s">
        <v>16</v>
      </c>
      <c r="D1360" s="30">
        <v>2.0</v>
      </c>
      <c r="E1360" s="32">
        <v>43798.0</v>
      </c>
      <c r="F1360" s="224"/>
      <c r="G1360" s="185"/>
      <c r="H1360" s="28"/>
      <c r="I1360" s="225">
        <v>43800.0</v>
      </c>
      <c r="J1360" s="185"/>
      <c r="K1360" s="28"/>
      <c r="L1360" s="185"/>
      <c r="M1360" s="185"/>
      <c r="N1360" s="28"/>
      <c r="O1360" s="72">
        <v>43804.0</v>
      </c>
      <c r="P1360" s="32">
        <v>43807.0</v>
      </c>
      <c r="Q1360" s="185"/>
      <c r="R1360" s="182" t="s">
        <v>15</v>
      </c>
      <c r="S1360" s="182" t="s">
        <v>16</v>
      </c>
      <c r="T1360" s="182" t="s">
        <v>15</v>
      </c>
      <c r="U1360" s="182" t="s">
        <v>16</v>
      </c>
    </row>
    <row r="1361">
      <c r="A1361" s="30">
        <v>1344.0</v>
      </c>
      <c r="B1361" s="30">
        <v>7576772.0</v>
      </c>
      <c r="C1361" s="34" t="s">
        <v>15</v>
      </c>
      <c r="D1361" s="28"/>
      <c r="E1361" s="32">
        <v>43818.0</v>
      </c>
      <c r="F1361" s="32">
        <v>43818.0</v>
      </c>
      <c r="G1361" s="185"/>
      <c r="H1361" s="28"/>
      <c r="I1361" s="248"/>
      <c r="J1361" s="185"/>
      <c r="K1361" s="28"/>
      <c r="L1361" s="185"/>
      <c r="M1361" s="185"/>
      <c r="N1361" s="28"/>
      <c r="P1361" s="185"/>
      <c r="Q1361" s="72">
        <v>43819.0</v>
      </c>
      <c r="R1361" s="182" t="s">
        <v>16</v>
      </c>
      <c r="S1361" s="182" t="s">
        <v>15</v>
      </c>
      <c r="T1361" s="182" t="s">
        <v>15</v>
      </c>
      <c r="U1361" s="182" t="s">
        <v>15</v>
      </c>
    </row>
    <row r="1362">
      <c r="A1362" s="59">
        <v>1345.0</v>
      </c>
      <c r="B1362" s="59">
        <v>7182402.0</v>
      </c>
      <c r="C1362" s="33" t="s">
        <v>15</v>
      </c>
      <c r="D1362" s="140"/>
      <c r="E1362" s="74">
        <v>43158.0</v>
      </c>
      <c r="F1362" s="245">
        <v>43158.0</v>
      </c>
      <c r="G1362" s="193"/>
      <c r="H1362" s="140"/>
      <c r="I1362" s="250"/>
      <c r="J1362" s="193"/>
      <c r="K1362" s="140"/>
      <c r="L1362" s="193"/>
      <c r="M1362" s="193"/>
      <c r="N1362" s="140"/>
      <c r="O1362" s="140"/>
      <c r="P1362" s="193"/>
      <c r="Q1362" s="70">
        <v>43158.0</v>
      </c>
      <c r="R1362" s="194" t="s">
        <v>16</v>
      </c>
      <c r="S1362" s="194" t="s">
        <v>15</v>
      </c>
      <c r="T1362" s="194" t="s">
        <v>15</v>
      </c>
      <c r="U1362" s="194" t="s">
        <v>15</v>
      </c>
    </row>
    <row r="1363">
      <c r="A1363" s="30">
        <v>1346.0</v>
      </c>
      <c r="B1363" s="30">
        <v>7185854.0</v>
      </c>
      <c r="C1363" s="34" t="s">
        <v>15</v>
      </c>
      <c r="D1363" s="28"/>
      <c r="E1363" s="72">
        <v>43163.0</v>
      </c>
      <c r="F1363" s="224">
        <v>43163.0</v>
      </c>
      <c r="G1363" s="185"/>
      <c r="H1363" s="28"/>
      <c r="I1363" s="248"/>
      <c r="J1363" s="185"/>
      <c r="K1363" s="28"/>
      <c r="L1363" s="185"/>
      <c r="M1363" s="185"/>
      <c r="N1363" s="28"/>
      <c r="O1363" s="28"/>
      <c r="P1363" s="185"/>
      <c r="Q1363" s="32">
        <v>43163.0</v>
      </c>
      <c r="R1363" s="182" t="s">
        <v>16</v>
      </c>
      <c r="S1363" s="182" t="s">
        <v>15</v>
      </c>
      <c r="T1363" s="182" t="s">
        <v>15</v>
      </c>
      <c r="U1363" s="182" t="s">
        <v>15</v>
      </c>
    </row>
    <row r="1364">
      <c r="A1364" s="30">
        <v>1347.0</v>
      </c>
      <c r="B1364" s="30">
        <v>7219666.0</v>
      </c>
      <c r="C1364" s="34" t="s">
        <v>16</v>
      </c>
      <c r="D1364" s="30">
        <v>1.0</v>
      </c>
      <c r="E1364" s="72">
        <v>43214.0</v>
      </c>
      <c r="F1364" s="224">
        <v>43215.0</v>
      </c>
      <c r="G1364" s="185"/>
      <c r="H1364" s="28"/>
      <c r="I1364" s="225">
        <v>43304.0</v>
      </c>
      <c r="J1364" s="185"/>
      <c r="K1364" s="28"/>
      <c r="L1364" s="32">
        <v>43309.0</v>
      </c>
      <c r="M1364" s="185"/>
      <c r="N1364" s="28"/>
      <c r="O1364" s="28"/>
      <c r="P1364" s="32">
        <v>43321.0</v>
      </c>
      <c r="Q1364" s="185"/>
      <c r="R1364" s="182" t="s">
        <v>16</v>
      </c>
      <c r="S1364" s="182" t="s">
        <v>16</v>
      </c>
      <c r="T1364" s="182" t="s">
        <v>16</v>
      </c>
      <c r="U1364" s="182" t="s">
        <v>15</v>
      </c>
    </row>
    <row r="1365">
      <c r="A1365" s="30">
        <v>1348.0</v>
      </c>
      <c r="B1365" s="30">
        <v>7528359.0</v>
      </c>
      <c r="C1365" s="34" t="s">
        <v>15</v>
      </c>
      <c r="D1365" s="30"/>
      <c r="E1365" s="72">
        <v>43729.0</v>
      </c>
      <c r="F1365" s="224"/>
      <c r="G1365" s="185"/>
      <c r="H1365" s="28"/>
      <c r="I1365" s="225">
        <v>43729.0</v>
      </c>
      <c r="J1365" s="185"/>
      <c r="K1365" s="28"/>
      <c r="L1365" s="32">
        <v>43748.0</v>
      </c>
      <c r="M1365" s="185"/>
      <c r="N1365" s="28"/>
      <c r="O1365" s="28"/>
      <c r="P1365" s="32">
        <v>43757.0</v>
      </c>
      <c r="Q1365" s="185"/>
      <c r="R1365" s="182" t="s">
        <v>15</v>
      </c>
      <c r="S1365" s="182" t="s">
        <v>16</v>
      </c>
      <c r="T1365" s="182" t="s">
        <v>16</v>
      </c>
      <c r="U1365" s="182" t="s">
        <v>15</v>
      </c>
    </row>
    <row r="1366">
      <c r="A1366" s="30">
        <v>1349.0</v>
      </c>
      <c r="B1366" s="77">
        <v>7359140.0</v>
      </c>
      <c r="C1366" s="34" t="s">
        <v>16</v>
      </c>
      <c r="D1366" s="30">
        <v>3.0</v>
      </c>
      <c r="E1366" s="72">
        <v>43458.0</v>
      </c>
      <c r="F1366" s="224"/>
      <c r="G1366" s="185"/>
      <c r="H1366" s="28"/>
      <c r="I1366" s="225">
        <v>43462.0</v>
      </c>
      <c r="J1366" s="185"/>
      <c r="K1366" s="28"/>
      <c r="L1366" s="185"/>
      <c r="M1366" s="185"/>
      <c r="N1366" s="28"/>
      <c r="O1366" s="28"/>
      <c r="P1366" s="32">
        <v>43480.0</v>
      </c>
      <c r="Q1366" s="185"/>
      <c r="R1366" s="182" t="s">
        <v>15</v>
      </c>
      <c r="S1366" s="182" t="s">
        <v>16</v>
      </c>
      <c r="T1366" s="182" t="s">
        <v>15</v>
      </c>
      <c r="U1366" s="182" t="s">
        <v>15</v>
      </c>
    </row>
    <row r="1367">
      <c r="A1367" s="30">
        <v>1350.0</v>
      </c>
      <c r="B1367" s="30">
        <v>7195128.0</v>
      </c>
      <c r="C1367" s="34" t="s">
        <v>16</v>
      </c>
      <c r="D1367" s="30">
        <v>1.0</v>
      </c>
      <c r="E1367" s="72">
        <v>43177.0</v>
      </c>
      <c r="F1367" s="260"/>
      <c r="G1367" s="185"/>
      <c r="H1367" s="28"/>
      <c r="I1367" s="225">
        <v>43178.0</v>
      </c>
      <c r="J1367" s="185"/>
      <c r="K1367" s="28"/>
      <c r="L1367" s="185"/>
      <c r="M1367" s="185"/>
      <c r="N1367" s="28"/>
      <c r="O1367" s="28"/>
      <c r="P1367" s="185"/>
      <c r="Q1367" s="32">
        <v>43180.0</v>
      </c>
      <c r="R1367" s="182" t="s">
        <v>15</v>
      </c>
      <c r="S1367" s="182" t="s">
        <v>16</v>
      </c>
      <c r="T1367" s="182" t="s">
        <v>15</v>
      </c>
      <c r="U1367" s="182" t="s">
        <v>15</v>
      </c>
    </row>
    <row r="1368">
      <c r="A1368" s="30">
        <v>1351.0</v>
      </c>
      <c r="B1368" s="30">
        <v>7232623.0</v>
      </c>
      <c r="C1368" s="34" t="s">
        <v>16</v>
      </c>
      <c r="D1368" s="30">
        <v>2.0</v>
      </c>
      <c r="E1368" s="72">
        <v>43174.0</v>
      </c>
      <c r="F1368" s="260"/>
      <c r="G1368" s="185"/>
      <c r="H1368" s="28"/>
      <c r="I1368" s="225">
        <v>43238.0</v>
      </c>
      <c r="J1368" s="185"/>
      <c r="K1368" s="28"/>
      <c r="L1368" s="185"/>
      <c r="M1368" s="185"/>
      <c r="N1368" s="28"/>
      <c r="O1368" s="72">
        <v>43240.0</v>
      </c>
      <c r="P1368" s="32">
        <v>43242.0</v>
      </c>
      <c r="Q1368" s="185"/>
      <c r="R1368" s="182" t="s">
        <v>15</v>
      </c>
      <c r="S1368" s="182" t="s">
        <v>16</v>
      </c>
      <c r="T1368" s="182" t="s">
        <v>15</v>
      </c>
      <c r="U1368" s="182" t="s">
        <v>16</v>
      </c>
    </row>
    <row r="1369">
      <c r="A1369" s="30">
        <v>1352.0</v>
      </c>
      <c r="B1369" s="30">
        <v>7251156.0</v>
      </c>
      <c r="C1369" s="34" t="s">
        <v>15</v>
      </c>
      <c r="D1369" s="30"/>
      <c r="E1369" s="72">
        <v>43268.0</v>
      </c>
      <c r="F1369" s="260"/>
      <c r="G1369" s="185"/>
      <c r="H1369" s="28"/>
      <c r="I1369" s="263">
        <v>43268.0</v>
      </c>
      <c r="J1369" s="185"/>
      <c r="K1369" s="28"/>
      <c r="L1369" s="185"/>
      <c r="M1369" s="185"/>
      <c r="N1369" s="28"/>
      <c r="O1369" s="28"/>
      <c r="P1369" s="185"/>
      <c r="Q1369" s="32">
        <v>43271.0</v>
      </c>
      <c r="R1369" s="182" t="s">
        <v>15</v>
      </c>
      <c r="S1369" s="182" t="s">
        <v>16</v>
      </c>
      <c r="T1369" s="182" t="s">
        <v>15</v>
      </c>
      <c r="U1369" s="182" t="s">
        <v>15</v>
      </c>
    </row>
    <row r="1370">
      <c r="A1370" s="30">
        <v>1353.0</v>
      </c>
      <c r="B1370" s="30">
        <v>7273272.0</v>
      </c>
      <c r="C1370" s="34" t="s">
        <v>15</v>
      </c>
      <c r="D1370" s="28"/>
      <c r="E1370" s="72">
        <v>43306.0</v>
      </c>
      <c r="F1370" s="224"/>
      <c r="G1370" s="185"/>
      <c r="H1370" s="28"/>
      <c r="I1370" s="225">
        <v>43307.0</v>
      </c>
      <c r="J1370" s="185"/>
      <c r="K1370" s="28"/>
      <c r="L1370" s="32">
        <v>43321.0</v>
      </c>
      <c r="M1370" s="185"/>
      <c r="N1370" s="28"/>
      <c r="O1370" s="28"/>
      <c r="P1370" s="32">
        <v>43333.0</v>
      </c>
      <c r="Q1370" s="185"/>
      <c r="R1370" s="182" t="s">
        <v>15</v>
      </c>
      <c r="S1370" s="182" t="s">
        <v>16</v>
      </c>
      <c r="T1370" s="182" t="s">
        <v>16</v>
      </c>
      <c r="U1370" s="182" t="s">
        <v>15</v>
      </c>
    </row>
    <row r="1371">
      <c r="A1371" s="30">
        <v>1354.0</v>
      </c>
      <c r="B1371" s="30">
        <v>7299653.0</v>
      </c>
      <c r="C1371" s="34" t="s">
        <v>15</v>
      </c>
      <c r="D1371" s="28"/>
      <c r="E1371" s="32">
        <v>43352.0</v>
      </c>
      <c r="F1371" s="224">
        <v>43352.0</v>
      </c>
      <c r="G1371" s="185"/>
      <c r="H1371" s="28"/>
      <c r="I1371" s="248"/>
      <c r="J1371" s="185"/>
      <c r="K1371" s="28"/>
      <c r="L1371" s="185"/>
      <c r="M1371" s="185"/>
      <c r="N1371" s="28"/>
      <c r="O1371" s="72">
        <v>47018.0</v>
      </c>
      <c r="P1371" s="32">
        <v>43368.0</v>
      </c>
      <c r="Q1371" s="185"/>
      <c r="R1371" s="182" t="s">
        <v>16</v>
      </c>
      <c r="S1371" s="182" t="s">
        <v>15</v>
      </c>
      <c r="T1371" s="182" t="s">
        <v>15</v>
      </c>
      <c r="U1371" s="182" t="s">
        <v>16</v>
      </c>
    </row>
    <row r="1372">
      <c r="A1372" s="30">
        <v>1355.0</v>
      </c>
      <c r="B1372" s="30">
        <v>7295765.0</v>
      </c>
      <c r="C1372" s="34" t="s">
        <v>16</v>
      </c>
      <c r="D1372" s="30">
        <v>1.0</v>
      </c>
      <c r="E1372" s="72">
        <v>43345.0</v>
      </c>
      <c r="F1372" s="224">
        <v>43346.0</v>
      </c>
      <c r="G1372" s="32">
        <v>43363.0</v>
      </c>
      <c r="H1372" s="28"/>
      <c r="I1372" s="225">
        <v>43348.0</v>
      </c>
      <c r="J1372" s="185"/>
      <c r="K1372" s="28"/>
      <c r="L1372" s="32">
        <v>43367.0</v>
      </c>
      <c r="M1372" s="185"/>
      <c r="N1372" s="28"/>
      <c r="O1372" s="72"/>
      <c r="P1372" s="32">
        <v>43382.0</v>
      </c>
      <c r="Q1372" s="185"/>
      <c r="R1372" s="182" t="s">
        <v>16</v>
      </c>
      <c r="S1372" s="182" t="s">
        <v>16</v>
      </c>
      <c r="T1372" s="182" t="s">
        <v>16</v>
      </c>
      <c r="U1372" s="182" t="s">
        <v>15</v>
      </c>
    </row>
    <row r="1373">
      <c r="A1373" s="30">
        <v>1356.0</v>
      </c>
      <c r="B1373" s="30">
        <v>7374619.0</v>
      </c>
      <c r="C1373" s="34" t="s">
        <v>16</v>
      </c>
      <c r="D1373" s="30">
        <v>1.0</v>
      </c>
      <c r="E1373" s="72">
        <v>43486.0</v>
      </c>
      <c r="F1373" s="224"/>
      <c r="G1373" s="185"/>
      <c r="H1373" s="28"/>
      <c r="I1373" s="225">
        <v>43487.0</v>
      </c>
      <c r="J1373" s="185"/>
      <c r="K1373" s="28"/>
      <c r="L1373" s="185"/>
      <c r="M1373" s="185"/>
      <c r="N1373" s="28"/>
      <c r="O1373" s="72">
        <v>43495.0</v>
      </c>
      <c r="P1373" s="32">
        <v>43495.0</v>
      </c>
      <c r="Q1373" s="185"/>
      <c r="R1373" s="182" t="s">
        <v>15</v>
      </c>
      <c r="S1373" s="182" t="s">
        <v>16</v>
      </c>
      <c r="T1373" s="182" t="s">
        <v>15</v>
      </c>
      <c r="U1373" s="182" t="s">
        <v>16</v>
      </c>
    </row>
    <row r="1374">
      <c r="A1374" s="30">
        <v>1357.0</v>
      </c>
      <c r="B1374" s="61">
        <v>7386899.0</v>
      </c>
      <c r="C1374" s="34" t="s">
        <v>16</v>
      </c>
      <c r="D1374" s="30">
        <v>2.0</v>
      </c>
      <c r="E1374" s="72">
        <v>43504.0</v>
      </c>
      <c r="F1374" s="224"/>
      <c r="G1374" s="185"/>
      <c r="H1374" s="28"/>
      <c r="I1374" s="225">
        <v>43506.0</v>
      </c>
      <c r="J1374" s="185"/>
      <c r="K1374" s="28"/>
      <c r="L1374" s="32">
        <v>43514.0</v>
      </c>
      <c r="M1374" s="185"/>
      <c r="N1374" s="28"/>
      <c r="O1374" s="72"/>
      <c r="P1374" s="32">
        <v>43520.0</v>
      </c>
      <c r="Q1374" s="185"/>
      <c r="R1374" s="182" t="s">
        <v>15</v>
      </c>
      <c r="S1374" s="182" t="s">
        <v>16</v>
      </c>
      <c r="T1374" s="182" t="s">
        <v>16</v>
      </c>
      <c r="U1374" s="182" t="s">
        <v>15</v>
      </c>
    </row>
    <row r="1375">
      <c r="A1375" s="30">
        <v>1358.0</v>
      </c>
      <c r="B1375" s="61">
        <v>7407694.0</v>
      </c>
      <c r="C1375" s="34" t="s">
        <v>16</v>
      </c>
      <c r="D1375" s="30">
        <v>2.0</v>
      </c>
      <c r="E1375" s="72">
        <v>43509.0</v>
      </c>
      <c r="F1375" s="224"/>
      <c r="G1375" s="185"/>
      <c r="H1375" s="28"/>
      <c r="I1375" s="225">
        <v>43511.0</v>
      </c>
      <c r="J1375" s="185"/>
      <c r="K1375" s="28"/>
      <c r="L1375" s="32">
        <v>43521.0</v>
      </c>
      <c r="M1375" s="185"/>
      <c r="N1375" s="28"/>
      <c r="O1375" s="72"/>
      <c r="P1375" s="32">
        <v>43528.0</v>
      </c>
      <c r="Q1375" s="185"/>
      <c r="R1375" s="182" t="s">
        <v>15</v>
      </c>
      <c r="S1375" s="182" t="s">
        <v>16</v>
      </c>
      <c r="T1375" s="182" t="s">
        <v>16</v>
      </c>
      <c r="U1375" s="182" t="s">
        <v>15</v>
      </c>
    </row>
    <row r="1376">
      <c r="A1376" s="30">
        <v>1359.0</v>
      </c>
      <c r="B1376" s="60">
        <v>7409952.0</v>
      </c>
      <c r="C1376" s="34" t="s">
        <v>15</v>
      </c>
      <c r="D1376" s="28"/>
      <c r="E1376" s="72">
        <v>43511.0</v>
      </c>
      <c r="F1376" s="224"/>
      <c r="G1376" s="185"/>
      <c r="H1376" s="28"/>
      <c r="I1376" s="225">
        <v>43511.0</v>
      </c>
      <c r="J1376" s="185"/>
      <c r="K1376" s="28"/>
      <c r="L1376" s="185"/>
      <c r="M1376" s="185"/>
      <c r="N1376" s="28"/>
      <c r="O1376" s="72">
        <v>43520.0</v>
      </c>
      <c r="P1376" s="32">
        <v>43529.0</v>
      </c>
      <c r="Q1376" s="185"/>
      <c r="R1376" s="182" t="s">
        <v>15</v>
      </c>
      <c r="S1376" s="182" t="s">
        <v>16</v>
      </c>
      <c r="T1376" s="182" t="s">
        <v>15</v>
      </c>
      <c r="U1376" s="182" t="s">
        <v>16</v>
      </c>
    </row>
    <row r="1377">
      <c r="A1377" s="30">
        <v>1360.0</v>
      </c>
      <c r="B1377" s="61">
        <v>7419609.0</v>
      </c>
      <c r="C1377" s="34" t="s">
        <v>15</v>
      </c>
      <c r="D1377" s="28"/>
      <c r="E1377" s="72">
        <v>43556.0</v>
      </c>
      <c r="F1377" s="224"/>
      <c r="G1377" s="185"/>
      <c r="H1377" s="28"/>
      <c r="I1377" s="225">
        <v>43556.0</v>
      </c>
      <c r="J1377" s="185"/>
      <c r="K1377" s="28"/>
      <c r="L1377" s="32">
        <v>43578.0</v>
      </c>
      <c r="M1377" s="185"/>
      <c r="N1377" s="28"/>
      <c r="O1377" s="72"/>
      <c r="P1377" s="32">
        <v>43583.0</v>
      </c>
      <c r="Q1377" s="185"/>
      <c r="R1377" s="182" t="s">
        <v>15</v>
      </c>
      <c r="S1377" s="182" t="s">
        <v>16</v>
      </c>
      <c r="T1377" s="182" t="s">
        <v>16</v>
      </c>
      <c r="U1377" s="182" t="s">
        <v>15</v>
      </c>
    </row>
    <row r="1378">
      <c r="A1378" s="30">
        <v>1361.0</v>
      </c>
      <c r="B1378" s="61">
        <v>7445101.0</v>
      </c>
      <c r="C1378" s="34" t="s">
        <v>16</v>
      </c>
      <c r="D1378" s="30">
        <v>1.0</v>
      </c>
      <c r="E1378" s="72">
        <v>43594.0</v>
      </c>
      <c r="F1378" s="224"/>
      <c r="G1378" s="185"/>
      <c r="H1378" s="28"/>
      <c r="I1378" s="225">
        <v>43595.0</v>
      </c>
      <c r="J1378" s="185"/>
      <c r="K1378" s="28"/>
      <c r="L1378" s="185"/>
      <c r="M1378" s="185"/>
      <c r="N1378" s="28"/>
      <c r="O1378" s="72"/>
      <c r="P1378" s="32">
        <v>43607.0</v>
      </c>
      <c r="Q1378" s="185"/>
      <c r="R1378" s="182" t="s">
        <v>15</v>
      </c>
      <c r="S1378" s="182" t="s">
        <v>16</v>
      </c>
      <c r="T1378" s="182" t="s">
        <v>15</v>
      </c>
      <c r="U1378" s="182" t="s">
        <v>15</v>
      </c>
    </row>
    <row r="1379">
      <c r="A1379" s="30">
        <v>1362.0</v>
      </c>
      <c r="B1379" s="60">
        <v>7426470.0</v>
      </c>
      <c r="C1379" s="34" t="s">
        <v>16</v>
      </c>
      <c r="D1379" s="30">
        <v>2.0</v>
      </c>
      <c r="E1379" s="72">
        <v>43565.0</v>
      </c>
      <c r="F1379" s="224"/>
      <c r="G1379" s="185"/>
      <c r="H1379" s="28"/>
      <c r="I1379" s="225">
        <v>43567.0</v>
      </c>
      <c r="J1379" s="185"/>
      <c r="K1379" s="28"/>
      <c r="L1379" s="185"/>
      <c r="M1379" s="185"/>
      <c r="N1379" s="28"/>
      <c r="O1379" s="72">
        <v>43571.0</v>
      </c>
      <c r="P1379" s="32">
        <v>43574.0</v>
      </c>
      <c r="Q1379" s="185"/>
      <c r="R1379" s="182" t="s">
        <v>15</v>
      </c>
      <c r="S1379" s="182" t="s">
        <v>16</v>
      </c>
      <c r="T1379" s="182" t="s">
        <v>15</v>
      </c>
      <c r="U1379" s="182" t="s">
        <v>16</v>
      </c>
    </row>
    <row r="1380">
      <c r="A1380" s="30">
        <v>1363.0</v>
      </c>
      <c r="B1380" s="62">
        <v>7546644.0</v>
      </c>
      <c r="C1380" s="34" t="s">
        <v>16</v>
      </c>
      <c r="D1380" s="30">
        <v>2.0</v>
      </c>
      <c r="E1380" s="72">
        <v>43760.0</v>
      </c>
      <c r="F1380" s="224"/>
      <c r="G1380" s="185"/>
      <c r="H1380" s="28"/>
      <c r="I1380" s="225">
        <v>43762.0</v>
      </c>
      <c r="J1380" s="185"/>
      <c r="K1380" s="28"/>
      <c r="L1380" s="185"/>
      <c r="M1380" s="185"/>
      <c r="N1380" s="28"/>
      <c r="O1380" s="72">
        <v>43765.0</v>
      </c>
      <c r="P1380" s="32">
        <v>43783.0</v>
      </c>
      <c r="Q1380" s="185"/>
      <c r="R1380" s="182" t="s">
        <v>15</v>
      </c>
      <c r="S1380" s="182" t="s">
        <v>16</v>
      </c>
      <c r="T1380" s="182" t="s">
        <v>15</v>
      </c>
      <c r="U1380" s="182" t="s">
        <v>16</v>
      </c>
    </row>
    <row r="1381">
      <c r="A1381" s="30">
        <v>1364.0</v>
      </c>
      <c r="B1381" s="62">
        <v>7546061.0</v>
      </c>
      <c r="C1381" s="34" t="s">
        <v>16</v>
      </c>
      <c r="D1381" s="30">
        <v>3.0</v>
      </c>
      <c r="E1381" s="72">
        <v>43759.0</v>
      </c>
      <c r="F1381" s="224"/>
      <c r="G1381" s="185"/>
      <c r="H1381" s="28"/>
      <c r="I1381" s="225">
        <v>43762.0</v>
      </c>
      <c r="J1381" s="185"/>
      <c r="K1381" s="28"/>
      <c r="L1381" s="185"/>
      <c r="M1381" s="185"/>
      <c r="N1381" s="28"/>
      <c r="O1381" s="72">
        <v>43763.0</v>
      </c>
      <c r="P1381" s="32">
        <v>43780.0</v>
      </c>
      <c r="Q1381" s="185"/>
      <c r="R1381" s="182" t="s">
        <v>15</v>
      </c>
      <c r="S1381" s="182" t="s">
        <v>16</v>
      </c>
      <c r="T1381" s="182" t="s">
        <v>15</v>
      </c>
      <c r="U1381" s="182" t="s">
        <v>16</v>
      </c>
    </row>
    <row r="1382">
      <c r="A1382" s="30">
        <v>1365.0</v>
      </c>
      <c r="B1382" s="30">
        <v>7338093.0</v>
      </c>
      <c r="C1382" s="34" t="s">
        <v>15</v>
      </c>
      <c r="D1382" s="28"/>
      <c r="E1382" s="72">
        <v>43419.0</v>
      </c>
      <c r="F1382" s="224"/>
      <c r="G1382" s="185"/>
      <c r="H1382" s="28"/>
      <c r="I1382" s="225">
        <v>43419.0</v>
      </c>
      <c r="J1382" s="185"/>
      <c r="K1382" s="28"/>
      <c r="L1382" s="32">
        <v>43432.0</v>
      </c>
      <c r="M1382" s="185"/>
      <c r="N1382" s="28"/>
      <c r="O1382" s="72"/>
      <c r="P1382" s="32">
        <v>43452.0</v>
      </c>
      <c r="Q1382" s="185"/>
      <c r="R1382" s="182" t="s">
        <v>15</v>
      </c>
      <c r="S1382" s="182" t="s">
        <v>16</v>
      </c>
      <c r="T1382" s="182" t="s">
        <v>16</v>
      </c>
      <c r="U1382" s="182" t="s">
        <v>15</v>
      </c>
    </row>
    <row r="1383">
      <c r="A1383" s="30">
        <v>1366.0</v>
      </c>
      <c r="B1383" s="31">
        <v>8061581.0</v>
      </c>
      <c r="C1383" s="34" t="s">
        <v>15</v>
      </c>
      <c r="D1383" s="28"/>
      <c r="E1383" s="72">
        <v>44828.0</v>
      </c>
      <c r="F1383" s="224"/>
      <c r="G1383" s="185"/>
      <c r="H1383" s="28"/>
      <c r="I1383" s="225">
        <v>44828.0</v>
      </c>
      <c r="J1383" s="185"/>
      <c r="K1383" s="28"/>
      <c r="L1383" s="185"/>
      <c r="M1383" s="185"/>
      <c r="N1383" s="28"/>
      <c r="O1383" s="72">
        <v>44834.0</v>
      </c>
      <c r="P1383" s="32">
        <v>44837.0</v>
      </c>
      <c r="Q1383" s="185"/>
      <c r="R1383" s="182" t="s">
        <v>15</v>
      </c>
      <c r="S1383" s="182" t="s">
        <v>16</v>
      </c>
      <c r="T1383" s="182" t="s">
        <v>15</v>
      </c>
      <c r="U1383" s="182" t="s">
        <v>16</v>
      </c>
    </row>
  </sheetData>
  <mergeCells count="10">
    <mergeCell ref="A886:J886"/>
    <mergeCell ref="A1117:J1117"/>
    <mergeCell ref="K1117:U1117"/>
    <mergeCell ref="A2:L2"/>
    <mergeCell ref="M2:U2"/>
    <mergeCell ref="A234:L234"/>
    <mergeCell ref="M234:U234"/>
    <mergeCell ref="A411:L411"/>
    <mergeCell ref="A676:I676"/>
    <mergeCell ref="J676:U676"/>
  </mergeCells>
  <dataValidations>
    <dataValidation type="list" allowBlank="1" showErrorMessage="1" sqref="R3:U233 R235:U410 R412:U675 R677:U678 R679:T679 R680:U1116 R1118:U1383">
      <formula1>"SIM,NÃO"</formula1>
    </dataValidation>
    <dataValidation type="list" allowBlank="1" showErrorMessage="1" sqref="C3:C233 C235:C410 C412:C675 C677:C885 C887:C1116 C1118:C1383">
      <formula1>"SIM,NÃO,S/INFO"</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3.25"/>
  </cols>
  <sheetData>
    <row r="1">
      <c r="A1" s="265" t="s">
        <v>3150</v>
      </c>
      <c r="B1" s="266" t="s">
        <v>3151</v>
      </c>
      <c r="C1" s="266" t="s">
        <v>3152</v>
      </c>
      <c r="D1" s="265" t="s">
        <v>3153</v>
      </c>
    </row>
    <row r="2">
      <c r="A2" s="267">
        <v>1.0</v>
      </c>
      <c r="B2" s="21">
        <v>44932.0</v>
      </c>
      <c r="C2" s="21">
        <v>44940.0</v>
      </c>
      <c r="D2" s="267" t="s">
        <v>3144</v>
      </c>
    </row>
    <row r="3">
      <c r="A3" s="267">
        <v>1.0</v>
      </c>
      <c r="B3" s="21">
        <v>44941.0</v>
      </c>
      <c r="C3" s="21">
        <v>44951.0</v>
      </c>
      <c r="D3" s="267" t="s">
        <v>3145</v>
      </c>
    </row>
    <row r="4">
      <c r="A4" s="267">
        <v>1.0</v>
      </c>
      <c r="B4" s="21">
        <v>44952.0</v>
      </c>
      <c r="C4" s="21">
        <v>44952.0</v>
      </c>
      <c r="D4" s="267" t="s">
        <v>3154</v>
      </c>
    </row>
    <row r="5">
      <c r="A5" s="267">
        <v>2.0</v>
      </c>
      <c r="B5" s="21">
        <v>44934.0</v>
      </c>
      <c r="C5" s="21">
        <f t="shared" ref="C5:C7" si="1">B6-1</f>
        <v>44942</v>
      </c>
      <c r="D5" s="267" t="s">
        <v>3144</v>
      </c>
    </row>
    <row r="6">
      <c r="A6" s="267">
        <v>2.0</v>
      </c>
      <c r="B6" s="21">
        <v>44943.0</v>
      </c>
      <c r="C6" s="21">
        <f t="shared" si="1"/>
        <v>44943</v>
      </c>
      <c r="D6" s="267" t="s">
        <v>3145</v>
      </c>
    </row>
    <row r="7">
      <c r="A7" s="267">
        <v>2.0</v>
      </c>
      <c r="B7" s="21">
        <v>44944.0</v>
      </c>
      <c r="C7" s="21">
        <f t="shared" si="1"/>
        <v>44948</v>
      </c>
      <c r="D7" s="267" t="s">
        <v>3144</v>
      </c>
    </row>
    <row r="8">
      <c r="A8" s="267">
        <v>2.0</v>
      </c>
      <c r="B8" s="21">
        <v>44949.0</v>
      </c>
      <c r="C8" s="21">
        <v>44949.0</v>
      </c>
      <c r="D8" s="267" t="s">
        <v>3154</v>
      </c>
    </row>
    <row r="9">
      <c r="A9" s="267">
        <v>3.0</v>
      </c>
      <c r="B9" s="21">
        <v>44933.0</v>
      </c>
      <c r="C9" s="21">
        <f t="shared" ref="C9:C11" si="2">B10-1</f>
        <v>44942</v>
      </c>
      <c r="D9" s="267" t="s">
        <v>3144</v>
      </c>
    </row>
    <row r="10">
      <c r="A10" s="267">
        <v>3.0</v>
      </c>
      <c r="B10" s="21">
        <v>44943.0</v>
      </c>
      <c r="C10" s="21">
        <f t="shared" si="2"/>
        <v>44943</v>
      </c>
      <c r="D10" s="267" t="s">
        <v>3145</v>
      </c>
    </row>
    <row r="11">
      <c r="A11" s="267">
        <v>3.0</v>
      </c>
      <c r="B11" s="21">
        <v>44944.0</v>
      </c>
      <c r="C11" s="21">
        <f t="shared" si="2"/>
        <v>44948</v>
      </c>
      <c r="D11" s="267" t="s">
        <v>3144</v>
      </c>
    </row>
    <row r="12">
      <c r="A12" s="267">
        <v>3.0</v>
      </c>
      <c r="B12" s="21">
        <v>44949.0</v>
      </c>
      <c r="C12" s="21">
        <v>44949.0</v>
      </c>
      <c r="D12" s="267" t="s">
        <v>3154</v>
      </c>
    </row>
    <row r="13">
      <c r="A13" s="267">
        <v>4.0</v>
      </c>
      <c r="B13" s="21">
        <v>44938.0</v>
      </c>
      <c r="C13" s="21">
        <f t="shared" ref="C13:C14" si="3">B14-1</f>
        <v>44943</v>
      </c>
      <c r="D13" s="267" t="s">
        <v>3144</v>
      </c>
    </row>
    <row r="14">
      <c r="A14" s="267">
        <v>4.0</v>
      </c>
      <c r="B14" s="21">
        <v>44944.0</v>
      </c>
      <c r="C14" s="21">
        <f t="shared" si="3"/>
        <v>44959</v>
      </c>
      <c r="D14" s="267" t="s">
        <v>3145</v>
      </c>
    </row>
    <row r="15">
      <c r="A15" s="267">
        <v>4.0</v>
      </c>
      <c r="B15" s="21">
        <v>44960.0</v>
      </c>
      <c r="C15" s="21">
        <v>44960.0</v>
      </c>
      <c r="D15" s="267" t="s">
        <v>3154</v>
      </c>
    </row>
    <row r="16">
      <c r="A16" s="267">
        <v>5.0</v>
      </c>
      <c r="B16" s="21">
        <v>44938.0</v>
      </c>
      <c r="C16" s="21">
        <f t="shared" ref="C16:C17" si="4">B17-1</f>
        <v>44948</v>
      </c>
      <c r="D16" s="267" t="s">
        <v>3144</v>
      </c>
    </row>
    <row r="17">
      <c r="A17" s="267">
        <v>5.0</v>
      </c>
      <c r="B17" s="21">
        <v>44949.0</v>
      </c>
      <c r="C17" s="21">
        <f t="shared" si="4"/>
        <v>44959</v>
      </c>
      <c r="D17" s="267" t="s">
        <v>3145</v>
      </c>
    </row>
    <row r="18">
      <c r="A18" s="267">
        <v>5.0</v>
      </c>
      <c r="B18" s="266">
        <v>44960.0</v>
      </c>
      <c r="C18" s="266">
        <v>44960.0</v>
      </c>
      <c r="D18" s="267" t="s">
        <v>3154</v>
      </c>
    </row>
    <row r="19">
      <c r="A19" s="267">
        <v>6.0</v>
      </c>
      <c r="B19" s="21">
        <v>44942.0</v>
      </c>
      <c r="C19" s="21">
        <f t="shared" ref="C19:C21" si="5">B20-1</f>
        <v>44943</v>
      </c>
      <c r="D19" s="267" t="s">
        <v>3143</v>
      </c>
    </row>
    <row r="20">
      <c r="A20" s="267">
        <v>6.0</v>
      </c>
      <c r="B20" s="21">
        <v>44944.0</v>
      </c>
      <c r="C20" s="21">
        <f t="shared" si="5"/>
        <v>44952</v>
      </c>
      <c r="D20" s="267" t="s">
        <v>3144</v>
      </c>
    </row>
    <row r="21">
      <c r="A21" s="267">
        <v>6.0</v>
      </c>
      <c r="B21" s="21">
        <v>44953.0</v>
      </c>
      <c r="C21" s="21">
        <f t="shared" si="5"/>
        <v>44957</v>
      </c>
      <c r="D21" s="267" t="s">
        <v>3145</v>
      </c>
    </row>
    <row r="22">
      <c r="A22" s="267">
        <v>6.0</v>
      </c>
      <c r="B22" s="266">
        <v>44958.0</v>
      </c>
      <c r="C22" s="266">
        <v>44958.0</v>
      </c>
      <c r="D22" s="267" t="s">
        <v>3154</v>
      </c>
    </row>
    <row r="23">
      <c r="A23" s="267">
        <v>7.0</v>
      </c>
      <c r="B23" s="21">
        <v>44942.0</v>
      </c>
      <c r="C23" s="21">
        <f t="shared" ref="C23:C25" si="6">B24-1</f>
        <v>44989</v>
      </c>
      <c r="D23" s="267" t="s">
        <v>3143</v>
      </c>
    </row>
    <row r="24">
      <c r="A24" s="267">
        <v>7.0</v>
      </c>
      <c r="B24" s="21">
        <v>44990.0</v>
      </c>
      <c r="C24" s="21">
        <f t="shared" si="6"/>
        <v>45004</v>
      </c>
      <c r="D24" s="267" t="s">
        <v>3144</v>
      </c>
    </row>
    <row r="25">
      <c r="A25" s="267">
        <v>7.0</v>
      </c>
      <c r="B25" s="21">
        <v>45005.0</v>
      </c>
      <c r="C25" s="21">
        <f t="shared" si="6"/>
        <v>45014</v>
      </c>
      <c r="D25" s="267" t="s">
        <v>3145</v>
      </c>
    </row>
    <row r="26">
      <c r="A26" s="267">
        <v>7.0</v>
      </c>
      <c r="B26" s="266">
        <v>45015.0</v>
      </c>
      <c r="C26" s="266">
        <v>45015.0</v>
      </c>
      <c r="D26" s="267" t="s">
        <v>3154</v>
      </c>
    </row>
    <row r="27">
      <c r="A27" s="267">
        <v>8.0</v>
      </c>
      <c r="B27" s="21">
        <v>44943.0</v>
      </c>
      <c r="C27" s="21">
        <f t="shared" ref="C27:C28" si="7">B28-1</f>
        <v>44977</v>
      </c>
      <c r="D27" s="267" t="s">
        <v>3144</v>
      </c>
    </row>
    <row r="28">
      <c r="A28" s="267">
        <v>8.0</v>
      </c>
      <c r="B28" s="21">
        <v>44978.0</v>
      </c>
      <c r="C28" s="21">
        <f t="shared" si="7"/>
        <v>44981</v>
      </c>
      <c r="D28" s="267" t="s">
        <v>3145</v>
      </c>
    </row>
    <row r="29">
      <c r="A29" s="267">
        <v>8.0</v>
      </c>
      <c r="B29" s="21">
        <v>44982.0</v>
      </c>
      <c r="C29" s="21">
        <v>44982.0</v>
      </c>
      <c r="D29" s="267" t="s">
        <v>3154</v>
      </c>
    </row>
    <row r="30">
      <c r="A30" s="267">
        <v>9.0</v>
      </c>
      <c r="B30" s="21">
        <v>44943.0</v>
      </c>
      <c r="C30" s="21">
        <f t="shared" ref="C30:C32" si="8">B31-1</f>
        <v>44954</v>
      </c>
      <c r="D30" s="267" t="s">
        <v>3143</v>
      </c>
    </row>
    <row r="31">
      <c r="A31" s="267">
        <v>9.0</v>
      </c>
      <c r="B31" s="21">
        <v>44955.0</v>
      </c>
      <c r="C31" s="21">
        <f t="shared" si="8"/>
        <v>44962</v>
      </c>
      <c r="D31" s="267" t="s">
        <v>3144</v>
      </c>
    </row>
    <row r="32">
      <c r="A32" s="267">
        <v>9.0</v>
      </c>
      <c r="B32" s="21">
        <v>44963.0</v>
      </c>
      <c r="C32" s="21">
        <f t="shared" si="8"/>
        <v>44964</v>
      </c>
      <c r="D32" s="267" t="s">
        <v>3145</v>
      </c>
    </row>
    <row r="33">
      <c r="A33" s="267">
        <v>9.0</v>
      </c>
      <c r="B33" s="266">
        <v>44965.0</v>
      </c>
      <c r="C33" s="266">
        <v>44965.0</v>
      </c>
      <c r="D33" s="267" t="s">
        <v>3154</v>
      </c>
    </row>
    <row r="34">
      <c r="A34" s="267">
        <v>10.0</v>
      </c>
      <c r="B34" s="21">
        <v>44947.0</v>
      </c>
      <c r="C34" s="21">
        <v>44950.0</v>
      </c>
      <c r="D34" s="267" t="s">
        <v>3143</v>
      </c>
    </row>
    <row r="35">
      <c r="A35" s="267">
        <v>10.0</v>
      </c>
      <c r="B35" s="21">
        <v>44951.0</v>
      </c>
      <c r="C35" s="21">
        <v>44970.0</v>
      </c>
      <c r="D35" s="267" t="s">
        <v>3144</v>
      </c>
    </row>
    <row r="36">
      <c r="A36" s="267">
        <v>10.0</v>
      </c>
      <c r="B36" s="21">
        <v>44971.0</v>
      </c>
      <c r="C36" s="266">
        <v>44983.0</v>
      </c>
      <c r="D36" s="267" t="s">
        <v>3145</v>
      </c>
    </row>
    <row r="37">
      <c r="A37" s="267">
        <v>10.0</v>
      </c>
      <c r="B37" s="266">
        <v>44984.0</v>
      </c>
      <c r="C37" s="266">
        <v>44987.0</v>
      </c>
      <c r="D37" s="267" t="s">
        <v>3144</v>
      </c>
    </row>
    <row r="38">
      <c r="A38" s="267">
        <v>10.0</v>
      </c>
      <c r="B38" s="266">
        <v>44988.0</v>
      </c>
      <c r="C38" s="266">
        <v>44993.0</v>
      </c>
      <c r="D38" s="267" t="s">
        <v>3145</v>
      </c>
    </row>
    <row r="39">
      <c r="A39" s="267">
        <v>10.0</v>
      </c>
      <c r="B39" s="266">
        <v>44994.0</v>
      </c>
      <c r="C39" s="266">
        <v>44994.0</v>
      </c>
      <c r="D39" s="267" t="s">
        <v>3154</v>
      </c>
    </row>
    <row r="40">
      <c r="A40" s="267">
        <v>11.0</v>
      </c>
      <c r="B40" s="21">
        <v>44949.0</v>
      </c>
      <c r="C40" s="21">
        <v>44951.0</v>
      </c>
      <c r="D40" s="267" t="s">
        <v>3144</v>
      </c>
    </row>
    <row r="41">
      <c r="A41" s="267">
        <v>11.0</v>
      </c>
      <c r="B41" s="21">
        <v>44952.0</v>
      </c>
      <c r="C41" s="21">
        <v>44955.0</v>
      </c>
      <c r="D41" s="267" t="s">
        <v>3143</v>
      </c>
    </row>
    <row r="42">
      <c r="A42" s="267">
        <v>11.0</v>
      </c>
      <c r="B42" s="21">
        <v>44956.0</v>
      </c>
      <c r="C42" s="21">
        <v>44965.0</v>
      </c>
      <c r="D42" s="267" t="s">
        <v>3144</v>
      </c>
    </row>
    <row r="43">
      <c r="A43" s="267">
        <v>11.0</v>
      </c>
      <c r="B43" s="21">
        <v>44966.0</v>
      </c>
      <c r="C43" s="266">
        <v>44968.0</v>
      </c>
      <c r="D43" s="267" t="s">
        <v>3145</v>
      </c>
    </row>
    <row r="44">
      <c r="A44" s="267">
        <v>11.0</v>
      </c>
      <c r="B44" s="266">
        <v>44969.0</v>
      </c>
      <c r="C44" s="266">
        <v>44969.0</v>
      </c>
      <c r="D44" s="267" t="s">
        <v>3154</v>
      </c>
    </row>
    <row r="45">
      <c r="A45" s="267">
        <v>12.0</v>
      </c>
      <c r="B45" s="21">
        <v>44956.0</v>
      </c>
      <c r="C45" s="266">
        <v>44985.0</v>
      </c>
      <c r="D45" s="267" t="s">
        <v>3143</v>
      </c>
    </row>
    <row r="46">
      <c r="A46" s="267">
        <v>12.0</v>
      </c>
      <c r="B46" s="21">
        <v>44986.0</v>
      </c>
      <c r="C46" s="266">
        <v>44988.0</v>
      </c>
      <c r="D46" s="267" t="s">
        <v>3144</v>
      </c>
    </row>
    <row r="47">
      <c r="A47" s="267">
        <v>12.0</v>
      </c>
      <c r="B47" s="21">
        <v>44989.0</v>
      </c>
      <c r="C47" s="266">
        <v>45003.0</v>
      </c>
      <c r="D47" s="267" t="s">
        <v>3145</v>
      </c>
    </row>
    <row r="48">
      <c r="A48" s="267">
        <v>12.0</v>
      </c>
      <c r="B48" s="266">
        <v>45004.0</v>
      </c>
      <c r="C48" s="266">
        <v>45004.0</v>
      </c>
      <c r="D48" s="267" t="s">
        <v>3154</v>
      </c>
    </row>
    <row r="49">
      <c r="A49" s="267">
        <v>13.0</v>
      </c>
      <c r="B49" s="21">
        <v>44955.0</v>
      </c>
      <c r="C49" s="21">
        <v>44958.0</v>
      </c>
      <c r="D49" s="267" t="s">
        <v>3144</v>
      </c>
    </row>
    <row r="50">
      <c r="A50" s="267">
        <v>13.0</v>
      </c>
      <c r="B50" s="21">
        <v>44959.0</v>
      </c>
      <c r="C50" s="266">
        <v>44962.0</v>
      </c>
      <c r="D50" s="267" t="s">
        <v>3145</v>
      </c>
    </row>
    <row r="51">
      <c r="A51" s="267">
        <v>13.0</v>
      </c>
      <c r="B51" s="266">
        <v>44963.0</v>
      </c>
      <c r="C51" s="266">
        <v>44963.0</v>
      </c>
      <c r="D51" s="267" t="s">
        <v>3154</v>
      </c>
    </row>
    <row r="52">
      <c r="A52" s="267">
        <v>14.0</v>
      </c>
      <c r="B52" s="21">
        <v>44926.0</v>
      </c>
      <c r="C52" s="266">
        <v>44942.0</v>
      </c>
      <c r="D52" s="267" t="s">
        <v>3143</v>
      </c>
    </row>
    <row r="53">
      <c r="A53" s="267">
        <v>14.0</v>
      </c>
      <c r="B53" s="266">
        <v>44943.0</v>
      </c>
      <c r="C53" s="21">
        <v>44954.0</v>
      </c>
      <c r="D53" s="267" t="s">
        <v>3144</v>
      </c>
    </row>
    <row r="54">
      <c r="A54" s="267">
        <v>14.0</v>
      </c>
      <c r="B54" s="21">
        <v>44955.0</v>
      </c>
      <c r="C54" s="266">
        <v>44979.0</v>
      </c>
      <c r="D54" s="267" t="s">
        <v>3145</v>
      </c>
    </row>
    <row r="55">
      <c r="A55" s="267">
        <v>14.0</v>
      </c>
      <c r="B55" s="266">
        <v>44980.0</v>
      </c>
      <c r="C55" s="266">
        <v>44981.0</v>
      </c>
      <c r="D55" s="267" t="s">
        <v>3143</v>
      </c>
    </row>
    <row r="56">
      <c r="A56" s="267">
        <v>14.0</v>
      </c>
      <c r="B56" s="266">
        <v>44982.0</v>
      </c>
      <c r="C56" s="266">
        <v>44982.0</v>
      </c>
      <c r="D56" s="265" t="s">
        <v>3154</v>
      </c>
    </row>
    <row r="57">
      <c r="A57" s="267">
        <v>15.0</v>
      </c>
      <c r="B57" s="21">
        <v>44886.0</v>
      </c>
      <c r="C57" s="21">
        <v>44936.0</v>
      </c>
      <c r="D57" s="265" t="s">
        <v>3143</v>
      </c>
    </row>
    <row r="58">
      <c r="A58" s="267">
        <v>15.0</v>
      </c>
      <c r="B58" s="21">
        <v>44937.0</v>
      </c>
      <c r="C58" s="266">
        <v>44962.0</v>
      </c>
      <c r="D58" s="265" t="s">
        <v>3145</v>
      </c>
    </row>
    <row r="59">
      <c r="A59" s="267">
        <v>15.0</v>
      </c>
      <c r="B59" s="266">
        <v>44963.0</v>
      </c>
      <c r="C59" s="266">
        <v>44963.0</v>
      </c>
      <c r="D59" s="265" t="s">
        <v>3154</v>
      </c>
    </row>
    <row r="60">
      <c r="A60" s="267">
        <v>16.0</v>
      </c>
      <c r="B60" s="21">
        <v>44965.0</v>
      </c>
      <c r="C60" s="21">
        <v>44969.0</v>
      </c>
      <c r="D60" s="265" t="s">
        <v>3144</v>
      </c>
    </row>
    <row r="61">
      <c r="A61" s="267">
        <v>16.0</v>
      </c>
      <c r="B61" s="21">
        <v>44970.0</v>
      </c>
      <c r="C61" s="21">
        <v>44970.0</v>
      </c>
      <c r="D61" s="265" t="s">
        <v>3143</v>
      </c>
    </row>
    <row r="62">
      <c r="A62" s="267">
        <v>16.0</v>
      </c>
      <c r="B62" s="21">
        <v>44971.0</v>
      </c>
      <c r="C62" s="21">
        <v>44984.0</v>
      </c>
      <c r="D62" s="265" t="s">
        <v>3144</v>
      </c>
    </row>
    <row r="63">
      <c r="A63" s="267">
        <v>16.0</v>
      </c>
      <c r="B63" s="21">
        <v>44985.0</v>
      </c>
      <c r="C63" s="266">
        <v>44994.0</v>
      </c>
      <c r="D63" s="265" t="s">
        <v>3145</v>
      </c>
    </row>
    <row r="64">
      <c r="A64" s="267">
        <v>16.0</v>
      </c>
      <c r="B64" s="266">
        <v>44995.0</v>
      </c>
      <c r="C64" s="266">
        <v>44995.0</v>
      </c>
      <c r="D64" s="265" t="s">
        <v>3154</v>
      </c>
    </row>
    <row r="65">
      <c r="A65" s="267">
        <v>17.0</v>
      </c>
      <c r="B65" s="21">
        <v>44965.0</v>
      </c>
      <c r="C65" s="266">
        <v>44974.0</v>
      </c>
      <c r="D65" s="265" t="s">
        <v>3145</v>
      </c>
    </row>
    <row r="66">
      <c r="A66" s="267">
        <v>17.0</v>
      </c>
      <c r="B66" s="266">
        <v>44975.0</v>
      </c>
      <c r="C66" s="266">
        <v>44975.0</v>
      </c>
      <c r="D66" s="265" t="s">
        <v>3154</v>
      </c>
    </row>
    <row r="67">
      <c r="A67" s="267">
        <v>18.0</v>
      </c>
      <c r="B67" s="21">
        <v>44957.0</v>
      </c>
      <c r="C67" s="21">
        <v>44964.0</v>
      </c>
      <c r="D67" s="265" t="s">
        <v>3143</v>
      </c>
    </row>
    <row r="68">
      <c r="A68" s="267">
        <v>18.0</v>
      </c>
      <c r="B68" s="21">
        <v>44965.0</v>
      </c>
      <c r="C68" s="266">
        <v>44970.0</v>
      </c>
      <c r="D68" s="265" t="s">
        <v>3145</v>
      </c>
    </row>
    <row r="69">
      <c r="A69" s="267">
        <v>18.0</v>
      </c>
      <c r="B69" s="266">
        <v>44971.0</v>
      </c>
      <c r="C69" s="266">
        <v>44971.0</v>
      </c>
      <c r="D69" s="265" t="s">
        <v>3154</v>
      </c>
    </row>
    <row r="70">
      <c r="A70" s="267">
        <v>19.0</v>
      </c>
      <c r="B70" s="21">
        <v>44972.0</v>
      </c>
      <c r="C70" s="21">
        <v>44984.0</v>
      </c>
      <c r="D70" s="265" t="s">
        <v>3143</v>
      </c>
    </row>
    <row r="71">
      <c r="A71" s="267">
        <v>19.0</v>
      </c>
      <c r="B71" s="21">
        <v>44985.0</v>
      </c>
      <c r="C71" s="21">
        <v>45002.0</v>
      </c>
      <c r="D71" s="265" t="s">
        <v>3144</v>
      </c>
    </row>
    <row r="72">
      <c r="A72" s="267">
        <v>19.0</v>
      </c>
      <c r="B72" s="21">
        <v>45003.0</v>
      </c>
      <c r="C72" s="266">
        <v>45019.0</v>
      </c>
      <c r="D72" s="265" t="s">
        <v>3145</v>
      </c>
    </row>
    <row r="73">
      <c r="A73" s="267">
        <v>19.0</v>
      </c>
      <c r="B73" s="266">
        <v>45020.0</v>
      </c>
      <c r="C73" s="266">
        <v>45020.0</v>
      </c>
      <c r="D73" s="265" t="s">
        <v>3154</v>
      </c>
    </row>
    <row r="74">
      <c r="A74" s="267">
        <v>20.0</v>
      </c>
      <c r="B74" s="21">
        <v>44975.0</v>
      </c>
      <c r="C74" s="21">
        <v>44981.0</v>
      </c>
      <c r="D74" s="265" t="s">
        <v>3144</v>
      </c>
    </row>
    <row r="75">
      <c r="A75" s="267">
        <v>20.0</v>
      </c>
      <c r="B75" s="21">
        <v>44982.0</v>
      </c>
      <c r="C75" s="266">
        <v>44987.0</v>
      </c>
      <c r="D75" s="265" t="s">
        <v>3145</v>
      </c>
    </row>
    <row r="76">
      <c r="A76" s="267">
        <v>20.0</v>
      </c>
      <c r="B76" s="266">
        <v>44988.0</v>
      </c>
      <c r="C76" s="266">
        <v>44988.0</v>
      </c>
      <c r="D76" s="265" t="s">
        <v>3154</v>
      </c>
    </row>
    <row r="77">
      <c r="A77" s="267">
        <v>21.0</v>
      </c>
      <c r="B77" s="21">
        <v>44975.0</v>
      </c>
      <c r="C77" s="21">
        <v>44988.0</v>
      </c>
      <c r="D77" s="265" t="s">
        <v>3144</v>
      </c>
    </row>
    <row r="78">
      <c r="A78" s="267">
        <v>21.0</v>
      </c>
      <c r="B78" s="21">
        <v>44989.0</v>
      </c>
      <c r="C78" s="266">
        <v>45005.0</v>
      </c>
      <c r="D78" s="265" t="s">
        <v>3145</v>
      </c>
    </row>
    <row r="79">
      <c r="A79" s="267">
        <v>21.0</v>
      </c>
      <c r="B79" s="266">
        <v>45006.0</v>
      </c>
      <c r="C79" s="266">
        <v>45006.0</v>
      </c>
      <c r="D79" s="265" t="s">
        <v>3154</v>
      </c>
    </row>
    <row r="80">
      <c r="A80" s="267">
        <v>22.0</v>
      </c>
      <c r="B80" s="21">
        <v>44977.0</v>
      </c>
      <c r="C80" s="21">
        <v>44990.0</v>
      </c>
      <c r="D80" s="265" t="s">
        <v>3144</v>
      </c>
    </row>
    <row r="81">
      <c r="A81" s="267">
        <v>22.0</v>
      </c>
      <c r="B81" s="21">
        <v>44991.0</v>
      </c>
      <c r="C81" s="266">
        <v>44996.0</v>
      </c>
      <c r="D81" s="265" t="s">
        <v>3145</v>
      </c>
    </row>
    <row r="82">
      <c r="A82" s="267">
        <v>22.0</v>
      </c>
      <c r="B82" s="266">
        <v>44997.0</v>
      </c>
      <c r="C82" s="266">
        <v>44997.0</v>
      </c>
      <c r="D82" s="265" t="s">
        <v>3154</v>
      </c>
    </row>
    <row r="83">
      <c r="A83" s="267">
        <v>23.0</v>
      </c>
      <c r="B83" s="21">
        <v>44980.0</v>
      </c>
      <c r="C83" s="266">
        <v>44988.0</v>
      </c>
      <c r="D83" s="265" t="s">
        <v>3145</v>
      </c>
    </row>
    <row r="84">
      <c r="A84" s="267">
        <v>23.0</v>
      </c>
      <c r="B84" s="266">
        <v>44989.0</v>
      </c>
      <c r="C84" s="266">
        <v>44989.0</v>
      </c>
      <c r="D84" s="265" t="s">
        <v>3154</v>
      </c>
    </row>
    <row r="85">
      <c r="A85" s="267">
        <v>24.0</v>
      </c>
      <c r="B85" s="21">
        <v>44978.0</v>
      </c>
      <c r="C85" s="266">
        <v>45003.0</v>
      </c>
      <c r="D85" s="265" t="s">
        <v>3144</v>
      </c>
    </row>
    <row r="86">
      <c r="A86" s="267">
        <v>24.0</v>
      </c>
      <c r="B86" s="266">
        <v>45004.0</v>
      </c>
      <c r="C86" s="266">
        <v>45004.0</v>
      </c>
      <c r="D86" s="265" t="s">
        <v>3154</v>
      </c>
    </row>
    <row r="87">
      <c r="A87" s="267">
        <v>25.0</v>
      </c>
      <c r="B87" s="21">
        <v>44980.0</v>
      </c>
      <c r="C87" s="21">
        <v>44993.0</v>
      </c>
      <c r="D87" s="265" t="s">
        <v>3144</v>
      </c>
    </row>
    <row r="88">
      <c r="A88" s="267">
        <v>25.0</v>
      </c>
      <c r="B88" s="21">
        <v>44994.0</v>
      </c>
      <c r="C88" s="266">
        <v>44996.0</v>
      </c>
      <c r="D88" s="265" t="s">
        <v>3145</v>
      </c>
    </row>
    <row r="89">
      <c r="A89" s="267">
        <v>25.0</v>
      </c>
      <c r="B89" s="266">
        <v>44997.0</v>
      </c>
      <c r="C89" s="266">
        <v>44997.0</v>
      </c>
      <c r="D89" s="265" t="s">
        <v>3154</v>
      </c>
    </row>
    <row r="90">
      <c r="A90" s="267">
        <v>26.0</v>
      </c>
      <c r="B90" s="21">
        <v>44982.0</v>
      </c>
      <c r="C90" s="21">
        <v>45050.0</v>
      </c>
      <c r="D90" s="265" t="s">
        <v>3143</v>
      </c>
    </row>
    <row r="91">
      <c r="A91" s="267">
        <v>26.0</v>
      </c>
      <c r="B91" s="21">
        <v>45051.0</v>
      </c>
      <c r="C91" s="21">
        <v>45053.0</v>
      </c>
      <c r="D91" s="265" t="s">
        <v>3144</v>
      </c>
    </row>
    <row r="92">
      <c r="A92" s="267">
        <v>26.0</v>
      </c>
      <c r="B92" s="21">
        <v>45054.0</v>
      </c>
      <c r="C92" s="266">
        <v>45067.0</v>
      </c>
      <c r="D92" s="265" t="s">
        <v>3145</v>
      </c>
    </row>
    <row r="93">
      <c r="A93" s="267">
        <v>26.0</v>
      </c>
      <c r="B93" s="266">
        <v>45068.0</v>
      </c>
      <c r="C93" s="266">
        <v>45068.0</v>
      </c>
      <c r="D93" s="265" t="s">
        <v>3154</v>
      </c>
    </row>
    <row r="94">
      <c r="A94" s="267">
        <v>27.0</v>
      </c>
      <c r="B94" s="21">
        <v>44985.0</v>
      </c>
      <c r="C94" s="21">
        <v>45005.0</v>
      </c>
      <c r="D94" s="265" t="s">
        <v>3143</v>
      </c>
    </row>
    <row r="95">
      <c r="A95" s="267">
        <v>27.0</v>
      </c>
      <c r="B95" s="21">
        <v>45006.0</v>
      </c>
      <c r="C95" s="21">
        <v>45012.0</v>
      </c>
      <c r="D95" s="265" t="s">
        <v>3144</v>
      </c>
    </row>
    <row r="96">
      <c r="A96" s="267">
        <v>27.0</v>
      </c>
      <c r="B96" s="21">
        <v>45013.0</v>
      </c>
      <c r="C96" s="266">
        <v>45025.0</v>
      </c>
      <c r="D96" s="265" t="s">
        <v>3145</v>
      </c>
    </row>
    <row r="97">
      <c r="A97" s="267">
        <v>27.0</v>
      </c>
      <c r="B97" s="266">
        <v>45026.0</v>
      </c>
      <c r="C97" s="266">
        <v>45026.0</v>
      </c>
      <c r="D97" s="265" t="s">
        <v>3154</v>
      </c>
    </row>
    <row r="98">
      <c r="A98" s="267">
        <v>28.0</v>
      </c>
      <c r="B98" s="21">
        <v>44985.0</v>
      </c>
      <c r="C98" s="21">
        <v>44996.0</v>
      </c>
      <c r="D98" s="265" t="s">
        <v>3144</v>
      </c>
    </row>
    <row r="99">
      <c r="A99" s="267">
        <v>28.0</v>
      </c>
      <c r="B99" s="21">
        <v>44997.0</v>
      </c>
      <c r="C99" s="266">
        <v>45006.0</v>
      </c>
      <c r="D99" s="265" t="s">
        <v>3145</v>
      </c>
    </row>
    <row r="100">
      <c r="A100" s="267">
        <v>28.0</v>
      </c>
      <c r="B100" s="266">
        <v>45007.0</v>
      </c>
      <c r="C100" s="266">
        <v>45007.0</v>
      </c>
      <c r="D100" s="265" t="s">
        <v>3154</v>
      </c>
    </row>
    <row r="101">
      <c r="A101" s="267">
        <v>29.0</v>
      </c>
      <c r="B101" s="21">
        <v>44986.0</v>
      </c>
      <c r="C101" s="21">
        <v>44994.0</v>
      </c>
      <c r="D101" s="265" t="s">
        <v>3144</v>
      </c>
    </row>
    <row r="102">
      <c r="A102" s="267">
        <v>29.0</v>
      </c>
      <c r="B102" s="21">
        <v>44995.0</v>
      </c>
      <c r="C102" s="266">
        <v>45000.0</v>
      </c>
      <c r="D102" s="265" t="s">
        <v>3145</v>
      </c>
    </row>
    <row r="103">
      <c r="A103" s="267">
        <v>29.0</v>
      </c>
      <c r="B103" s="266">
        <v>45001.0</v>
      </c>
      <c r="C103" s="266">
        <v>45001.0</v>
      </c>
      <c r="D103" s="265" t="s">
        <v>3154</v>
      </c>
    </row>
    <row r="104">
      <c r="A104" s="267">
        <v>30.0</v>
      </c>
      <c r="B104" s="21">
        <v>44991.0</v>
      </c>
      <c r="C104" s="21">
        <v>45000.0</v>
      </c>
      <c r="D104" s="265" t="s">
        <v>3144</v>
      </c>
    </row>
    <row r="105">
      <c r="A105" s="267">
        <v>30.0</v>
      </c>
      <c r="B105" s="21">
        <v>45001.0</v>
      </c>
      <c r="C105" s="266">
        <v>45002.0</v>
      </c>
      <c r="D105" s="265" t="s">
        <v>3145</v>
      </c>
    </row>
    <row r="106">
      <c r="A106" s="267">
        <v>30.0</v>
      </c>
      <c r="B106" s="266">
        <v>45003.0</v>
      </c>
      <c r="C106" s="266">
        <v>45003.0</v>
      </c>
      <c r="D106" s="265" t="s">
        <v>3154</v>
      </c>
    </row>
    <row r="107">
      <c r="A107" s="267">
        <v>31.0</v>
      </c>
      <c r="B107" s="21">
        <v>44997.0</v>
      </c>
      <c r="C107" s="21">
        <v>45005.0</v>
      </c>
      <c r="D107" s="265" t="s">
        <v>3143</v>
      </c>
    </row>
    <row r="108">
      <c r="A108" s="267">
        <v>31.0</v>
      </c>
      <c r="B108" s="21">
        <v>45006.0</v>
      </c>
      <c r="C108" s="21">
        <v>45006.0</v>
      </c>
      <c r="D108" s="265" t="s">
        <v>3144</v>
      </c>
    </row>
    <row r="109">
      <c r="A109" s="267">
        <v>31.0</v>
      </c>
      <c r="B109" s="21">
        <v>45007.0</v>
      </c>
      <c r="C109" s="266">
        <v>45015.0</v>
      </c>
      <c r="D109" s="265" t="s">
        <v>3145</v>
      </c>
    </row>
    <row r="110">
      <c r="A110" s="267">
        <v>31.0</v>
      </c>
      <c r="B110" s="266">
        <v>45016.0</v>
      </c>
      <c r="C110" s="266">
        <v>45016.0</v>
      </c>
      <c r="D110" s="265" t="s">
        <v>3154</v>
      </c>
    </row>
    <row r="111">
      <c r="A111" s="267">
        <v>32.0</v>
      </c>
      <c r="B111" s="21">
        <v>44997.0</v>
      </c>
      <c r="C111" s="21">
        <v>45003.0</v>
      </c>
      <c r="D111" s="265" t="s">
        <v>3143</v>
      </c>
    </row>
    <row r="112">
      <c r="A112" s="267">
        <v>32.0</v>
      </c>
      <c r="B112" s="21">
        <v>45002.0</v>
      </c>
      <c r="C112" s="21">
        <v>45004.0</v>
      </c>
      <c r="D112" s="265" t="s">
        <v>3144</v>
      </c>
    </row>
    <row r="113">
      <c r="A113" s="267">
        <v>32.0</v>
      </c>
      <c r="B113" s="21">
        <v>45005.0</v>
      </c>
      <c r="C113" s="266">
        <v>45011.0</v>
      </c>
      <c r="D113" s="265" t="s">
        <v>3145</v>
      </c>
    </row>
    <row r="114">
      <c r="A114" s="267">
        <v>32.0</v>
      </c>
      <c r="B114" s="266">
        <v>45012.0</v>
      </c>
      <c r="C114" s="266">
        <v>45012.0</v>
      </c>
      <c r="D114" s="265" t="s">
        <v>3154</v>
      </c>
    </row>
    <row r="115">
      <c r="A115" s="267">
        <v>33.0</v>
      </c>
      <c r="B115" s="21">
        <v>44999.0</v>
      </c>
      <c r="C115" s="21">
        <v>45005.0</v>
      </c>
      <c r="D115" s="265" t="s">
        <v>3144</v>
      </c>
    </row>
    <row r="116">
      <c r="A116" s="267">
        <v>33.0</v>
      </c>
      <c r="B116" s="21">
        <v>45006.0</v>
      </c>
      <c r="C116" s="266">
        <v>45010.0</v>
      </c>
      <c r="D116" s="265" t="s">
        <v>3145</v>
      </c>
    </row>
    <row r="117">
      <c r="A117" s="267">
        <v>33.0</v>
      </c>
      <c r="B117" s="266">
        <v>45011.0</v>
      </c>
      <c r="C117" s="266">
        <v>45011.0</v>
      </c>
      <c r="D117" s="265" t="s">
        <v>3154</v>
      </c>
    </row>
    <row r="118">
      <c r="A118" s="267">
        <v>34.0</v>
      </c>
      <c r="B118" s="21">
        <v>44999.0</v>
      </c>
      <c r="C118" s="21">
        <v>45006.0</v>
      </c>
      <c r="D118" s="265" t="s">
        <v>3144</v>
      </c>
    </row>
    <row r="119">
      <c r="A119" s="267">
        <v>34.0</v>
      </c>
      <c r="B119" s="21">
        <v>45007.0</v>
      </c>
      <c r="C119" s="266">
        <v>45010.0</v>
      </c>
      <c r="D119" s="265" t="s">
        <v>3145</v>
      </c>
    </row>
    <row r="120">
      <c r="A120" s="267">
        <v>34.0</v>
      </c>
      <c r="B120" s="266">
        <v>45011.0</v>
      </c>
      <c r="C120" s="266">
        <v>45011.0</v>
      </c>
      <c r="D120" s="265" t="s">
        <v>3154</v>
      </c>
    </row>
    <row r="121">
      <c r="A121" s="267">
        <v>35.0</v>
      </c>
      <c r="B121" s="21">
        <v>45002.0</v>
      </c>
      <c r="C121" s="21">
        <v>45010.0</v>
      </c>
      <c r="D121" s="265" t="s">
        <v>3143</v>
      </c>
    </row>
    <row r="122">
      <c r="A122" s="267">
        <v>35.0</v>
      </c>
      <c r="B122" s="21">
        <v>45011.0</v>
      </c>
      <c r="C122" s="21">
        <v>45012.0</v>
      </c>
      <c r="D122" s="265" t="s">
        <v>3144</v>
      </c>
    </row>
    <row r="123">
      <c r="A123" s="267">
        <v>35.0</v>
      </c>
      <c r="B123" s="21">
        <v>45013.0</v>
      </c>
      <c r="C123" s="266">
        <v>45020.0</v>
      </c>
      <c r="D123" s="265" t="s">
        <v>3145</v>
      </c>
    </row>
    <row r="124">
      <c r="A124" s="267">
        <v>35.0</v>
      </c>
      <c r="B124" s="266">
        <v>45021.0</v>
      </c>
      <c r="C124" s="266">
        <v>45021.0</v>
      </c>
      <c r="D124" s="265" t="s">
        <v>3154</v>
      </c>
    </row>
    <row r="125">
      <c r="A125" s="267">
        <v>36.0</v>
      </c>
      <c r="B125" s="21">
        <v>45009.0</v>
      </c>
      <c r="C125" s="21">
        <v>45051.0</v>
      </c>
      <c r="D125" s="265" t="s">
        <v>3143</v>
      </c>
    </row>
    <row r="126">
      <c r="A126" s="267">
        <v>36.0</v>
      </c>
      <c r="B126" s="21">
        <v>45052.0</v>
      </c>
      <c r="C126" s="21">
        <v>45067.0</v>
      </c>
      <c r="D126" s="265" t="s">
        <v>3144</v>
      </c>
    </row>
    <row r="127">
      <c r="A127" s="267">
        <v>36.0</v>
      </c>
      <c r="B127" s="21">
        <v>45068.0</v>
      </c>
      <c r="C127" s="266">
        <v>45073.0</v>
      </c>
      <c r="D127" s="265" t="s">
        <v>3145</v>
      </c>
    </row>
    <row r="128">
      <c r="A128" s="267">
        <v>36.0</v>
      </c>
      <c r="B128" s="266">
        <v>45074.0</v>
      </c>
      <c r="C128" s="266">
        <v>45074.0</v>
      </c>
      <c r="D128" s="265" t="s">
        <v>3154</v>
      </c>
    </row>
    <row r="129">
      <c r="A129" s="267">
        <v>37.0</v>
      </c>
      <c r="B129" s="21">
        <v>45010.0</v>
      </c>
      <c r="C129" s="21">
        <v>45018.0</v>
      </c>
      <c r="D129" s="265" t="s">
        <v>3144</v>
      </c>
    </row>
    <row r="130">
      <c r="A130" s="267">
        <v>37.0</v>
      </c>
      <c r="B130" s="21">
        <v>45019.0</v>
      </c>
      <c r="C130" s="266">
        <v>45019.0</v>
      </c>
      <c r="D130" s="265" t="s">
        <v>3145</v>
      </c>
    </row>
    <row r="131">
      <c r="A131" s="267">
        <v>37.0</v>
      </c>
      <c r="B131" s="266">
        <v>45020.0</v>
      </c>
      <c r="C131" s="266">
        <v>45020.0</v>
      </c>
      <c r="D131" s="265" t="s">
        <v>3154</v>
      </c>
    </row>
    <row r="132">
      <c r="A132" s="267">
        <v>38.0</v>
      </c>
      <c r="B132" s="21">
        <v>45012.0</v>
      </c>
      <c r="C132" s="21">
        <v>45025.0</v>
      </c>
      <c r="D132" s="265" t="s">
        <v>3143</v>
      </c>
    </row>
    <row r="133">
      <c r="A133" s="267">
        <v>38.0</v>
      </c>
      <c r="B133" s="21">
        <v>45026.0</v>
      </c>
      <c r="C133" s="21">
        <v>45028.0</v>
      </c>
      <c r="D133" s="265" t="s">
        <v>3144</v>
      </c>
    </row>
    <row r="134">
      <c r="A134" s="267">
        <v>38.0</v>
      </c>
      <c r="B134" s="21">
        <v>45029.0</v>
      </c>
      <c r="C134" s="21">
        <v>45029.0</v>
      </c>
      <c r="D134" s="265" t="s">
        <v>3145</v>
      </c>
    </row>
    <row r="135">
      <c r="A135" s="267">
        <v>38.0</v>
      </c>
      <c r="B135" s="21">
        <v>45030.0</v>
      </c>
      <c r="C135" s="21">
        <v>45038.0</v>
      </c>
      <c r="D135" s="265" t="s">
        <v>3144</v>
      </c>
    </row>
    <row r="136">
      <c r="A136" s="267">
        <v>38.0</v>
      </c>
      <c r="B136" s="21">
        <v>45039.0</v>
      </c>
      <c r="C136" s="266">
        <v>45047.0</v>
      </c>
      <c r="D136" s="265" t="s">
        <v>3145</v>
      </c>
    </row>
    <row r="137">
      <c r="A137" s="267">
        <v>38.0</v>
      </c>
      <c r="B137" s="266">
        <v>45048.0</v>
      </c>
      <c r="C137" s="266">
        <v>45048.0</v>
      </c>
      <c r="D137" s="265" t="s">
        <v>3154</v>
      </c>
    </row>
    <row r="138">
      <c r="A138" s="267">
        <v>39.0</v>
      </c>
      <c r="B138" s="21">
        <v>45015.0</v>
      </c>
      <c r="C138" s="21">
        <v>44989.0</v>
      </c>
      <c r="D138" s="265" t="s">
        <v>3144</v>
      </c>
    </row>
    <row r="139">
      <c r="A139" s="267">
        <v>39.0</v>
      </c>
      <c r="B139" s="21">
        <v>44990.0</v>
      </c>
      <c r="C139" s="266">
        <v>45024.0</v>
      </c>
      <c r="D139" s="265" t="s">
        <v>3145</v>
      </c>
    </row>
    <row r="140">
      <c r="A140" s="267">
        <v>39.0</v>
      </c>
      <c r="B140" s="266">
        <v>45025.0</v>
      </c>
      <c r="C140" s="266">
        <v>45025.0</v>
      </c>
      <c r="D140" s="265" t="s">
        <v>3154</v>
      </c>
    </row>
    <row r="141">
      <c r="A141" s="265">
        <v>40.0</v>
      </c>
      <c r="B141" s="21">
        <v>44981.0</v>
      </c>
      <c r="C141" s="21">
        <v>44996.0</v>
      </c>
      <c r="D141" s="265" t="s">
        <v>3144</v>
      </c>
    </row>
    <row r="142">
      <c r="A142" s="265">
        <v>40.0</v>
      </c>
      <c r="B142" s="21">
        <v>44997.0</v>
      </c>
      <c r="C142" s="266">
        <v>45006.0</v>
      </c>
      <c r="D142" s="265" t="s">
        <v>3145</v>
      </c>
    </row>
    <row r="143">
      <c r="A143" s="265">
        <v>40.0</v>
      </c>
      <c r="B143" s="266">
        <v>45007.0</v>
      </c>
      <c r="C143" s="266">
        <v>45007.0</v>
      </c>
      <c r="D143" s="265" t="s">
        <v>3154</v>
      </c>
    </row>
    <row r="144">
      <c r="A144" s="265">
        <v>41.0</v>
      </c>
      <c r="B144" s="21">
        <v>44975.0</v>
      </c>
      <c r="C144" s="21">
        <v>44988.0</v>
      </c>
      <c r="D144" s="265" t="s">
        <v>3144</v>
      </c>
    </row>
    <row r="145">
      <c r="A145" s="265">
        <v>41.0</v>
      </c>
      <c r="B145" s="21">
        <v>44989.0</v>
      </c>
      <c r="C145" s="266">
        <v>45005.0</v>
      </c>
      <c r="D145" s="265" t="s">
        <v>3145</v>
      </c>
    </row>
    <row r="146">
      <c r="A146" s="265">
        <v>41.0</v>
      </c>
      <c r="B146" s="266">
        <v>45006.0</v>
      </c>
      <c r="C146" s="266">
        <v>45006.0</v>
      </c>
      <c r="D146" s="265" t="s">
        <v>3154</v>
      </c>
    </row>
    <row r="147">
      <c r="A147" s="265">
        <v>42.0</v>
      </c>
      <c r="B147" s="21">
        <v>45021.0</v>
      </c>
      <c r="C147" s="21">
        <v>45030.0</v>
      </c>
      <c r="D147" s="265" t="s">
        <v>3144</v>
      </c>
    </row>
    <row r="148">
      <c r="A148" s="265">
        <v>42.0</v>
      </c>
      <c r="B148" s="21">
        <v>45031.0</v>
      </c>
      <c r="C148" s="266">
        <v>45038.0</v>
      </c>
      <c r="D148" s="265" t="s">
        <v>3145</v>
      </c>
    </row>
    <row r="149">
      <c r="A149" s="265">
        <v>42.0</v>
      </c>
      <c r="B149" s="266">
        <v>45039.0</v>
      </c>
      <c r="C149" s="266">
        <v>45039.0</v>
      </c>
      <c r="D149" s="265" t="s">
        <v>3154</v>
      </c>
    </row>
    <row r="150">
      <c r="A150" s="265">
        <v>43.0</v>
      </c>
      <c r="B150" s="21">
        <v>45022.0</v>
      </c>
      <c r="C150" s="21">
        <v>45024.0</v>
      </c>
      <c r="D150" s="265" t="s">
        <v>3144</v>
      </c>
    </row>
    <row r="151">
      <c r="A151" s="265">
        <v>43.0</v>
      </c>
      <c r="B151" s="21">
        <v>45025.0</v>
      </c>
      <c r="C151" s="266">
        <v>45027.0</v>
      </c>
      <c r="D151" s="265" t="s">
        <v>3145</v>
      </c>
    </row>
    <row r="152">
      <c r="A152" s="265">
        <v>43.0</v>
      </c>
      <c r="B152" s="266">
        <v>45028.0</v>
      </c>
      <c r="C152" s="266">
        <v>45028.0</v>
      </c>
      <c r="D152" s="265" t="s">
        <v>3154</v>
      </c>
    </row>
    <row r="153">
      <c r="A153" s="265">
        <v>44.0</v>
      </c>
      <c r="B153" s="21">
        <v>45025.0</v>
      </c>
      <c r="C153" s="21">
        <v>45033.0</v>
      </c>
      <c r="D153" s="265" t="s">
        <v>3144</v>
      </c>
    </row>
    <row r="154">
      <c r="A154" s="265">
        <v>44.0</v>
      </c>
      <c r="B154" s="21">
        <v>45034.0</v>
      </c>
      <c r="C154" s="266">
        <v>45036.0</v>
      </c>
      <c r="D154" s="265" t="s">
        <v>3145</v>
      </c>
    </row>
    <row r="155">
      <c r="A155" s="265">
        <v>44.0</v>
      </c>
      <c r="B155" s="266">
        <v>45037.0</v>
      </c>
      <c r="C155" s="266">
        <v>45037.0</v>
      </c>
      <c r="D155" s="265" t="s">
        <v>3154</v>
      </c>
    </row>
    <row r="156">
      <c r="A156" s="265">
        <v>45.0</v>
      </c>
      <c r="B156" s="21">
        <v>45026.0</v>
      </c>
      <c r="C156" s="21">
        <v>45031.0</v>
      </c>
      <c r="D156" s="265" t="s">
        <v>3143</v>
      </c>
    </row>
    <row r="157">
      <c r="A157" s="265">
        <v>45.0</v>
      </c>
      <c r="B157" s="21">
        <v>45032.0</v>
      </c>
      <c r="C157" s="21">
        <v>45036.0</v>
      </c>
      <c r="D157" s="265" t="s">
        <v>3144</v>
      </c>
    </row>
    <row r="158">
      <c r="A158" s="265">
        <v>45.0</v>
      </c>
      <c r="B158" s="21">
        <v>45037.0</v>
      </c>
      <c r="C158" s="266">
        <v>45044.0</v>
      </c>
      <c r="D158" s="265" t="s">
        <v>3145</v>
      </c>
    </row>
    <row r="159">
      <c r="A159" s="265">
        <v>45.0</v>
      </c>
      <c r="B159" s="266">
        <v>45045.0</v>
      </c>
      <c r="C159" s="266">
        <v>45045.0</v>
      </c>
      <c r="D159" s="265" t="s">
        <v>3154</v>
      </c>
    </row>
    <row r="160">
      <c r="A160" s="265">
        <v>46.0</v>
      </c>
      <c r="B160" s="21">
        <v>45025.0</v>
      </c>
      <c r="C160" s="21">
        <v>45025.0</v>
      </c>
      <c r="D160" s="265" t="s">
        <v>3144</v>
      </c>
    </row>
    <row r="161">
      <c r="A161" s="265">
        <v>46.0</v>
      </c>
      <c r="B161" s="21">
        <v>45026.0</v>
      </c>
      <c r="C161" s="266">
        <v>45028.0</v>
      </c>
      <c r="D161" s="265" t="s">
        <v>3145</v>
      </c>
    </row>
    <row r="162">
      <c r="A162" s="265">
        <v>46.0</v>
      </c>
      <c r="B162" s="266">
        <v>45029.0</v>
      </c>
      <c r="C162" s="266">
        <v>45029.0</v>
      </c>
      <c r="D162" s="265" t="s">
        <v>3154</v>
      </c>
    </row>
    <row r="163">
      <c r="A163" s="265">
        <v>47.0</v>
      </c>
      <c r="B163" s="21">
        <v>45027.0</v>
      </c>
      <c r="C163" s="21">
        <v>45034.0</v>
      </c>
      <c r="D163" s="265" t="s">
        <v>3144</v>
      </c>
    </row>
    <row r="164">
      <c r="A164" s="265">
        <v>47.0</v>
      </c>
      <c r="B164" s="21">
        <v>45035.0</v>
      </c>
      <c r="C164" s="266">
        <v>45042.0</v>
      </c>
      <c r="D164" s="265" t="s">
        <v>3145</v>
      </c>
    </row>
    <row r="165">
      <c r="A165" s="265">
        <v>47.0</v>
      </c>
      <c r="B165" s="266">
        <v>45043.0</v>
      </c>
      <c r="C165" s="266">
        <v>45043.0</v>
      </c>
      <c r="D165" s="265" t="s">
        <v>3154</v>
      </c>
    </row>
    <row r="166">
      <c r="A166" s="265">
        <v>48.0</v>
      </c>
      <c r="B166" s="21">
        <v>45029.0</v>
      </c>
      <c r="C166" s="21">
        <v>45044.0</v>
      </c>
      <c r="D166" s="265" t="s">
        <v>3144</v>
      </c>
    </row>
    <row r="167">
      <c r="A167" s="265">
        <v>48.0</v>
      </c>
      <c r="B167" s="21">
        <v>45045.0</v>
      </c>
      <c r="C167" s="266">
        <v>45054.0</v>
      </c>
      <c r="D167" s="265" t="s">
        <v>3145</v>
      </c>
    </row>
    <row r="168">
      <c r="A168" s="265">
        <v>48.0</v>
      </c>
      <c r="B168" s="266">
        <v>45055.0</v>
      </c>
      <c r="C168" s="266">
        <v>45055.0</v>
      </c>
      <c r="D168" s="265" t="s">
        <v>3154</v>
      </c>
    </row>
    <row r="169">
      <c r="A169" s="265">
        <v>49.0</v>
      </c>
      <c r="B169" s="21">
        <v>45030.0</v>
      </c>
      <c r="C169" s="266">
        <v>45034.0</v>
      </c>
      <c r="D169" s="265" t="s">
        <v>3145</v>
      </c>
    </row>
    <row r="170">
      <c r="A170" s="265">
        <v>49.0</v>
      </c>
      <c r="B170" s="266">
        <v>45035.0</v>
      </c>
      <c r="C170" s="266">
        <v>45035.0</v>
      </c>
      <c r="D170" s="265" t="s">
        <v>3154</v>
      </c>
    </row>
    <row r="171">
      <c r="A171" s="265">
        <v>50.0</v>
      </c>
      <c r="B171" s="21">
        <v>45031.0</v>
      </c>
      <c r="C171" s="21">
        <v>45039.0</v>
      </c>
      <c r="D171" s="265" t="s">
        <v>3143</v>
      </c>
    </row>
    <row r="172">
      <c r="A172" s="265">
        <v>50.0</v>
      </c>
      <c r="B172" s="21">
        <v>45040.0</v>
      </c>
      <c r="C172" s="21">
        <v>45056.0</v>
      </c>
      <c r="D172" s="265" t="s">
        <v>3145</v>
      </c>
    </row>
    <row r="173">
      <c r="A173" s="265">
        <v>50.0</v>
      </c>
      <c r="B173" s="21">
        <v>45057.0</v>
      </c>
      <c r="C173" s="21">
        <v>45066.0</v>
      </c>
      <c r="D173" s="265" t="s">
        <v>3143</v>
      </c>
    </row>
    <row r="174">
      <c r="A174" s="265">
        <v>50.0</v>
      </c>
      <c r="B174" s="21">
        <v>45067.0</v>
      </c>
      <c r="C174" s="21">
        <v>45068.0</v>
      </c>
      <c r="D174" s="265" t="s">
        <v>3144</v>
      </c>
    </row>
    <row r="175">
      <c r="A175" s="265">
        <v>50.0</v>
      </c>
      <c r="B175" s="21">
        <v>45069.0</v>
      </c>
      <c r="C175" s="266">
        <v>45083.0</v>
      </c>
      <c r="D175" s="265" t="s">
        <v>3145</v>
      </c>
    </row>
    <row r="176">
      <c r="A176" s="265">
        <v>50.0</v>
      </c>
      <c r="B176" s="266">
        <v>45084.0</v>
      </c>
      <c r="C176" s="266">
        <v>45084.0</v>
      </c>
      <c r="D176" s="265" t="s">
        <v>3154</v>
      </c>
    </row>
    <row r="177">
      <c r="A177" s="265">
        <v>51.0</v>
      </c>
      <c r="B177" s="21">
        <v>45034.0</v>
      </c>
      <c r="C177" s="21">
        <v>45034.0</v>
      </c>
      <c r="D177" s="265" t="s">
        <v>3143</v>
      </c>
    </row>
    <row r="178">
      <c r="A178" s="265">
        <v>51.0</v>
      </c>
      <c r="B178" s="21">
        <v>45035.0</v>
      </c>
      <c r="C178" s="21">
        <v>45043.0</v>
      </c>
      <c r="D178" s="265" t="s">
        <v>3144</v>
      </c>
    </row>
    <row r="179">
      <c r="A179" s="265">
        <v>51.0</v>
      </c>
      <c r="B179" s="21">
        <v>45044.0</v>
      </c>
      <c r="C179" s="266">
        <v>45050.0</v>
      </c>
      <c r="D179" s="265" t="s">
        <v>3145</v>
      </c>
    </row>
    <row r="180">
      <c r="A180" s="265">
        <v>51.0</v>
      </c>
      <c r="B180" s="266">
        <v>45051.0</v>
      </c>
      <c r="C180" s="266">
        <v>45051.0</v>
      </c>
      <c r="D180" s="265" t="s">
        <v>3154</v>
      </c>
    </row>
    <row r="181">
      <c r="A181" s="265">
        <v>52.0</v>
      </c>
      <c r="B181" s="21">
        <v>45035.0</v>
      </c>
      <c r="C181" s="21">
        <v>45063.0</v>
      </c>
      <c r="D181" s="265" t="s">
        <v>3143</v>
      </c>
    </row>
    <row r="182">
      <c r="A182" s="265">
        <v>52.0</v>
      </c>
      <c r="B182" s="21">
        <v>45064.0</v>
      </c>
      <c r="C182" s="21">
        <v>45068.0</v>
      </c>
      <c r="D182" s="265" t="s">
        <v>3144</v>
      </c>
    </row>
    <row r="183">
      <c r="A183" s="265">
        <v>52.0</v>
      </c>
      <c r="B183" s="21">
        <v>45069.0</v>
      </c>
      <c r="C183" s="21">
        <v>45074.0</v>
      </c>
      <c r="D183" s="265" t="s">
        <v>3143</v>
      </c>
    </row>
    <row r="184">
      <c r="A184" s="265">
        <v>52.0</v>
      </c>
      <c r="B184" s="21">
        <v>45075.0</v>
      </c>
      <c r="C184" s="21">
        <v>45084.0</v>
      </c>
      <c r="D184" s="265" t="s">
        <v>3144</v>
      </c>
    </row>
    <row r="185">
      <c r="A185" s="265">
        <v>52.0</v>
      </c>
      <c r="B185" s="21">
        <v>45085.0</v>
      </c>
      <c r="C185" s="266">
        <v>45095.0</v>
      </c>
      <c r="D185" s="265" t="s">
        <v>3145</v>
      </c>
    </row>
    <row r="186">
      <c r="A186" s="265">
        <v>52.0</v>
      </c>
      <c r="B186" s="266">
        <v>45096.0</v>
      </c>
      <c r="C186" s="266">
        <v>45096.0</v>
      </c>
      <c r="D186" s="265" t="s">
        <v>3154</v>
      </c>
    </row>
    <row r="187">
      <c r="A187" s="265">
        <v>53.0</v>
      </c>
      <c r="B187" s="21">
        <v>45035.0</v>
      </c>
      <c r="C187" s="21">
        <v>45050.0</v>
      </c>
      <c r="D187" s="265" t="s">
        <v>3144</v>
      </c>
    </row>
    <row r="188">
      <c r="A188" s="265">
        <v>53.0</v>
      </c>
      <c r="B188" s="21">
        <v>45051.0</v>
      </c>
      <c r="C188" s="266">
        <v>45057.0</v>
      </c>
      <c r="D188" s="265" t="s">
        <v>3145</v>
      </c>
    </row>
    <row r="189">
      <c r="A189" s="265">
        <v>53.0</v>
      </c>
      <c r="B189" s="266">
        <v>45058.0</v>
      </c>
      <c r="C189" s="266">
        <v>45058.0</v>
      </c>
      <c r="D189" s="265" t="s">
        <v>3154</v>
      </c>
    </row>
    <row r="190">
      <c r="A190" s="265">
        <v>54.0</v>
      </c>
      <c r="B190" s="21">
        <v>45038.0</v>
      </c>
      <c r="C190" s="266">
        <v>45046.0</v>
      </c>
      <c r="D190" s="265" t="s">
        <v>3144</v>
      </c>
    </row>
    <row r="191">
      <c r="A191" s="265">
        <v>54.0</v>
      </c>
      <c r="B191" s="21">
        <v>45047.0</v>
      </c>
      <c r="C191" s="266">
        <v>45050.0</v>
      </c>
      <c r="D191" s="265" t="s">
        <v>3145</v>
      </c>
    </row>
    <row r="192">
      <c r="A192" s="265">
        <v>54.0</v>
      </c>
      <c r="B192" s="266">
        <v>45051.0</v>
      </c>
      <c r="C192" s="266">
        <v>45051.0</v>
      </c>
      <c r="D192" s="265" t="s">
        <v>3154</v>
      </c>
    </row>
    <row r="193">
      <c r="A193" s="265">
        <v>55.0</v>
      </c>
      <c r="B193" s="21">
        <v>45043.0</v>
      </c>
      <c r="C193" s="21">
        <v>45071.0</v>
      </c>
      <c r="D193" s="265" t="s">
        <v>3143</v>
      </c>
    </row>
    <row r="194">
      <c r="A194" s="265">
        <v>55.0</v>
      </c>
      <c r="B194" s="21">
        <v>45072.0</v>
      </c>
      <c r="C194" s="21">
        <v>45082.0</v>
      </c>
      <c r="D194" s="265" t="s">
        <v>3144</v>
      </c>
    </row>
    <row r="195">
      <c r="A195" s="265">
        <v>55.0</v>
      </c>
      <c r="B195" s="21">
        <v>45083.0</v>
      </c>
      <c r="C195" s="266">
        <v>45135.0</v>
      </c>
      <c r="D195" s="265" t="s">
        <v>3145</v>
      </c>
    </row>
    <row r="196">
      <c r="A196" s="265">
        <v>55.0</v>
      </c>
      <c r="B196" s="266">
        <v>45136.0</v>
      </c>
      <c r="C196" s="266">
        <v>45136.0</v>
      </c>
      <c r="D196" s="265" t="s">
        <v>3154</v>
      </c>
    </row>
    <row r="197">
      <c r="A197" s="265">
        <v>56.0</v>
      </c>
      <c r="B197" s="21">
        <v>45043.0</v>
      </c>
      <c r="C197" s="21">
        <v>45050.0</v>
      </c>
      <c r="D197" s="265" t="s">
        <v>3144</v>
      </c>
    </row>
    <row r="198">
      <c r="A198" s="265">
        <v>56.0</v>
      </c>
      <c r="B198" s="21">
        <v>45051.0</v>
      </c>
      <c r="C198" s="266">
        <v>45060.0</v>
      </c>
      <c r="D198" s="265" t="s">
        <v>3145</v>
      </c>
    </row>
    <row r="199">
      <c r="A199" s="265">
        <v>56.0</v>
      </c>
      <c r="B199" s="266">
        <v>45061.0</v>
      </c>
      <c r="C199" s="266">
        <v>45061.0</v>
      </c>
      <c r="D199" s="265" t="s">
        <v>3154</v>
      </c>
    </row>
    <row r="200">
      <c r="A200" s="265">
        <v>57.0</v>
      </c>
      <c r="B200" s="21">
        <v>45043.0</v>
      </c>
      <c r="C200" s="21">
        <v>45044.0</v>
      </c>
      <c r="D200" s="265" t="s">
        <v>3144</v>
      </c>
    </row>
    <row r="201">
      <c r="A201" s="265">
        <v>57.0</v>
      </c>
      <c r="B201" s="21">
        <v>45045.0</v>
      </c>
      <c r="C201" s="21">
        <v>45050.0</v>
      </c>
      <c r="D201" s="265" t="s">
        <v>3143</v>
      </c>
    </row>
    <row r="202">
      <c r="A202" s="265">
        <v>57.0</v>
      </c>
      <c r="B202" s="21">
        <v>45051.0</v>
      </c>
      <c r="C202" s="266">
        <v>45060.0</v>
      </c>
      <c r="D202" s="265" t="s">
        <v>3145</v>
      </c>
    </row>
    <row r="203">
      <c r="A203" s="267">
        <v>57.0</v>
      </c>
      <c r="B203" s="266">
        <v>45061.0</v>
      </c>
      <c r="C203" s="266">
        <v>45061.0</v>
      </c>
      <c r="D203" s="265" t="s">
        <v>3154</v>
      </c>
    </row>
    <row r="204">
      <c r="A204" s="267">
        <v>58.0</v>
      </c>
      <c r="B204" s="21">
        <v>45047.0</v>
      </c>
      <c r="C204" s="21">
        <v>45067.0</v>
      </c>
      <c r="D204" s="265" t="s">
        <v>3143</v>
      </c>
    </row>
    <row r="205">
      <c r="A205" s="267">
        <v>58.0</v>
      </c>
      <c r="B205" s="21">
        <v>45068.0</v>
      </c>
      <c r="C205" s="21">
        <v>45068.0</v>
      </c>
      <c r="D205" s="265" t="s">
        <v>3144</v>
      </c>
    </row>
    <row r="206">
      <c r="A206" s="267">
        <v>58.0</v>
      </c>
      <c r="B206" s="21">
        <v>45069.0</v>
      </c>
      <c r="C206" s="21">
        <v>45084.0</v>
      </c>
      <c r="D206" s="265" t="s">
        <v>3145</v>
      </c>
    </row>
    <row r="207">
      <c r="A207" s="267">
        <v>58.0</v>
      </c>
      <c r="B207" s="21">
        <v>45085.0</v>
      </c>
      <c r="C207" s="266">
        <v>45095.0</v>
      </c>
      <c r="D207" s="265" t="s">
        <v>3144</v>
      </c>
    </row>
    <row r="208">
      <c r="A208" s="267">
        <v>58.0</v>
      </c>
      <c r="B208" s="266">
        <v>45096.0</v>
      </c>
      <c r="C208" s="266">
        <v>45096.0</v>
      </c>
      <c r="D208" s="265" t="s">
        <v>3154</v>
      </c>
    </row>
    <row r="209">
      <c r="A209" s="267">
        <v>59.0</v>
      </c>
      <c r="B209" s="21">
        <v>45051.0</v>
      </c>
      <c r="C209" s="21">
        <v>45060.0</v>
      </c>
      <c r="D209" s="265" t="s">
        <v>3144</v>
      </c>
    </row>
    <row r="210">
      <c r="A210" s="267">
        <v>59.0</v>
      </c>
      <c r="B210" s="21">
        <v>45061.0</v>
      </c>
      <c r="C210" s="266">
        <v>45065.0</v>
      </c>
      <c r="D210" s="265" t="s">
        <v>3145</v>
      </c>
    </row>
    <row r="211">
      <c r="A211" s="267">
        <v>59.0</v>
      </c>
      <c r="B211" s="266">
        <v>45066.0</v>
      </c>
      <c r="C211" s="266">
        <v>45066.0</v>
      </c>
      <c r="D211" s="265" t="s">
        <v>3154</v>
      </c>
    </row>
    <row r="212">
      <c r="A212" s="267">
        <v>60.0</v>
      </c>
      <c r="B212" s="21">
        <v>45031.0</v>
      </c>
      <c r="C212" s="21">
        <v>45039.0</v>
      </c>
      <c r="D212" s="265" t="s">
        <v>3143</v>
      </c>
    </row>
    <row r="213">
      <c r="A213" s="267">
        <v>60.0</v>
      </c>
      <c r="B213" s="21">
        <v>45040.0</v>
      </c>
      <c r="C213" s="21">
        <v>45056.0</v>
      </c>
      <c r="D213" s="265" t="s">
        <v>3145</v>
      </c>
    </row>
    <row r="214">
      <c r="A214" s="267">
        <v>60.0</v>
      </c>
      <c r="B214" s="21">
        <v>45057.0</v>
      </c>
      <c r="C214" s="21">
        <v>45066.0</v>
      </c>
      <c r="D214" s="265" t="s">
        <v>3143</v>
      </c>
    </row>
    <row r="215">
      <c r="A215" s="267">
        <v>60.0</v>
      </c>
      <c r="B215" s="21">
        <v>45067.0</v>
      </c>
      <c r="C215" s="21">
        <v>45074.0</v>
      </c>
      <c r="D215" s="265" t="s">
        <v>3144</v>
      </c>
    </row>
    <row r="216">
      <c r="A216" s="267">
        <v>60.0</v>
      </c>
      <c r="B216" s="21">
        <v>45075.0</v>
      </c>
      <c r="C216" s="266">
        <v>45083.0</v>
      </c>
      <c r="D216" s="265" t="s">
        <v>3145</v>
      </c>
    </row>
    <row r="217">
      <c r="A217" s="267">
        <v>60.0</v>
      </c>
      <c r="B217" s="266">
        <v>45084.0</v>
      </c>
      <c r="C217" s="266">
        <v>45084.0</v>
      </c>
      <c r="D217" s="265" t="s">
        <v>3154</v>
      </c>
    </row>
    <row r="218">
      <c r="A218" s="267">
        <v>61.0</v>
      </c>
      <c r="B218" s="21">
        <v>45060.0</v>
      </c>
      <c r="C218" s="21">
        <v>45063.0</v>
      </c>
      <c r="D218" s="265" t="s">
        <v>3144</v>
      </c>
    </row>
    <row r="219">
      <c r="A219" s="267">
        <v>61.0</v>
      </c>
      <c r="B219" s="21">
        <v>45064.0</v>
      </c>
      <c r="C219" s="266">
        <v>45069.0</v>
      </c>
      <c r="D219" s="265" t="s">
        <v>3145</v>
      </c>
    </row>
    <row r="220">
      <c r="A220" s="267">
        <v>61.0</v>
      </c>
      <c r="B220" s="266">
        <v>45070.0</v>
      </c>
      <c r="C220" s="266">
        <v>45070.0</v>
      </c>
      <c r="D220" s="265" t="s">
        <v>3154</v>
      </c>
    </row>
    <row r="221">
      <c r="A221" s="267">
        <v>62.0</v>
      </c>
      <c r="B221" s="21">
        <v>45061.0</v>
      </c>
      <c r="C221" s="21">
        <v>45064.0</v>
      </c>
      <c r="D221" s="265" t="s">
        <v>3144</v>
      </c>
    </row>
    <row r="222">
      <c r="A222" s="267">
        <v>62.0</v>
      </c>
      <c r="B222" s="21">
        <v>45065.0</v>
      </c>
      <c r="C222" s="266">
        <v>45065.0</v>
      </c>
      <c r="D222" s="265" t="s">
        <v>3145</v>
      </c>
    </row>
    <row r="223">
      <c r="A223" s="267">
        <v>62.0</v>
      </c>
      <c r="B223" s="266">
        <v>45066.0</v>
      </c>
      <c r="C223" s="266">
        <v>45066.0</v>
      </c>
      <c r="D223" s="265" t="s">
        <v>3154</v>
      </c>
    </row>
    <row r="224">
      <c r="A224" s="267">
        <v>63.0</v>
      </c>
      <c r="B224" s="21">
        <v>45069.0</v>
      </c>
      <c r="C224" s="21">
        <v>45074.0</v>
      </c>
      <c r="D224" s="265" t="s">
        <v>3144</v>
      </c>
    </row>
    <row r="225">
      <c r="A225" s="267">
        <v>63.0</v>
      </c>
      <c r="B225" s="21">
        <v>45075.0</v>
      </c>
      <c r="C225" s="266">
        <v>45089.0</v>
      </c>
      <c r="D225" s="265" t="s">
        <v>3145</v>
      </c>
    </row>
    <row r="226">
      <c r="A226" s="267">
        <v>63.0</v>
      </c>
      <c r="B226" s="266">
        <v>45090.0</v>
      </c>
      <c r="C226" s="266">
        <v>45090.0</v>
      </c>
      <c r="D226" s="265" t="s">
        <v>3154</v>
      </c>
    </row>
    <row r="227">
      <c r="A227" s="267">
        <v>64.0</v>
      </c>
      <c r="B227" s="21">
        <v>45035.0</v>
      </c>
      <c r="C227" s="21">
        <v>45063.0</v>
      </c>
      <c r="D227" s="265" t="s">
        <v>3143</v>
      </c>
    </row>
    <row r="228">
      <c r="A228" s="267">
        <v>64.0</v>
      </c>
      <c r="B228" s="21">
        <v>45064.0</v>
      </c>
      <c r="C228" s="21">
        <v>45068.0</v>
      </c>
      <c r="D228" s="265" t="s">
        <v>3144</v>
      </c>
    </row>
    <row r="229">
      <c r="A229" s="267">
        <v>64.0</v>
      </c>
      <c r="B229" s="21">
        <v>45069.0</v>
      </c>
      <c r="C229" s="21">
        <v>45074.0</v>
      </c>
      <c r="D229" s="265" t="s">
        <v>3143</v>
      </c>
    </row>
    <row r="230">
      <c r="A230" s="267">
        <v>64.0</v>
      </c>
      <c r="B230" s="21">
        <v>45075.0</v>
      </c>
      <c r="C230" s="21">
        <v>45084.0</v>
      </c>
      <c r="D230" s="265" t="s">
        <v>3144</v>
      </c>
    </row>
    <row r="231">
      <c r="A231" s="267">
        <v>64.0</v>
      </c>
      <c r="B231" s="21">
        <v>45085.0</v>
      </c>
      <c r="C231" s="266">
        <v>45095.0</v>
      </c>
      <c r="D231" s="265" t="s">
        <v>3145</v>
      </c>
    </row>
    <row r="232">
      <c r="A232" s="267">
        <v>64.0</v>
      </c>
      <c r="B232" s="266">
        <v>45096.0</v>
      </c>
      <c r="C232" s="266">
        <v>45096.0</v>
      </c>
      <c r="D232" s="265" t="s">
        <v>3154</v>
      </c>
    </row>
    <row r="233">
      <c r="A233" s="267">
        <v>65.0</v>
      </c>
      <c r="B233" s="21">
        <v>45069.0</v>
      </c>
      <c r="C233" s="21">
        <v>45086.0</v>
      </c>
      <c r="D233" s="265" t="s">
        <v>3144</v>
      </c>
    </row>
    <row r="234">
      <c r="A234" s="267">
        <v>65.0</v>
      </c>
      <c r="B234" s="21">
        <v>45087.0</v>
      </c>
      <c r="C234" s="266">
        <v>45092.0</v>
      </c>
      <c r="D234" s="265" t="s">
        <v>3145</v>
      </c>
    </row>
    <row r="235">
      <c r="A235" s="267">
        <v>65.0</v>
      </c>
      <c r="B235" s="266">
        <v>45093.0</v>
      </c>
      <c r="C235" s="266">
        <v>45093.0</v>
      </c>
      <c r="D235" s="265" t="s">
        <v>3154</v>
      </c>
    </row>
    <row r="236">
      <c r="A236" s="267">
        <v>66.0</v>
      </c>
      <c r="B236" s="21">
        <v>45069.0</v>
      </c>
      <c r="C236" s="21">
        <v>45074.0</v>
      </c>
      <c r="D236" s="265" t="s">
        <v>3144</v>
      </c>
    </row>
    <row r="237">
      <c r="A237" s="267">
        <v>66.0</v>
      </c>
      <c r="B237" s="21">
        <v>45075.0</v>
      </c>
      <c r="C237" s="266">
        <v>45097.0</v>
      </c>
      <c r="D237" s="265" t="s">
        <v>3145</v>
      </c>
    </row>
    <row r="238">
      <c r="A238" s="267">
        <v>66.0</v>
      </c>
      <c r="B238" s="266">
        <v>45098.0</v>
      </c>
      <c r="C238" s="266">
        <v>45098.0</v>
      </c>
      <c r="D238" s="265" t="s">
        <v>3154</v>
      </c>
    </row>
    <row r="239">
      <c r="A239" s="267">
        <v>67.0</v>
      </c>
      <c r="B239" s="21">
        <v>45070.0</v>
      </c>
      <c r="C239" s="21">
        <v>45073.0</v>
      </c>
      <c r="D239" s="265" t="s">
        <v>3144</v>
      </c>
    </row>
    <row r="240">
      <c r="A240" s="267">
        <v>67.0</v>
      </c>
      <c r="B240" s="21">
        <v>45074.0</v>
      </c>
      <c r="C240" s="266">
        <v>45089.0</v>
      </c>
      <c r="D240" s="265" t="s">
        <v>3145</v>
      </c>
    </row>
    <row r="241">
      <c r="A241" s="267">
        <v>67.0</v>
      </c>
      <c r="B241" s="266">
        <v>45090.0</v>
      </c>
      <c r="C241" s="266">
        <v>45090.0</v>
      </c>
      <c r="D241" s="265" t="s">
        <v>3154</v>
      </c>
    </row>
    <row r="242">
      <c r="A242" s="267">
        <v>68.0</v>
      </c>
      <c r="B242" s="21">
        <v>45070.0</v>
      </c>
      <c r="C242" s="21">
        <v>45077.0</v>
      </c>
      <c r="D242" s="265" t="s">
        <v>3144</v>
      </c>
    </row>
    <row r="243">
      <c r="A243" s="267">
        <v>68.0</v>
      </c>
      <c r="B243" s="21">
        <v>45078.0</v>
      </c>
      <c r="C243" s="266">
        <v>45081.0</v>
      </c>
      <c r="D243" s="265" t="s">
        <v>3145</v>
      </c>
    </row>
    <row r="244">
      <c r="A244" s="267">
        <v>68.0</v>
      </c>
      <c r="B244" s="266">
        <v>45082.0</v>
      </c>
      <c r="C244" s="266">
        <v>45082.0</v>
      </c>
      <c r="D244" s="265" t="s">
        <v>3154</v>
      </c>
    </row>
    <row r="245">
      <c r="A245" s="267">
        <v>69.0</v>
      </c>
      <c r="B245" s="21">
        <v>45076.0</v>
      </c>
      <c r="C245" s="21">
        <v>45117.0</v>
      </c>
      <c r="D245" s="265" t="s">
        <v>3143</v>
      </c>
    </row>
    <row r="246">
      <c r="A246" s="267">
        <v>69.0</v>
      </c>
      <c r="B246" s="21">
        <v>45118.0</v>
      </c>
      <c r="C246" s="21">
        <v>45124.0</v>
      </c>
      <c r="D246" s="265" t="s">
        <v>3144</v>
      </c>
    </row>
    <row r="247">
      <c r="A247" s="267">
        <v>69.0</v>
      </c>
      <c r="B247" s="21">
        <v>45125.0</v>
      </c>
      <c r="C247" s="266">
        <v>45163.0</v>
      </c>
      <c r="D247" s="265" t="s">
        <v>3145</v>
      </c>
    </row>
    <row r="248">
      <c r="A248" s="267">
        <v>69.0</v>
      </c>
      <c r="B248" s="266">
        <v>45164.0</v>
      </c>
      <c r="C248" s="266">
        <v>45164.0</v>
      </c>
      <c r="D248" s="265" t="s">
        <v>3154</v>
      </c>
    </row>
    <row r="249">
      <c r="A249" s="267">
        <v>70.0</v>
      </c>
      <c r="B249" s="21">
        <v>45141.0</v>
      </c>
      <c r="C249" s="21">
        <v>45161.0</v>
      </c>
      <c r="D249" s="265" t="s">
        <v>3143</v>
      </c>
    </row>
    <row r="250">
      <c r="A250" s="267">
        <v>70.0</v>
      </c>
      <c r="B250" s="21">
        <v>45162.0</v>
      </c>
      <c r="C250" s="21">
        <v>45168.0</v>
      </c>
      <c r="D250" s="265" t="s">
        <v>3144</v>
      </c>
    </row>
    <row r="251">
      <c r="A251" s="267">
        <v>70.0</v>
      </c>
      <c r="B251" s="21">
        <v>45169.0</v>
      </c>
      <c r="C251" s="21">
        <v>45172.0</v>
      </c>
      <c r="D251" s="265" t="s">
        <v>3145</v>
      </c>
    </row>
    <row r="252">
      <c r="A252" s="267">
        <v>70.0</v>
      </c>
      <c r="B252" s="21">
        <v>45173.0</v>
      </c>
      <c r="C252" s="266">
        <v>45183.0</v>
      </c>
      <c r="D252" s="265" t="s">
        <v>3144</v>
      </c>
    </row>
    <row r="253">
      <c r="A253" s="267">
        <v>70.0</v>
      </c>
      <c r="B253" s="266">
        <v>45184.0</v>
      </c>
      <c r="C253" s="266">
        <v>45184.0</v>
      </c>
      <c r="D253" s="265" t="s">
        <v>3154</v>
      </c>
    </row>
    <row r="254">
      <c r="A254" s="267">
        <v>71.0</v>
      </c>
      <c r="B254" s="21">
        <v>45143.0</v>
      </c>
      <c r="C254" s="21">
        <v>45146.0</v>
      </c>
      <c r="D254" s="265" t="s">
        <v>3143</v>
      </c>
    </row>
    <row r="255">
      <c r="A255" s="267">
        <v>71.0</v>
      </c>
      <c r="B255" s="21">
        <v>45147.0</v>
      </c>
      <c r="C255" s="21">
        <v>45149.0</v>
      </c>
      <c r="D255" s="265" t="s">
        <v>3144</v>
      </c>
    </row>
    <row r="256">
      <c r="A256" s="267">
        <v>71.0</v>
      </c>
      <c r="B256" s="21">
        <v>45150.0</v>
      </c>
      <c r="C256" s="266">
        <v>45157.0</v>
      </c>
      <c r="D256" s="265" t="s">
        <v>3145</v>
      </c>
    </row>
    <row r="257">
      <c r="A257" s="267">
        <v>71.0</v>
      </c>
      <c r="B257" s="266">
        <v>45158.0</v>
      </c>
      <c r="C257" s="266">
        <v>45158.0</v>
      </c>
      <c r="D257" s="265" t="s">
        <v>3154</v>
      </c>
    </row>
    <row r="258">
      <c r="A258" s="267">
        <v>72.0</v>
      </c>
      <c r="B258" s="21">
        <v>45148.0</v>
      </c>
      <c r="C258" s="21">
        <v>45155.0</v>
      </c>
      <c r="D258" s="265" t="s">
        <v>3144</v>
      </c>
    </row>
    <row r="259">
      <c r="A259" s="267">
        <v>72.0</v>
      </c>
      <c r="B259" s="21">
        <v>45156.0</v>
      </c>
      <c r="C259" s="266">
        <v>45159.0</v>
      </c>
      <c r="D259" s="265" t="s">
        <v>3145</v>
      </c>
    </row>
    <row r="260">
      <c r="A260" s="267">
        <v>72.0</v>
      </c>
      <c r="B260" s="266">
        <v>45160.0</v>
      </c>
      <c r="C260" s="266">
        <v>45160.0</v>
      </c>
      <c r="D260" s="265" t="s">
        <v>3154</v>
      </c>
    </row>
    <row r="261">
      <c r="A261" s="267">
        <v>73.0</v>
      </c>
      <c r="B261" s="21">
        <v>45149.0</v>
      </c>
      <c r="C261" s="21">
        <v>45179.0</v>
      </c>
      <c r="D261" s="265" t="s">
        <v>3143</v>
      </c>
    </row>
    <row r="262">
      <c r="A262" s="267">
        <v>73.0</v>
      </c>
      <c r="B262" s="21">
        <v>45180.0</v>
      </c>
      <c r="C262" s="21">
        <v>45181.0</v>
      </c>
      <c r="D262" s="265" t="s">
        <v>3145</v>
      </c>
    </row>
    <row r="263">
      <c r="A263" s="267">
        <v>73.0</v>
      </c>
      <c r="B263" s="21">
        <v>45182.0</v>
      </c>
      <c r="C263" s="21">
        <v>45188.0</v>
      </c>
      <c r="D263" s="265" t="s">
        <v>3144</v>
      </c>
    </row>
    <row r="264">
      <c r="A264" s="267">
        <v>73.0</v>
      </c>
      <c r="B264" s="21">
        <v>45189.0</v>
      </c>
      <c r="C264" s="266">
        <v>45202.0</v>
      </c>
      <c r="D264" s="265" t="s">
        <v>3145</v>
      </c>
    </row>
    <row r="265">
      <c r="A265" s="267">
        <v>73.0</v>
      </c>
      <c r="B265" s="266">
        <v>45203.0</v>
      </c>
      <c r="C265" s="266">
        <v>45203.0</v>
      </c>
      <c r="D265" s="265" t="s">
        <v>3154</v>
      </c>
    </row>
    <row r="266">
      <c r="A266" s="267">
        <v>74.0</v>
      </c>
      <c r="B266" s="268">
        <v>45150.0</v>
      </c>
      <c r="C266" s="266">
        <v>45162.0</v>
      </c>
      <c r="D266" s="265" t="s">
        <v>3144</v>
      </c>
    </row>
    <row r="267">
      <c r="A267" s="267">
        <v>74.0</v>
      </c>
      <c r="B267" s="21">
        <v>45163.0</v>
      </c>
      <c r="C267" s="266">
        <v>45165.0</v>
      </c>
      <c r="D267" s="265" t="s">
        <v>3145</v>
      </c>
    </row>
    <row r="268">
      <c r="A268" s="267">
        <v>74.0</v>
      </c>
      <c r="B268" s="266">
        <v>45166.0</v>
      </c>
      <c r="C268" s="266">
        <v>45166.0</v>
      </c>
      <c r="D268" s="265" t="s">
        <v>3154</v>
      </c>
    </row>
    <row r="269">
      <c r="A269" s="267">
        <v>75.0</v>
      </c>
      <c r="B269" s="268">
        <v>45153.0</v>
      </c>
      <c r="C269" s="266">
        <v>45161.0</v>
      </c>
      <c r="D269" s="265" t="s">
        <v>3143</v>
      </c>
    </row>
    <row r="270">
      <c r="A270" s="267">
        <v>75.0</v>
      </c>
      <c r="B270" s="268">
        <v>45162.0</v>
      </c>
      <c r="C270" s="266">
        <v>45170.0</v>
      </c>
      <c r="D270" s="265" t="s">
        <v>3144</v>
      </c>
    </row>
    <row r="271">
      <c r="A271" s="267">
        <v>75.0</v>
      </c>
      <c r="B271" s="21">
        <v>45171.0</v>
      </c>
      <c r="C271" s="266">
        <v>45179.0</v>
      </c>
      <c r="D271" s="265" t="s">
        <v>3145</v>
      </c>
    </row>
    <row r="272">
      <c r="A272" s="267">
        <v>75.0</v>
      </c>
      <c r="B272" s="266">
        <v>45180.0</v>
      </c>
      <c r="C272" s="266">
        <v>45180.0</v>
      </c>
      <c r="D272" s="265" t="s">
        <v>3154</v>
      </c>
    </row>
    <row r="273">
      <c r="A273" s="267">
        <v>76.0</v>
      </c>
      <c r="B273" s="268">
        <v>45100.0</v>
      </c>
      <c r="C273" s="266">
        <v>45122.0</v>
      </c>
      <c r="D273" s="265" t="s">
        <v>3143</v>
      </c>
    </row>
    <row r="274">
      <c r="A274" s="267">
        <v>76.0</v>
      </c>
      <c r="B274" s="268">
        <v>45123.0</v>
      </c>
      <c r="C274" s="266">
        <v>45125.0</v>
      </c>
      <c r="D274" s="265" t="s">
        <v>3144</v>
      </c>
    </row>
    <row r="275">
      <c r="A275" s="267">
        <v>76.0</v>
      </c>
      <c r="B275" s="21">
        <v>45126.0</v>
      </c>
      <c r="C275" s="266">
        <v>45138.0</v>
      </c>
      <c r="D275" s="265" t="s">
        <v>3145</v>
      </c>
    </row>
    <row r="276">
      <c r="A276" s="267">
        <v>76.0</v>
      </c>
      <c r="B276" s="266">
        <v>45138.0</v>
      </c>
      <c r="C276" s="266">
        <v>45138.0</v>
      </c>
      <c r="D276" s="265" t="s">
        <v>3154</v>
      </c>
    </row>
    <row r="277">
      <c r="A277" s="267">
        <v>77.0</v>
      </c>
      <c r="B277" s="268">
        <v>45154.0</v>
      </c>
      <c r="C277" s="266">
        <v>45159.0</v>
      </c>
      <c r="D277" s="265" t="s">
        <v>3143</v>
      </c>
    </row>
    <row r="278">
      <c r="A278" s="267">
        <v>77.0</v>
      </c>
      <c r="B278" s="268">
        <v>45160.0</v>
      </c>
      <c r="C278" s="266">
        <v>45160.0</v>
      </c>
      <c r="D278" s="265" t="s">
        <v>3144</v>
      </c>
    </row>
    <row r="279">
      <c r="A279" s="267">
        <v>77.0</v>
      </c>
      <c r="B279" s="21">
        <v>45161.0</v>
      </c>
      <c r="C279" s="266">
        <v>45165.0</v>
      </c>
      <c r="D279" s="265" t="s">
        <v>3145</v>
      </c>
    </row>
    <row r="280">
      <c r="A280" s="267">
        <v>77.0</v>
      </c>
      <c r="B280" s="266">
        <v>45166.0</v>
      </c>
      <c r="C280" s="266">
        <v>45166.0</v>
      </c>
      <c r="D280" s="265" t="s">
        <v>3154</v>
      </c>
    </row>
    <row r="281">
      <c r="A281" s="267">
        <v>78.0</v>
      </c>
      <c r="B281" s="268">
        <v>45159.0</v>
      </c>
      <c r="C281" s="266">
        <v>45165.0</v>
      </c>
      <c r="D281" s="265" t="s">
        <v>3143</v>
      </c>
    </row>
    <row r="282">
      <c r="A282" s="267">
        <v>78.0</v>
      </c>
      <c r="B282" s="268">
        <v>45166.0</v>
      </c>
      <c r="C282" s="266">
        <v>45170.0</v>
      </c>
      <c r="D282" s="265" t="s">
        <v>3144</v>
      </c>
    </row>
    <row r="283">
      <c r="A283" s="267">
        <v>78.0</v>
      </c>
      <c r="B283" s="21">
        <v>45171.0</v>
      </c>
      <c r="C283" s="266">
        <v>45174.0</v>
      </c>
      <c r="D283" s="265" t="s">
        <v>3145</v>
      </c>
    </row>
    <row r="284">
      <c r="A284" s="267">
        <v>78.0</v>
      </c>
      <c r="B284" s="266">
        <v>45175.0</v>
      </c>
      <c r="C284" s="266">
        <v>45175.0</v>
      </c>
      <c r="D284" s="265" t="s">
        <v>3154</v>
      </c>
    </row>
    <row r="285">
      <c r="A285" s="267">
        <v>79.0</v>
      </c>
      <c r="B285" s="268">
        <v>45159.0</v>
      </c>
      <c r="C285" s="266">
        <v>45161.0</v>
      </c>
      <c r="D285" s="265" t="s">
        <v>3143</v>
      </c>
    </row>
    <row r="286">
      <c r="A286" s="267">
        <v>79.0</v>
      </c>
      <c r="B286" s="268">
        <v>45162.0</v>
      </c>
      <c r="C286" s="266">
        <v>45169.0</v>
      </c>
      <c r="D286" s="265" t="s">
        <v>3144</v>
      </c>
    </row>
    <row r="287">
      <c r="A287" s="267">
        <v>79.0</v>
      </c>
      <c r="B287" s="21">
        <v>45170.0</v>
      </c>
      <c r="C287" s="266">
        <v>45174.0</v>
      </c>
      <c r="D287" s="265" t="s">
        <v>3145</v>
      </c>
    </row>
    <row r="288">
      <c r="A288" s="267">
        <v>79.0</v>
      </c>
      <c r="B288" s="266">
        <v>45175.0</v>
      </c>
      <c r="C288" s="266">
        <v>45175.0</v>
      </c>
      <c r="D288" s="265" t="s">
        <v>3154</v>
      </c>
    </row>
    <row r="289">
      <c r="A289" s="267">
        <v>80.0</v>
      </c>
      <c r="B289" s="268">
        <v>45161.0</v>
      </c>
      <c r="C289" s="266">
        <v>45165.0</v>
      </c>
      <c r="D289" s="265" t="s">
        <v>3143</v>
      </c>
    </row>
    <row r="290">
      <c r="A290" s="267">
        <v>80.0</v>
      </c>
      <c r="B290" s="268">
        <v>45166.0</v>
      </c>
      <c r="C290" s="266">
        <v>45168.0</v>
      </c>
      <c r="D290" s="265" t="s">
        <v>3144</v>
      </c>
    </row>
    <row r="291">
      <c r="A291" s="267">
        <v>80.0</v>
      </c>
      <c r="B291" s="21">
        <v>45169.0</v>
      </c>
      <c r="C291" s="266">
        <v>45177.0</v>
      </c>
      <c r="D291" s="265" t="s">
        <v>3145</v>
      </c>
    </row>
    <row r="292">
      <c r="A292" s="267">
        <v>80.0</v>
      </c>
      <c r="B292" s="266">
        <v>45178.0</v>
      </c>
      <c r="C292" s="266">
        <v>45178.0</v>
      </c>
      <c r="D292" s="265" t="s">
        <v>3154</v>
      </c>
    </row>
    <row r="293">
      <c r="A293" s="267">
        <v>81.0</v>
      </c>
      <c r="B293" s="268">
        <v>45162.0</v>
      </c>
      <c r="C293" s="266">
        <v>45169.0</v>
      </c>
      <c r="D293" s="265" t="s">
        <v>3143</v>
      </c>
    </row>
    <row r="294">
      <c r="A294" s="267">
        <v>81.0</v>
      </c>
      <c r="B294" s="268">
        <v>45170.0</v>
      </c>
      <c r="C294" s="266">
        <v>45178.0</v>
      </c>
      <c r="D294" s="265" t="s">
        <v>3144</v>
      </c>
    </row>
    <row r="295">
      <c r="A295" s="267">
        <v>81.0</v>
      </c>
      <c r="B295" s="21">
        <v>45179.0</v>
      </c>
      <c r="C295" s="266">
        <v>45183.0</v>
      </c>
      <c r="D295" s="265" t="s">
        <v>3145</v>
      </c>
    </row>
    <row r="296">
      <c r="A296" s="267">
        <v>81.0</v>
      </c>
      <c r="B296" s="266">
        <v>45184.0</v>
      </c>
      <c r="C296" s="266">
        <v>45184.0</v>
      </c>
      <c r="D296" s="265" t="s">
        <v>3154</v>
      </c>
    </row>
    <row r="297">
      <c r="A297" s="267">
        <v>82.0</v>
      </c>
      <c r="B297" s="268">
        <v>45079.0</v>
      </c>
      <c r="C297" s="266">
        <v>45089.0</v>
      </c>
      <c r="D297" s="265" t="s">
        <v>3143</v>
      </c>
    </row>
    <row r="298">
      <c r="A298" s="267">
        <v>82.0</v>
      </c>
      <c r="B298" s="21">
        <v>45090.0</v>
      </c>
      <c r="C298" s="266">
        <v>45102.0</v>
      </c>
      <c r="D298" s="265" t="s">
        <v>3145</v>
      </c>
    </row>
    <row r="299">
      <c r="A299" s="267">
        <v>82.0</v>
      </c>
      <c r="B299" s="266">
        <v>45103.0</v>
      </c>
      <c r="C299" s="266">
        <v>45103.0</v>
      </c>
      <c r="D299" s="265" t="s">
        <v>3154</v>
      </c>
    </row>
    <row r="300">
      <c r="A300" s="267">
        <v>83.0</v>
      </c>
      <c r="B300" s="268">
        <v>45080.0</v>
      </c>
      <c r="C300" s="266">
        <v>45091.0</v>
      </c>
      <c r="D300" s="265" t="s">
        <v>3144</v>
      </c>
    </row>
    <row r="301">
      <c r="A301" s="267">
        <v>83.0</v>
      </c>
      <c r="B301" s="21">
        <v>45092.0</v>
      </c>
      <c r="C301" s="266">
        <v>45101.0</v>
      </c>
      <c r="D301" s="265" t="s">
        <v>3145</v>
      </c>
    </row>
    <row r="302">
      <c r="A302" s="267">
        <v>83.0</v>
      </c>
      <c r="B302" s="21">
        <v>45102.0</v>
      </c>
      <c r="C302" s="266">
        <v>45103.0</v>
      </c>
      <c r="D302" s="265" t="s">
        <v>3144</v>
      </c>
    </row>
    <row r="303">
      <c r="A303" s="267">
        <v>83.0</v>
      </c>
      <c r="B303" s="266">
        <v>45104.0</v>
      </c>
      <c r="C303" s="266">
        <v>45109.0</v>
      </c>
      <c r="D303" s="265" t="s">
        <v>3145</v>
      </c>
    </row>
    <row r="304">
      <c r="A304" s="267">
        <v>83.0</v>
      </c>
      <c r="B304" s="266">
        <v>45110.0</v>
      </c>
      <c r="C304" s="266">
        <v>45110.0</v>
      </c>
      <c r="D304" s="265" t="s">
        <v>3154</v>
      </c>
    </row>
    <row r="305">
      <c r="A305" s="267">
        <v>84.0</v>
      </c>
      <c r="B305" s="268">
        <v>45083.0</v>
      </c>
      <c r="C305" s="266">
        <v>45099.0</v>
      </c>
      <c r="D305" s="265" t="s">
        <v>3144</v>
      </c>
    </row>
    <row r="306">
      <c r="A306" s="267">
        <v>84.0</v>
      </c>
      <c r="B306" s="266">
        <v>45100.0</v>
      </c>
      <c r="C306" s="266">
        <v>45100.0</v>
      </c>
      <c r="D306" s="265" t="s">
        <v>3154</v>
      </c>
    </row>
    <row r="307">
      <c r="A307" s="267">
        <v>85.0</v>
      </c>
      <c r="B307" s="268">
        <v>45083.0</v>
      </c>
      <c r="C307" s="266">
        <v>45093.0</v>
      </c>
      <c r="D307" s="265" t="s">
        <v>3143</v>
      </c>
    </row>
    <row r="308">
      <c r="A308" s="267">
        <v>85.0</v>
      </c>
      <c r="B308" s="268">
        <v>45094.0</v>
      </c>
      <c r="C308" s="266">
        <v>45097.0</v>
      </c>
      <c r="D308" s="265" t="s">
        <v>3144</v>
      </c>
    </row>
    <row r="309">
      <c r="A309" s="267">
        <v>85.0</v>
      </c>
      <c r="B309" s="21">
        <v>45098.0</v>
      </c>
      <c r="C309" s="266">
        <v>45098.0</v>
      </c>
      <c r="D309" s="265" t="s">
        <v>3145</v>
      </c>
    </row>
    <row r="310">
      <c r="A310" s="267">
        <v>85.0</v>
      </c>
      <c r="B310" s="266">
        <v>45099.0</v>
      </c>
      <c r="C310" s="266">
        <v>45099.0</v>
      </c>
      <c r="D310" s="265" t="s">
        <v>3154</v>
      </c>
    </row>
    <row r="311">
      <c r="A311" s="267">
        <v>86.0</v>
      </c>
      <c r="B311" s="268">
        <v>45085.0</v>
      </c>
      <c r="C311" s="266">
        <v>45086.0</v>
      </c>
      <c r="D311" s="265" t="s">
        <v>3143</v>
      </c>
    </row>
    <row r="312">
      <c r="A312" s="267">
        <v>86.0</v>
      </c>
      <c r="B312" s="21">
        <v>45087.0</v>
      </c>
      <c r="C312" s="21">
        <v>45087.0</v>
      </c>
      <c r="D312" s="265" t="s">
        <v>2538</v>
      </c>
    </row>
    <row r="313">
      <c r="A313" s="267">
        <v>87.0</v>
      </c>
      <c r="B313" s="268">
        <v>45087.0</v>
      </c>
      <c r="C313" s="266">
        <v>45096.0</v>
      </c>
      <c r="D313" s="265" t="s">
        <v>3143</v>
      </c>
    </row>
    <row r="314">
      <c r="A314" s="267">
        <v>87.0</v>
      </c>
      <c r="B314" s="268">
        <v>45097.0</v>
      </c>
      <c r="C314" s="266">
        <v>45097.0</v>
      </c>
      <c r="D314" s="265" t="s">
        <v>3144</v>
      </c>
    </row>
    <row r="315">
      <c r="A315" s="267">
        <v>87.0</v>
      </c>
      <c r="B315" s="21">
        <v>45098.0</v>
      </c>
      <c r="C315" s="266">
        <v>45111.0</v>
      </c>
      <c r="D315" s="265" t="s">
        <v>3145</v>
      </c>
    </row>
    <row r="316">
      <c r="A316" s="267">
        <v>87.0</v>
      </c>
      <c r="B316" s="266">
        <v>45112.0</v>
      </c>
      <c r="C316" s="266">
        <v>45112.0</v>
      </c>
      <c r="D316" s="265" t="s">
        <v>3154</v>
      </c>
    </row>
    <row r="317">
      <c r="A317" s="267">
        <v>88.0</v>
      </c>
      <c r="B317" s="268">
        <v>45092.0</v>
      </c>
      <c r="C317" s="266">
        <v>45095.0</v>
      </c>
      <c r="D317" s="265" t="s">
        <v>3144</v>
      </c>
    </row>
    <row r="318">
      <c r="A318" s="267">
        <v>88.0</v>
      </c>
      <c r="B318" s="21">
        <v>45096.0</v>
      </c>
      <c r="C318" s="266">
        <v>45097.0</v>
      </c>
      <c r="D318" s="265" t="s">
        <v>3145</v>
      </c>
    </row>
    <row r="319">
      <c r="A319" s="267">
        <v>88.0</v>
      </c>
      <c r="B319" s="21">
        <v>45098.0</v>
      </c>
      <c r="C319" s="266">
        <v>45106.0</v>
      </c>
      <c r="D319" s="265" t="s">
        <v>3144</v>
      </c>
    </row>
    <row r="320">
      <c r="A320" s="267">
        <v>88.0</v>
      </c>
      <c r="B320" s="266">
        <v>45107.0</v>
      </c>
      <c r="C320" s="266">
        <v>45107.0</v>
      </c>
      <c r="D320" s="265" t="s">
        <v>3154</v>
      </c>
    </row>
    <row r="321">
      <c r="A321" s="267">
        <v>89.0</v>
      </c>
      <c r="B321" s="268">
        <v>45092.0</v>
      </c>
      <c r="C321" s="266">
        <v>45095.0</v>
      </c>
      <c r="D321" s="265" t="s">
        <v>3144</v>
      </c>
    </row>
    <row r="322">
      <c r="A322" s="267">
        <v>89.0</v>
      </c>
      <c r="B322" s="21">
        <v>45096.0</v>
      </c>
      <c r="C322" s="266">
        <v>45097.0</v>
      </c>
      <c r="D322" s="265" t="s">
        <v>3145</v>
      </c>
    </row>
    <row r="323">
      <c r="A323" s="267">
        <v>89.0</v>
      </c>
      <c r="B323" s="21">
        <v>45098.0</v>
      </c>
      <c r="C323" s="266">
        <v>45106.0</v>
      </c>
      <c r="D323" s="265" t="s">
        <v>3144</v>
      </c>
    </row>
    <row r="324">
      <c r="A324" s="267">
        <v>89.0</v>
      </c>
      <c r="B324" s="266">
        <v>45107.0</v>
      </c>
      <c r="C324" s="266">
        <v>45107.0</v>
      </c>
      <c r="D324" s="265" t="s">
        <v>3154</v>
      </c>
    </row>
    <row r="325">
      <c r="A325" s="267">
        <v>90.0</v>
      </c>
      <c r="B325" s="268">
        <v>45140.0</v>
      </c>
      <c r="C325" s="266">
        <v>45146.0</v>
      </c>
      <c r="D325" s="265" t="s">
        <v>3143</v>
      </c>
    </row>
    <row r="326">
      <c r="A326" s="267">
        <v>90.0</v>
      </c>
      <c r="B326" s="268">
        <v>45147.0</v>
      </c>
      <c r="C326" s="266">
        <v>45173.0</v>
      </c>
      <c r="D326" s="265" t="s">
        <v>3144</v>
      </c>
    </row>
    <row r="327">
      <c r="A327" s="267">
        <v>90.0</v>
      </c>
      <c r="B327" s="266">
        <v>45174.0</v>
      </c>
      <c r="C327" s="266">
        <v>45174.0</v>
      </c>
      <c r="D327" s="265" t="s">
        <v>3154</v>
      </c>
    </row>
    <row r="328">
      <c r="A328" s="267">
        <v>91.0</v>
      </c>
      <c r="B328" s="268">
        <v>45147.0</v>
      </c>
      <c r="C328" s="266">
        <v>45151.0</v>
      </c>
      <c r="D328" s="265" t="s">
        <v>3143</v>
      </c>
    </row>
    <row r="329">
      <c r="A329" s="267">
        <v>91.0</v>
      </c>
      <c r="B329" s="268">
        <v>45152.0</v>
      </c>
      <c r="C329" s="266">
        <v>45167.0</v>
      </c>
      <c r="D329" s="265" t="s">
        <v>3144</v>
      </c>
    </row>
    <row r="330">
      <c r="A330" s="267">
        <v>91.0</v>
      </c>
      <c r="B330" s="266">
        <v>45168.0</v>
      </c>
      <c r="C330" s="266">
        <v>45168.0</v>
      </c>
      <c r="D330" s="265" t="s">
        <v>3154</v>
      </c>
    </row>
    <row r="331">
      <c r="A331" s="267">
        <v>92.0</v>
      </c>
      <c r="B331" s="268">
        <v>45141.0</v>
      </c>
      <c r="C331" s="266">
        <v>45145.0</v>
      </c>
      <c r="D331" s="265" t="s">
        <v>3144</v>
      </c>
    </row>
    <row r="332">
      <c r="A332" s="267">
        <v>92.0</v>
      </c>
      <c r="B332" s="266">
        <v>45146.0</v>
      </c>
      <c r="C332" s="266">
        <v>45146.0</v>
      </c>
      <c r="D332" s="265" t="s">
        <v>3154</v>
      </c>
    </row>
    <row r="333">
      <c r="A333" s="267">
        <v>93.0</v>
      </c>
      <c r="B333" s="268">
        <v>45156.0</v>
      </c>
      <c r="C333" s="266">
        <v>45159.0</v>
      </c>
      <c r="D333" s="265" t="s">
        <v>3144</v>
      </c>
    </row>
    <row r="334">
      <c r="A334" s="267">
        <v>93.0</v>
      </c>
      <c r="B334" s="266">
        <v>45160.0</v>
      </c>
      <c r="C334" s="266">
        <v>45160.0</v>
      </c>
      <c r="D334" s="265" t="s">
        <v>3154</v>
      </c>
    </row>
    <row r="335">
      <c r="A335" s="267">
        <v>94.0</v>
      </c>
      <c r="B335" s="268">
        <v>45157.0</v>
      </c>
      <c r="C335" s="266">
        <v>45165.0</v>
      </c>
      <c r="D335" s="265" t="s">
        <v>3144</v>
      </c>
    </row>
    <row r="336">
      <c r="A336" s="267">
        <v>94.0</v>
      </c>
      <c r="B336" s="266">
        <v>45166.0</v>
      </c>
      <c r="C336" s="266">
        <v>45166.0</v>
      </c>
      <c r="D336" s="265" t="s">
        <v>3154</v>
      </c>
    </row>
    <row r="337">
      <c r="A337" s="267">
        <v>95.0</v>
      </c>
      <c r="B337" s="268">
        <v>45163.0</v>
      </c>
      <c r="C337" s="266">
        <v>45167.0</v>
      </c>
      <c r="D337" s="265" t="s">
        <v>3143</v>
      </c>
    </row>
    <row r="338">
      <c r="A338" s="267">
        <v>95.0</v>
      </c>
      <c r="B338" s="21">
        <v>45168.0</v>
      </c>
      <c r="C338" s="21">
        <v>45168.0</v>
      </c>
      <c r="D338" s="265" t="s">
        <v>2538</v>
      </c>
    </row>
    <row r="339">
      <c r="A339" s="267">
        <v>96.0</v>
      </c>
      <c r="B339" s="268">
        <v>45176.0</v>
      </c>
      <c r="C339" s="266">
        <v>45179.0</v>
      </c>
      <c r="D339" s="265" t="s">
        <v>3143</v>
      </c>
    </row>
    <row r="340">
      <c r="A340" s="267">
        <v>96.0</v>
      </c>
      <c r="B340" s="21">
        <v>45180.0</v>
      </c>
      <c r="C340" s="21">
        <v>45180.0</v>
      </c>
      <c r="D340" s="265" t="s">
        <v>2538</v>
      </c>
    </row>
    <row r="341">
      <c r="A341" s="267">
        <v>97.0</v>
      </c>
      <c r="B341" s="268">
        <v>45167.0</v>
      </c>
      <c r="C341" s="266">
        <v>45175.0</v>
      </c>
      <c r="D341" s="265" t="s">
        <v>3143</v>
      </c>
    </row>
    <row r="342">
      <c r="A342" s="267">
        <v>97.0</v>
      </c>
      <c r="B342" s="268">
        <v>45176.0</v>
      </c>
      <c r="C342" s="266">
        <v>45179.0</v>
      </c>
      <c r="D342" s="265" t="s">
        <v>3144</v>
      </c>
    </row>
    <row r="343">
      <c r="A343" s="267">
        <v>97.0</v>
      </c>
      <c r="B343" s="21">
        <v>45180.0</v>
      </c>
      <c r="C343" s="266">
        <v>45190.0</v>
      </c>
      <c r="D343" s="265" t="s">
        <v>3145</v>
      </c>
    </row>
    <row r="344">
      <c r="A344" s="267">
        <v>97.0</v>
      </c>
      <c r="B344" s="266">
        <v>45191.0</v>
      </c>
      <c r="C344" s="266">
        <v>45191.0</v>
      </c>
      <c r="D344" s="265" t="s">
        <v>3154</v>
      </c>
    </row>
    <row r="345">
      <c r="A345" s="267">
        <v>98.0</v>
      </c>
      <c r="B345" s="268">
        <v>45168.0</v>
      </c>
      <c r="C345" s="266">
        <v>45174.0</v>
      </c>
      <c r="D345" s="265" t="s">
        <v>3144</v>
      </c>
    </row>
    <row r="346">
      <c r="A346" s="267">
        <v>98.0</v>
      </c>
      <c r="B346" s="21">
        <v>45175.0</v>
      </c>
      <c r="C346" s="266">
        <v>45191.0</v>
      </c>
      <c r="D346" s="265" t="s">
        <v>3145</v>
      </c>
    </row>
    <row r="347">
      <c r="A347" s="267">
        <v>98.0</v>
      </c>
      <c r="B347" s="266">
        <v>45192.0</v>
      </c>
      <c r="C347" s="266">
        <v>45192.0</v>
      </c>
      <c r="D347" s="265" t="s">
        <v>3154</v>
      </c>
    </row>
    <row r="348">
      <c r="A348" s="267">
        <v>99.0</v>
      </c>
      <c r="B348" s="268">
        <v>45168.0</v>
      </c>
      <c r="C348" s="266">
        <v>45168.0</v>
      </c>
      <c r="D348" s="265" t="s">
        <v>3144</v>
      </c>
    </row>
    <row r="349">
      <c r="A349" s="267">
        <v>99.0</v>
      </c>
      <c r="B349" s="21">
        <v>45169.0</v>
      </c>
      <c r="C349" s="266">
        <v>45181.0</v>
      </c>
      <c r="D349" s="265" t="s">
        <v>3143</v>
      </c>
    </row>
    <row r="350">
      <c r="A350" s="267">
        <v>99.0</v>
      </c>
      <c r="B350" s="21">
        <v>45182.0</v>
      </c>
      <c r="C350" s="266">
        <v>45191.0</v>
      </c>
      <c r="D350" s="265" t="s">
        <v>3145</v>
      </c>
    </row>
    <row r="351">
      <c r="A351" s="267">
        <v>99.0</v>
      </c>
      <c r="B351" s="266">
        <v>45192.0</v>
      </c>
      <c r="C351" s="266">
        <v>45192.0</v>
      </c>
      <c r="D351" s="265" t="s">
        <v>3154</v>
      </c>
    </row>
    <row r="352">
      <c r="A352" s="267">
        <v>100.0</v>
      </c>
      <c r="B352" s="268">
        <v>45174.0</v>
      </c>
      <c r="C352" s="266">
        <v>45180.0</v>
      </c>
      <c r="D352" s="265" t="s">
        <v>3143</v>
      </c>
    </row>
    <row r="353">
      <c r="A353" s="267">
        <v>100.0</v>
      </c>
      <c r="B353" s="268">
        <v>45181.0</v>
      </c>
      <c r="C353" s="266">
        <v>45188.0</v>
      </c>
      <c r="D353" s="265" t="s">
        <v>3144</v>
      </c>
    </row>
    <row r="354">
      <c r="A354" s="267">
        <v>100.0</v>
      </c>
      <c r="B354" s="21">
        <v>45189.0</v>
      </c>
      <c r="C354" s="266">
        <v>45210.0</v>
      </c>
      <c r="D354" s="265" t="s">
        <v>3145</v>
      </c>
    </row>
    <row r="355">
      <c r="A355" s="267">
        <v>100.0</v>
      </c>
      <c r="B355" s="266">
        <v>45211.0</v>
      </c>
      <c r="C355" s="266">
        <v>45211.0</v>
      </c>
      <c r="D355" s="265" t="s">
        <v>3154</v>
      </c>
    </row>
    <row r="356">
      <c r="A356" s="267">
        <v>101.0</v>
      </c>
      <c r="B356" s="268">
        <v>45176.0</v>
      </c>
      <c r="C356" s="266">
        <v>45186.0</v>
      </c>
      <c r="D356" s="265" t="s">
        <v>3143</v>
      </c>
    </row>
    <row r="357">
      <c r="A357" s="267">
        <v>101.0</v>
      </c>
      <c r="B357" s="268">
        <v>45187.0</v>
      </c>
      <c r="C357" s="266">
        <v>45198.0</v>
      </c>
      <c r="D357" s="265" t="s">
        <v>3144</v>
      </c>
    </row>
    <row r="358">
      <c r="A358" s="267">
        <v>101.0</v>
      </c>
      <c r="B358" s="21">
        <v>45199.0</v>
      </c>
      <c r="C358" s="266">
        <v>45213.0</v>
      </c>
      <c r="D358" s="265" t="s">
        <v>3145</v>
      </c>
    </row>
    <row r="359">
      <c r="A359" s="267">
        <v>101.0</v>
      </c>
      <c r="B359" s="266">
        <v>45214.0</v>
      </c>
      <c r="C359" s="266">
        <v>45214.0</v>
      </c>
      <c r="D359" s="265" t="s">
        <v>3154</v>
      </c>
    </row>
    <row r="360">
      <c r="A360" s="267">
        <v>102.0</v>
      </c>
      <c r="B360" s="268">
        <v>45176.0</v>
      </c>
      <c r="C360" s="266">
        <v>45193.0</v>
      </c>
      <c r="D360" s="265" t="s">
        <v>3143</v>
      </c>
    </row>
    <row r="361">
      <c r="A361" s="267">
        <v>102.0</v>
      </c>
      <c r="B361" s="268">
        <v>45194.0</v>
      </c>
      <c r="C361" s="266">
        <v>45198.0</v>
      </c>
      <c r="D361" s="265" t="s">
        <v>3144</v>
      </c>
    </row>
    <row r="362">
      <c r="A362" s="267">
        <v>102.0</v>
      </c>
      <c r="B362" s="21">
        <v>45199.0</v>
      </c>
      <c r="C362" s="266">
        <v>45213.0</v>
      </c>
      <c r="D362" s="265" t="s">
        <v>3145</v>
      </c>
    </row>
    <row r="363">
      <c r="A363" s="267">
        <v>102.0</v>
      </c>
      <c r="B363" s="266">
        <v>45214.0</v>
      </c>
      <c r="C363" s="266">
        <v>45214.0</v>
      </c>
      <c r="D363" s="265" t="s">
        <v>3154</v>
      </c>
    </row>
    <row r="364">
      <c r="A364" s="267">
        <v>103.0</v>
      </c>
      <c r="B364" s="268">
        <v>45177.0</v>
      </c>
      <c r="C364" s="266">
        <v>45202.0</v>
      </c>
      <c r="D364" s="265" t="s">
        <v>3143</v>
      </c>
    </row>
    <row r="365">
      <c r="A365" s="267">
        <v>103.0</v>
      </c>
      <c r="B365" s="268">
        <v>45203.0</v>
      </c>
      <c r="C365" s="266">
        <v>45213.0</v>
      </c>
      <c r="D365" s="265" t="s">
        <v>3144</v>
      </c>
    </row>
    <row r="366">
      <c r="A366" s="267">
        <v>103.0</v>
      </c>
      <c r="B366" s="266">
        <v>45214.0</v>
      </c>
      <c r="C366" s="266">
        <v>45214.0</v>
      </c>
      <c r="D366" s="265" t="s">
        <v>3154</v>
      </c>
    </row>
    <row r="367">
      <c r="A367" s="267">
        <v>104.0</v>
      </c>
      <c r="B367" s="268">
        <v>45178.0</v>
      </c>
      <c r="C367" s="266">
        <v>45182.0</v>
      </c>
      <c r="D367" s="265" t="s">
        <v>3144</v>
      </c>
    </row>
    <row r="368">
      <c r="A368" s="267">
        <v>104.0</v>
      </c>
      <c r="B368" s="266">
        <v>45183.0</v>
      </c>
      <c r="C368" s="266">
        <v>45183.0</v>
      </c>
      <c r="D368" s="265" t="s">
        <v>3154</v>
      </c>
    </row>
    <row r="369">
      <c r="A369" s="267">
        <v>105.0</v>
      </c>
      <c r="B369" s="269">
        <v>45167.0</v>
      </c>
      <c r="C369" s="266">
        <v>45179.0</v>
      </c>
      <c r="D369" s="265" t="s">
        <v>3143</v>
      </c>
    </row>
    <row r="370">
      <c r="A370" s="267">
        <v>105.0</v>
      </c>
      <c r="B370" s="269">
        <v>45180.0</v>
      </c>
      <c r="C370" s="270">
        <v>45186.0</v>
      </c>
      <c r="D370" s="265" t="s">
        <v>3144</v>
      </c>
    </row>
    <row r="371">
      <c r="A371" s="267">
        <v>105.0</v>
      </c>
      <c r="B371" s="270">
        <v>45187.0</v>
      </c>
      <c r="C371" s="270">
        <v>45192.0</v>
      </c>
      <c r="D371" s="267" t="s">
        <v>3140</v>
      </c>
    </row>
    <row r="372">
      <c r="A372" s="267">
        <v>105.0</v>
      </c>
      <c r="B372" s="270">
        <v>45193.0</v>
      </c>
      <c r="C372" s="270">
        <v>45204.0</v>
      </c>
      <c r="D372" s="265" t="s">
        <v>3144</v>
      </c>
    </row>
    <row r="373">
      <c r="A373" s="267">
        <v>105.0</v>
      </c>
      <c r="B373" s="270">
        <v>45205.0</v>
      </c>
      <c r="C373" s="270">
        <v>45205.0</v>
      </c>
      <c r="D373" s="265" t="s">
        <v>3154</v>
      </c>
    </row>
    <row r="374">
      <c r="A374" s="267">
        <v>106.0</v>
      </c>
      <c r="B374" s="268">
        <v>45186.0</v>
      </c>
      <c r="C374" s="266">
        <v>45193.0</v>
      </c>
      <c r="D374" s="265" t="s">
        <v>3144</v>
      </c>
    </row>
    <row r="375">
      <c r="A375" s="267">
        <v>106.0</v>
      </c>
      <c r="B375" s="266">
        <v>45194.0</v>
      </c>
      <c r="C375" s="266">
        <v>45194.0</v>
      </c>
      <c r="D375" s="265" t="s">
        <v>3154</v>
      </c>
    </row>
    <row r="376">
      <c r="A376" s="267">
        <v>107.0</v>
      </c>
      <c r="B376" s="268">
        <v>45186.0</v>
      </c>
      <c r="C376" s="266">
        <v>45193.0</v>
      </c>
      <c r="D376" s="265" t="s">
        <v>3144</v>
      </c>
    </row>
    <row r="377">
      <c r="A377" s="267">
        <v>107.0</v>
      </c>
      <c r="B377" s="266">
        <v>45194.0</v>
      </c>
      <c r="C377" s="266">
        <v>45194.0</v>
      </c>
      <c r="D377" s="265" t="s">
        <v>3154</v>
      </c>
    </row>
    <row r="378">
      <c r="A378" s="267">
        <v>108.0</v>
      </c>
      <c r="B378" s="268">
        <v>45199.0</v>
      </c>
      <c r="C378" s="266">
        <v>45210.0</v>
      </c>
      <c r="D378" s="265" t="s">
        <v>3144</v>
      </c>
    </row>
    <row r="379">
      <c r="A379" s="267">
        <v>108.0</v>
      </c>
      <c r="B379" s="266">
        <v>45211.0</v>
      </c>
      <c r="C379" s="266">
        <v>45211.0</v>
      </c>
      <c r="D379" s="265" t="s">
        <v>3154</v>
      </c>
    </row>
    <row r="380">
      <c r="A380" s="267">
        <v>109.0</v>
      </c>
      <c r="B380" s="268">
        <v>45199.0</v>
      </c>
      <c r="C380" s="266">
        <v>45210.0</v>
      </c>
      <c r="D380" s="265" t="s">
        <v>3144</v>
      </c>
    </row>
    <row r="381">
      <c r="A381" s="267">
        <v>109.0</v>
      </c>
      <c r="B381" s="266">
        <v>45211.0</v>
      </c>
      <c r="C381" s="266">
        <v>45211.0</v>
      </c>
      <c r="D381" s="265" t="s">
        <v>3154</v>
      </c>
    </row>
    <row r="382">
      <c r="A382" s="267">
        <v>110.0</v>
      </c>
      <c r="B382" s="268">
        <v>45181.0</v>
      </c>
      <c r="C382" s="266">
        <v>45182.0</v>
      </c>
      <c r="D382" s="265" t="s">
        <v>3143</v>
      </c>
    </row>
    <row r="383">
      <c r="A383" s="267">
        <v>110.0</v>
      </c>
      <c r="B383" s="21">
        <v>45183.0</v>
      </c>
      <c r="C383" s="21">
        <v>45183.0</v>
      </c>
      <c r="D383" s="265" t="s">
        <v>2538</v>
      </c>
    </row>
    <row r="384">
      <c r="A384" s="267">
        <v>111.0</v>
      </c>
      <c r="B384" s="268">
        <v>45194.0</v>
      </c>
      <c r="C384" s="266">
        <v>45198.0</v>
      </c>
      <c r="D384" s="265" t="s">
        <v>3143</v>
      </c>
    </row>
    <row r="385">
      <c r="A385" s="267">
        <v>111.0</v>
      </c>
      <c r="B385" s="21">
        <v>45199.0</v>
      </c>
      <c r="C385" s="21">
        <v>45199.0</v>
      </c>
      <c r="D385" s="265" t="s">
        <v>2538</v>
      </c>
    </row>
    <row r="386">
      <c r="A386" s="267">
        <v>112.0</v>
      </c>
      <c r="B386" s="268">
        <v>45199.0</v>
      </c>
      <c r="C386" s="266">
        <v>45204.0</v>
      </c>
      <c r="D386" s="265" t="s">
        <v>3143</v>
      </c>
    </row>
    <row r="387">
      <c r="A387" s="267">
        <v>112.0</v>
      </c>
      <c r="B387" s="21">
        <v>45205.0</v>
      </c>
      <c r="C387" s="21">
        <v>45205.0</v>
      </c>
      <c r="D387" s="265" t="s">
        <v>2538</v>
      </c>
    </row>
    <row r="388">
      <c r="A388" s="267">
        <v>113.0</v>
      </c>
      <c r="B388" s="266">
        <v>45089.0</v>
      </c>
      <c r="C388" s="266">
        <v>45091.0</v>
      </c>
      <c r="D388" s="267" t="s">
        <v>3140</v>
      </c>
    </row>
    <row r="389">
      <c r="A389" s="267">
        <v>113.0</v>
      </c>
      <c r="B389" s="266">
        <v>45092.0</v>
      </c>
      <c r="C389" s="266">
        <v>45095.0</v>
      </c>
      <c r="D389" s="265" t="s">
        <v>3144</v>
      </c>
    </row>
    <row r="390">
      <c r="A390" s="267">
        <v>113.0</v>
      </c>
      <c r="B390" s="266">
        <v>45096.0</v>
      </c>
      <c r="C390" s="266">
        <v>45097.0</v>
      </c>
      <c r="D390" s="265" t="s">
        <v>3145</v>
      </c>
    </row>
    <row r="391">
      <c r="A391" s="267">
        <v>113.0</v>
      </c>
      <c r="B391" s="266">
        <v>45098.0</v>
      </c>
      <c r="C391" s="266">
        <v>45106.0</v>
      </c>
      <c r="D391" s="265" t="s">
        <v>3144</v>
      </c>
    </row>
    <row r="392">
      <c r="A392" s="267">
        <v>113.0</v>
      </c>
      <c r="B392" s="266">
        <v>45107.0</v>
      </c>
      <c r="C392" s="266">
        <v>45107.0</v>
      </c>
      <c r="D392" s="265" t="s">
        <v>3154</v>
      </c>
    </row>
    <row r="393">
      <c r="A393" s="267">
        <v>114.0</v>
      </c>
      <c r="B393" s="268">
        <v>45095.0</v>
      </c>
      <c r="C393" s="266">
        <v>45102.0</v>
      </c>
      <c r="D393" s="265" t="s">
        <v>3143</v>
      </c>
    </row>
    <row r="394">
      <c r="A394" s="267">
        <v>114.0</v>
      </c>
      <c r="B394" s="21">
        <v>45103.0</v>
      </c>
      <c r="C394" s="266">
        <v>45105.0</v>
      </c>
      <c r="D394" s="265" t="s">
        <v>3145</v>
      </c>
    </row>
    <row r="395">
      <c r="A395" s="267">
        <v>114.0</v>
      </c>
      <c r="B395" s="266">
        <v>45106.0</v>
      </c>
      <c r="C395" s="266">
        <v>45106.0</v>
      </c>
      <c r="D395" s="265" t="s">
        <v>3154</v>
      </c>
    </row>
    <row r="396">
      <c r="A396" s="267">
        <v>115.0</v>
      </c>
      <c r="B396" s="268">
        <v>45097.0</v>
      </c>
      <c r="C396" s="266">
        <v>45103.0</v>
      </c>
      <c r="D396" s="265" t="s">
        <v>3143</v>
      </c>
    </row>
    <row r="397">
      <c r="A397" s="267">
        <v>115.0</v>
      </c>
      <c r="B397" s="21">
        <v>45104.0</v>
      </c>
      <c r="C397" s="21">
        <v>45104.0</v>
      </c>
      <c r="D397" s="265" t="s">
        <v>2538</v>
      </c>
    </row>
    <row r="398">
      <c r="A398" s="267">
        <v>116.0</v>
      </c>
      <c r="B398" s="268">
        <v>45098.0</v>
      </c>
      <c r="C398" s="266">
        <v>45102.0</v>
      </c>
      <c r="D398" s="265" t="s">
        <v>3144</v>
      </c>
    </row>
    <row r="399">
      <c r="A399" s="267">
        <v>116.0</v>
      </c>
      <c r="B399" s="266">
        <v>45103.0</v>
      </c>
      <c r="C399" s="266">
        <v>45103.0</v>
      </c>
      <c r="D399" s="265" t="s">
        <v>3154</v>
      </c>
    </row>
    <row r="400">
      <c r="A400" s="267">
        <v>117.0</v>
      </c>
      <c r="B400" s="268">
        <v>45100.0</v>
      </c>
      <c r="C400" s="266">
        <v>45112.0</v>
      </c>
      <c r="D400" s="265" t="s">
        <v>3143</v>
      </c>
    </row>
    <row r="401">
      <c r="A401" s="267">
        <v>117.0</v>
      </c>
      <c r="B401" s="268">
        <v>45113.0</v>
      </c>
      <c r="C401" s="266">
        <v>45127.0</v>
      </c>
      <c r="D401" s="265" t="s">
        <v>3144</v>
      </c>
    </row>
    <row r="402">
      <c r="A402" s="267">
        <v>117.0</v>
      </c>
      <c r="B402" s="21">
        <v>45128.0</v>
      </c>
      <c r="C402" s="266">
        <v>45159.0</v>
      </c>
      <c r="D402" s="265" t="s">
        <v>3145</v>
      </c>
    </row>
    <row r="403">
      <c r="A403" s="267">
        <v>117.0</v>
      </c>
      <c r="B403" s="266">
        <v>45160.0</v>
      </c>
      <c r="C403" s="266">
        <v>45160.0</v>
      </c>
      <c r="D403" s="265" t="s">
        <v>3154</v>
      </c>
    </row>
    <row r="404">
      <c r="A404" s="267">
        <v>118.0</v>
      </c>
      <c r="B404" s="266">
        <v>45100.0</v>
      </c>
      <c r="C404" s="266">
        <v>45115.0</v>
      </c>
      <c r="D404" s="265" t="s">
        <v>3144</v>
      </c>
    </row>
    <row r="405">
      <c r="A405" s="267">
        <v>118.0</v>
      </c>
      <c r="B405" s="266">
        <v>45116.0</v>
      </c>
      <c r="C405" s="266">
        <v>45131.0</v>
      </c>
      <c r="D405" s="265" t="s">
        <v>3145</v>
      </c>
    </row>
    <row r="406">
      <c r="A406" s="267">
        <v>118.0</v>
      </c>
      <c r="B406" s="266">
        <v>45132.0</v>
      </c>
      <c r="C406" s="266">
        <v>45132.0</v>
      </c>
      <c r="D406" s="265" t="s">
        <v>3154</v>
      </c>
    </row>
    <row r="407">
      <c r="A407" s="267">
        <v>119.0</v>
      </c>
      <c r="B407" s="268">
        <v>45103.0</v>
      </c>
      <c r="C407" s="266">
        <v>45140.0</v>
      </c>
      <c r="D407" s="265" t="s">
        <v>3143</v>
      </c>
    </row>
    <row r="408">
      <c r="A408" s="267">
        <v>119.0</v>
      </c>
      <c r="B408" s="268">
        <v>45141.0</v>
      </c>
      <c r="C408" s="266">
        <v>45168.0</v>
      </c>
      <c r="D408" s="265" t="s">
        <v>3144</v>
      </c>
    </row>
    <row r="409">
      <c r="A409" s="267">
        <v>119.0</v>
      </c>
      <c r="B409" s="21">
        <v>45169.0</v>
      </c>
      <c r="C409" s="266">
        <v>45177.0</v>
      </c>
      <c r="D409" s="265" t="s">
        <v>3145</v>
      </c>
    </row>
    <row r="410">
      <c r="A410" s="267">
        <v>119.0</v>
      </c>
      <c r="B410" s="266">
        <v>45178.0</v>
      </c>
      <c r="C410" s="266">
        <v>45178.0</v>
      </c>
      <c r="D410" s="265" t="s">
        <v>3154</v>
      </c>
    </row>
    <row r="411">
      <c r="A411" s="267">
        <v>120.0</v>
      </c>
      <c r="B411" s="268">
        <v>45106.0</v>
      </c>
      <c r="C411" s="266">
        <v>45109.0</v>
      </c>
      <c r="D411" s="265" t="s">
        <v>3143</v>
      </c>
    </row>
    <row r="412">
      <c r="A412" s="267">
        <v>120.0</v>
      </c>
      <c r="B412" s="268">
        <v>45110.0</v>
      </c>
      <c r="C412" s="266">
        <v>45118.0</v>
      </c>
      <c r="D412" s="265" t="s">
        <v>3144</v>
      </c>
    </row>
    <row r="413">
      <c r="A413" s="267">
        <v>120.0</v>
      </c>
      <c r="B413" s="21">
        <v>45119.0</v>
      </c>
      <c r="C413" s="266">
        <v>45123.0</v>
      </c>
      <c r="D413" s="265" t="s">
        <v>3145</v>
      </c>
    </row>
    <row r="414">
      <c r="A414" s="267">
        <v>120.0</v>
      </c>
      <c r="B414" s="266">
        <v>45124.0</v>
      </c>
      <c r="C414" s="266">
        <v>45124.0</v>
      </c>
      <c r="D414" s="265" t="s">
        <v>3154</v>
      </c>
    </row>
    <row r="415">
      <c r="A415" s="267">
        <v>121.0</v>
      </c>
      <c r="B415" s="266">
        <v>45101.0</v>
      </c>
      <c r="C415" s="266">
        <v>45101.0</v>
      </c>
      <c r="D415" s="265" t="s">
        <v>3154</v>
      </c>
    </row>
    <row r="416">
      <c r="A416" s="267">
        <v>122.0</v>
      </c>
      <c r="B416" s="268">
        <v>45111.0</v>
      </c>
      <c r="C416" s="266">
        <v>45116.0</v>
      </c>
      <c r="D416" s="265" t="s">
        <v>3143</v>
      </c>
    </row>
    <row r="417">
      <c r="A417" s="267">
        <v>122.0</v>
      </c>
      <c r="B417" s="21">
        <v>45117.0</v>
      </c>
      <c r="C417" s="21">
        <v>45117.0</v>
      </c>
      <c r="D417" s="265" t="s">
        <v>2538</v>
      </c>
    </row>
    <row r="418">
      <c r="A418" s="267">
        <v>123.0</v>
      </c>
      <c r="B418" s="268">
        <v>45119.0</v>
      </c>
      <c r="C418" s="266">
        <v>45133.0</v>
      </c>
      <c r="D418" s="265" t="s">
        <v>3143</v>
      </c>
    </row>
    <row r="419">
      <c r="A419" s="267">
        <v>123.0</v>
      </c>
      <c r="B419" s="268">
        <v>45134.0</v>
      </c>
      <c r="C419" s="266">
        <v>45139.0</v>
      </c>
      <c r="D419" s="265" t="s">
        <v>3144</v>
      </c>
    </row>
    <row r="420">
      <c r="A420" s="267">
        <v>123.0</v>
      </c>
      <c r="B420" s="21">
        <v>45140.0</v>
      </c>
      <c r="C420" s="266">
        <v>45148.0</v>
      </c>
      <c r="D420" s="265" t="s">
        <v>3145</v>
      </c>
    </row>
    <row r="421">
      <c r="A421" s="267">
        <v>123.0</v>
      </c>
      <c r="B421" s="266">
        <v>45149.0</v>
      </c>
      <c r="C421" s="266">
        <v>45149.0</v>
      </c>
      <c r="D421" s="265" t="s">
        <v>3154</v>
      </c>
    </row>
    <row r="422">
      <c r="A422" s="267">
        <v>124.0</v>
      </c>
      <c r="B422" s="266">
        <v>45124.0</v>
      </c>
      <c r="C422" s="266">
        <v>45135.0</v>
      </c>
      <c r="D422" s="265" t="s">
        <v>3144</v>
      </c>
    </row>
    <row r="423">
      <c r="A423" s="267">
        <v>124.0</v>
      </c>
      <c r="B423" s="266">
        <v>45136.0</v>
      </c>
      <c r="C423" s="266">
        <v>45136.0</v>
      </c>
      <c r="D423" s="265" t="s">
        <v>3154</v>
      </c>
    </row>
    <row r="424">
      <c r="A424" s="267">
        <v>125.0</v>
      </c>
      <c r="B424" s="266">
        <v>45124.0</v>
      </c>
      <c r="C424" s="266">
        <v>45129.0</v>
      </c>
      <c r="D424" s="265" t="s">
        <v>3144</v>
      </c>
    </row>
    <row r="425">
      <c r="A425" s="267">
        <v>125.0</v>
      </c>
      <c r="B425" s="266">
        <v>45130.0</v>
      </c>
      <c r="C425" s="266">
        <v>45130.0</v>
      </c>
      <c r="D425" s="265" t="s">
        <v>3154</v>
      </c>
    </row>
    <row r="426">
      <c r="A426" s="267">
        <v>126.0</v>
      </c>
      <c r="B426" s="266">
        <v>45127.0</v>
      </c>
      <c r="C426" s="266">
        <v>45132.0</v>
      </c>
      <c r="D426" s="265" t="s">
        <v>3143</v>
      </c>
    </row>
    <row r="427">
      <c r="A427" s="267">
        <v>126.0</v>
      </c>
      <c r="B427" s="266">
        <v>45133.0</v>
      </c>
      <c r="C427" s="266">
        <v>45134.0</v>
      </c>
      <c r="D427" s="265" t="s">
        <v>3144</v>
      </c>
    </row>
    <row r="428">
      <c r="A428" s="267">
        <v>126.0</v>
      </c>
      <c r="B428" s="266">
        <v>45135.0</v>
      </c>
      <c r="C428" s="266">
        <v>45148.0</v>
      </c>
      <c r="D428" s="265" t="s">
        <v>3145</v>
      </c>
    </row>
    <row r="429">
      <c r="A429" s="267">
        <v>126.0</v>
      </c>
      <c r="B429" s="266">
        <v>45149.0</v>
      </c>
      <c r="C429" s="266">
        <v>45149.0</v>
      </c>
      <c r="D429" s="265" t="s">
        <v>3154</v>
      </c>
    </row>
    <row r="430">
      <c r="A430" s="267">
        <v>127.0</v>
      </c>
      <c r="B430" s="266">
        <v>45128.0</v>
      </c>
      <c r="C430" s="266">
        <v>45147.0</v>
      </c>
      <c r="D430" s="265" t="s">
        <v>3144</v>
      </c>
    </row>
    <row r="431">
      <c r="A431" s="267">
        <v>127.0</v>
      </c>
      <c r="B431" s="266">
        <v>45148.0</v>
      </c>
      <c r="C431" s="266">
        <v>45148.0</v>
      </c>
      <c r="D431" s="265" t="s">
        <v>3154</v>
      </c>
    </row>
    <row r="432">
      <c r="A432" s="267">
        <v>128.0</v>
      </c>
      <c r="B432" s="266">
        <v>45128.0</v>
      </c>
      <c r="C432" s="266">
        <v>45139.0</v>
      </c>
      <c r="D432" s="265" t="s">
        <v>3143</v>
      </c>
    </row>
    <row r="433">
      <c r="A433" s="267">
        <v>128.0</v>
      </c>
      <c r="B433" s="266">
        <v>45140.0</v>
      </c>
      <c r="C433" s="266">
        <v>45140.0</v>
      </c>
      <c r="D433" s="265" t="s">
        <v>3154</v>
      </c>
    </row>
    <row r="434">
      <c r="A434" s="267">
        <v>129.0</v>
      </c>
      <c r="B434" s="266">
        <v>45129.0</v>
      </c>
      <c r="C434" s="266">
        <v>45147.0</v>
      </c>
      <c r="D434" s="265" t="s">
        <v>3144</v>
      </c>
    </row>
    <row r="435">
      <c r="A435" s="267">
        <v>129.0</v>
      </c>
      <c r="B435" s="266">
        <v>45148.0</v>
      </c>
      <c r="C435" s="266">
        <v>45148.0</v>
      </c>
      <c r="D435" s="265" t="s">
        <v>3154</v>
      </c>
    </row>
    <row r="436">
      <c r="A436" s="267">
        <v>130.0</v>
      </c>
      <c r="B436" s="266">
        <v>45226.0</v>
      </c>
      <c r="C436" s="266">
        <v>45209.0</v>
      </c>
      <c r="D436" s="265" t="s">
        <v>3144</v>
      </c>
    </row>
    <row r="437">
      <c r="A437" s="267">
        <v>130.0</v>
      </c>
      <c r="B437" s="266">
        <v>45210.0</v>
      </c>
      <c r="C437" s="266">
        <v>45210.0</v>
      </c>
      <c r="D437" s="265" t="s">
        <v>3154</v>
      </c>
    </row>
    <row r="438">
      <c r="A438" s="267">
        <v>131.0</v>
      </c>
      <c r="B438" s="266">
        <v>45194.0</v>
      </c>
      <c r="C438" s="266">
        <v>45201.0</v>
      </c>
      <c r="D438" s="265" t="s">
        <v>3144</v>
      </c>
    </row>
    <row r="439">
      <c r="A439" s="267">
        <v>131.0</v>
      </c>
      <c r="B439" s="266">
        <v>45202.0</v>
      </c>
      <c r="C439" s="266">
        <v>45202.0</v>
      </c>
      <c r="D439" s="265" t="s">
        <v>3154</v>
      </c>
    </row>
    <row r="440">
      <c r="A440" s="267">
        <v>132.0</v>
      </c>
      <c r="B440" s="266">
        <v>45183.0</v>
      </c>
      <c r="C440" s="266">
        <v>45189.0</v>
      </c>
      <c r="D440" s="265" t="s">
        <v>3144</v>
      </c>
    </row>
    <row r="441">
      <c r="A441" s="267">
        <v>132.0</v>
      </c>
      <c r="B441" s="266">
        <v>45190.0</v>
      </c>
      <c r="C441" s="266">
        <v>45190.0</v>
      </c>
      <c r="D441" s="265" t="s">
        <v>3154</v>
      </c>
    </row>
    <row r="442">
      <c r="A442" s="267">
        <v>133.0</v>
      </c>
      <c r="B442" s="266">
        <v>45187.0</v>
      </c>
      <c r="C442" s="266">
        <v>45195.0</v>
      </c>
      <c r="D442" s="265" t="s">
        <v>3144</v>
      </c>
    </row>
    <row r="443">
      <c r="A443" s="267">
        <v>133.0</v>
      </c>
      <c r="B443" s="266">
        <v>45196.0</v>
      </c>
      <c r="C443" s="266">
        <v>45196.0</v>
      </c>
      <c r="D443" s="265" t="s">
        <v>3154</v>
      </c>
    </row>
    <row r="444">
      <c r="A444" s="267">
        <v>134.0</v>
      </c>
      <c r="B444" s="266">
        <v>45130.0</v>
      </c>
      <c r="C444" s="266">
        <v>45188.0</v>
      </c>
      <c r="D444" s="265" t="s">
        <v>3143</v>
      </c>
    </row>
    <row r="445">
      <c r="A445" s="267">
        <v>134.0</v>
      </c>
      <c r="B445" s="266">
        <v>45189.0</v>
      </c>
      <c r="C445" s="266">
        <v>45192.0</v>
      </c>
      <c r="D445" s="265" t="s">
        <v>3144</v>
      </c>
    </row>
    <row r="446">
      <c r="A446" s="267">
        <v>134.0</v>
      </c>
      <c r="B446" s="266">
        <v>45193.0</v>
      </c>
      <c r="C446" s="266">
        <v>45215.0</v>
      </c>
      <c r="D446" s="265" t="s">
        <v>3145</v>
      </c>
    </row>
    <row r="447">
      <c r="A447" s="267">
        <v>134.0</v>
      </c>
      <c r="B447" s="266">
        <v>45216.0</v>
      </c>
      <c r="C447" s="266">
        <v>45216.0</v>
      </c>
      <c r="D447" s="265" t="s">
        <v>3154</v>
      </c>
    </row>
    <row r="448">
      <c r="A448" s="267">
        <v>135.0</v>
      </c>
      <c r="B448" s="266">
        <v>45131.0</v>
      </c>
      <c r="C448" s="266">
        <v>45131.0</v>
      </c>
      <c r="D448" s="265" t="s">
        <v>3143</v>
      </c>
    </row>
    <row r="449">
      <c r="A449" s="267">
        <v>135.0</v>
      </c>
      <c r="B449" s="266">
        <v>45132.0</v>
      </c>
      <c r="C449" s="266">
        <v>45137.0</v>
      </c>
      <c r="D449" s="265" t="s">
        <v>3144</v>
      </c>
    </row>
    <row r="450">
      <c r="A450" s="267">
        <v>135.0</v>
      </c>
      <c r="B450" s="266">
        <v>45138.0</v>
      </c>
      <c r="C450" s="266">
        <v>45145.0</v>
      </c>
      <c r="D450" s="265" t="s">
        <v>3145</v>
      </c>
    </row>
    <row r="451">
      <c r="A451" s="267">
        <v>135.0</v>
      </c>
      <c r="B451" s="266">
        <v>45144.0</v>
      </c>
      <c r="C451" s="266">
        <v>45144.0</v>
      </c>
      <c r="D451" s="265" t="s">
        <v>3154</v>
      </c>
    </row>
    <row r="452">
      <c r="A452" s="267">
        <v>136.0</v>
      </c>
      <c r="B452" s="266">
        <v>45131.0</v>
      </c>
      <c r="C452" s="266">
        <v>45137.0</v>
      </c>
      <c r="D452" s="265" t="s">
        <v>3144</v>
      </c>
    </row>
    <row r="453">
      <c r="A453" s="267">
        <v>136.0</v>
      </c>
      <c r="B453" s="266">
        <v>45138.0</v>
      </c>
      <c r="C453" s="266">
        <v>45165.0</v>
      </c>
      <c r="D453" s="265" t="s">
        <v>3145</v>
      </c>
    </row>
    <row r="454">
      <c r="A454" s="267">
        <v>136.0</v>
      </c>
      <c r="B454" s="266">
        <v>45166.0</v>
      </c>
      <c r="C454" s="266">
        <v>45166.0</v>
      </c>
      <c r="D454" s="265" t="s">
        <v>3154</v>
      </c>
    </row>
    <row r="455">
      <c r="A455" s="267">
        <v>137.0</v>
      </c>
      <c r="B455" s="266">
        <v>45132.0</v>
      </c>
      <c r="C455" s="266">
        <v>45139.0</v>
      </c>
      <c r="D455" s="265" t="s">
        <v>3143</v>
      </c>
    </row>
    <row r="456">
      <c r="A456" s="267">
        <v>137.0</v>
      </c>
      <c r="B456" s="266">
        <v>45140.0</v>
      </c>
      <c r="C456" s="266">
        <v>45143.0</v>
      </c>
      <c r="D456" s="265" t="s">
        <v>3144</v>
      </c>
    </row>
    <row r="457">
      <c r="A457" s="267">
        <v>137.0</v>
      </c>
      <c r="B457" s="266">
        <v>45144.0</v>
      </c>
      <c r="C457" s="266">
        <v>45144.0</v>
      </c>
      <c r="D457" s="265" t="s">
        <v>3154</v>
      </c>
    </row>
    <row r="458">
      <c r="A458" s="267">
        <v>138.0</v>
      </c>
      <c r="B458" s="266">
        <v>45133.0</v>
      </c>
      <c r="C458" s="266">
        <v>45148.0</v>
      </c>
      <c r="D458" s="265" t="s">
        <v>3143</v>
      </c>
    </row>
    <row r="459">
      <c r="A459" s="267">
        <v>138.0</v>
      </c>
      <c r="B459" s="266">
        <v>45149.0</v>
      </c>
      <c r="C459" s="266">
        <v>45167.0</v>
      </c>
      <c r="D459" s="265" t="s">
        <v>3144</v>
      </c>
    </row>
    <row r="460">
      <c r="A460" s="267">
        <v>138.0</v>
      </c>
      <c r="B460" s="266">
        <v>45168.0</v>
      </c>
      <c r="C460" s="266">
        <v>45168.0</v>
      </c>
      <c r="D460" s="265" t="s">
        <v>3154</v>
      </c>
    </row>
    <row r="461">
      <c r="A461" s="267">
        <v>139.0</v>
      </c>
      <c r="B461" s="266">
        <v>45134.0</v>
      </c>
      <c r="C461" s="266">
        <v>45146.0</v>
      </c>
      <c r="D461" s="265" t="s">
        <v>3143</v>
      </c>
    </row>
    <row r="462">
      <c r="A462" s="267">
        <v>139.0</v>
      </c>
      <c r="B462" s="266">
        <v>45147.0</v>
      </c>
      <c r="C462" s="266">
        <v>45150.0</v>
      </c>
      <c r="D462" s="265" t="s">
        <v>3144</v>
      </c>
    </row>
    <row r="463">
      <c r="A463" s="267">
        <v>139.0</v>
      </c>
      <c r="B463" s="266">
        <v>45151.0</v>
      </c>
      <c r="C463" s="266">
        <v>45157.0</v>
      </c>
      <c r="D463" s="265" t="s">
        <v>3145</v>
      </c>
    </row>
    <row r="464">
      <c r="A464" s="267">
        <v>139.0</v>
      </c>
      <c r="B464" s="266">
        <v>45158.0</v>
      </c>
      <c r="C464" s="266">
        <v>45158.0</v>
      </c>
      <c r="D464" s="265" t="s">
        <v>3154</v>
      </c>
    </row>
    <row r="465">
      <c r="A465" s="267">
        <v>140.0</v>
      </c>
      <c r="B465" s="266">
        <v>45137.0</v>
      </c>
      <c r="C465" s="266">
        <v>45143.0</v>
      </c>
      <c r="D465" s="265" t="s">
        <v>3144</v>
      </c>
    </row>
    <row r="466">
      <c r="A466" s="267">
        <v>140.0</v>
      </c>
      <c r="B466" s="266">
        <v>45144.0</v>
      </c>
      <c r="C466" s="266">
        <v>45149.0</v>
      </c>
      <c r="D466" s="265" t="s">
        <v>3145</v>
      </c>
    </row>
    <row r="467">
      <c r="A467" s="267">
        <v>140.0</v>
      </c>
      <c r="B467" s="266">
        <v>45150.0</v>
      </c>
      <c r="C467" s="266">
        <v>45150.0</v>
      </c>
      <c r="D467" s="265" t="s">
        <v>3154</v>
      </c>
    </row>
    <row r="468">
      <c r="A468" s="267">
        <v>141.0</v>
      </c>
      <c r="B468" s="266">
        <v>44929.0</v>
      </c>
      <c r="C468" s="266">
        <v>44930.0</v>
      </c>
      <c r="D468" s="265" t="s">
        <v>3143</v>
      </c>
    </row>
    <row r="469">
      <c r="A469" s="267">
        <v>141.0</v>
      </c>
      <c r="B469" s="266">
        <v>44931.0</v>
      </c>
      <c r="C469" s="266">
        <v>44938.0</v>
      </c>
      <c r="D469" s="265" t="s">
        <v>3144</v>
      </c>
    </row>
    <row r="470">
      <c r="A470" s="267">
        <v>141.0</v>
      </c>
      <c r="B470" s="266">
        <v>44939.0</v>
      </c>
      <c r="C470" s="266">
        <v>44939.0</v>
      </c>
      <c r="D470" s="265" t="s">
        <v>3154</v>
      </c>
    </row>
    <row r="471">
      <c r="A471" s="267">
        <v>142.0</v>
      </c>
      <c r="B471" s="266">
        <v>45232.0</v>
      </c>
      <c r="C471" s="266">
        <v>45237.0</v>
      </c>
      <c r="D471" s="265" t="s">
        <v>3143</v>
      </c>
    </row>
    <row r="472">
      <c r="A472" s="267">
        <v>142.0</v>
      </c>
      <c r="B472" s="266">
        <v>45238.0</v>
      </c>
      <c r="C472" s="266">
        <v>45243.0</v>
      </c>
      <c r="D472" s="265" t="s">
        <v>3144</v>
      </c>
    </row>
    <row r="473">
      <c r="A473" s="267">
        <v>142.0</v>
      </c>
      <c r="B473" s="266">
        <v>45244.0</v>
      </c>
      <c r="C473" s="266">
        <v>45244.0</v>
      </c>
      <c r="D473" s="265" t="s">
        <v>3145</v>
      </c>
    </row>
    <row r="474">
      <c r="A474" s="267">
        <v>142.0</v>
      </c>
      <c r="B474" s="266">
        <v>45245.0</v>
      </c>
      <c r="C474" s="266">
        <v>45245.0</v>
      </c>
      <c r="D474" s="265" t="s">
        <v>3154</v>
      </c>
    </row>
    <row r="475">
      <c r="A475" s="267">
        <v>143.0</v>
      </c>
      <c r="B475" s="266">
        <v>45229.0</v>
      </c>
      <c r="C475" s="266">
        <v>45235.0</v>
      </c>
      <c r="D475" s="265" t="s">
        <v>3143</v>
      </c>
    </row>
    <row r="476">
      <c r="A476" s="267">
        <v>143.0</v>
      </c>
      <c r="B476" s="266">
        <v>45236.0</v>
      </c>
      <c r="C476" s="266">
        <v>45245.0</v>
      </c>
      <c r="D476" s="265" t="s">
        <v>3144</v>
      </c>
    </row>
    <row r="477">
      <c r="A477" s="267">
        <v>143.0</v>
      </c>
      <c r="B477" s="266">
        <v>45246.0</v>
      </c>
      <c r="C477" s="266">
        <v>45264.0</v>
      </c>
      <c r="D477" s="265" t="s">
        <v>3145</v>
      </c>
    </row>
    <row r="478">
      <c r="A478" s="267">
        <v>143.0</v>
      </c>
      <c r="B478" s="266">
        <v>45265.0</v>
      </c>
      <c r="C478" s="266">
        <v>45265.0</v>
      </c>
      <c r="D478" s="265" t="s">
        <v>3154</v>
      </c>
    </row>
    <row r="479">
      <c r="A479" s="267">
        <v>144.0</v>
      </c>
      <c r="B479" s="266">
        <v>45118.0</v>
      </c>
      <c r="C479" s="266">
        <v>45244.0</v>
      </c>
      <c r="D479" s="265" t="s">
        <v>3144</v>
      </c>
    </row>
    <row r="480">
      <c r="A480" s="267">
        <v>144.0</v>
      </c>
      <c r="B480" s="266">
        <v>45245.0</v>
      </c>
      <c r="C480" s="266">
        <v>45250.0</v>
      </c>
      <c r="D480" s="265" t="s">
        <v>3145</v>
      </c>
    </row>
    <row r="481">
      <c r="A481" s="267">
        <v>144.0</v>
      </c>
      <c r="B481" s="266">
        <v>45251.0</v>
      </c>
      <c r="C481" s="266">
        <v>45251.0</v>
      </c>
      <c r="D481" s="265" t="s">
        <v>3154</v>
      </c>
    </row>
    <row r="482">
      <c r="A482" s="267">
        <v>145.0</v>
      </c>
      <c r="B482" s="266">
        <v>45180.0</v>
      </c>
      <c r="C482" s="266">
        <v>45259.0</v>
      </c>
      <c r="D482" s="265" t="s">
        <v>3143</v>
      </c>
    </row>
    <row r="483">
      <c r="A483" s="267">
        <v>145.0</v>
      </c>
      <c r="B483" s="266">
        <v>45260.0</v>
      </c>
      <c r="C483" s="266">
        <v>45264.0</v>
      </c>
      <c r="D483" s="265" t="s">
        <v>3145</v>
      </c>
    </row>
    <row r="484">
      <c r="A484" s="267">
        <v>145.0</v>
      </c>
      <c r="B484" s="266">
        <v>45265.0</v>
      </c>
      <c r="C484" s="266">
        <v>45265.0</v>
      </c>
      <c r="D484" s="265" t="s">
        <v>3154</v>
      </c>
    </row>
    <row r="485">
      <c r="A485" s="267">
        <v>146.0</v>
      </c>
      <c r="B485" s="266">
        <v>45180.0</v>
      </c>
      <c r="C485" s="266">
        <v>45242.0</v>
      </c>
      <c r="D485" s="265" t="s">
        <v>3143</v>
      </c>
    </row>
    <row r="486">
      <c r="A486" s="267">
        <v>146.0</v>
      </c>
      <c r="B486" s="266">
        <v>45243.0</v>
      </c>
      <c r="C486" s="266">
        <v>45243.0</v>
      </c>
      <c r="D486" s="265" t="s">
        <v>2538</v>
      </c>
    </row>
    <row r="487">
      <c r="A487" s="267">
        <v>147.0</v>
      </c>
      <c r="B487" s="266">
        <v>45202.0</v>
      </c>
      <c r="C487" s="266">
        <v>45260.0</v>
      </c>
      <c r="D487" s="265" t="s">
        <v>3143</v>
      </c>
    </row>
    <row r="488">
      <c r="A488" s="267">
        <v>147.0</v>
      </c>
      <c r="B488" s="266">
        <v>45261.0</v>
      </c>
      <c r="C488" s="266">
        <v>45272.0</v>
      </c>
      <c r="D488" s="265" t="s">
        <v>3144</v>
      </c>
    </row>
    <row r="489">
      <c r="A489" s="267">
        <v>147.0</v>
      </c>
      <c r="B489" s="266">
        <v>45273.0</v>
      </c>
      <c r="C489" s="266">
        <v>45277.0</v>
      </c>
      <c r="D489" s="265" t="s">
        <v>3145</v>
      </c>
    </row>
    <row r="490">
      <c r="A490" s="267">
        <v>147.0</v>
      </c>
      <c r="B490" s="266">
        <v>45278.0</v>
      </c>
      <c r="C490" s="266">
        <v>45278.0</v>
      </c>
      <c r="D490" s="265" t="s">
        <v>3154</v>
      </c>
    </row>
    <row r="491">
      <c r="A491" s="267">
        <v>148.0</v>
      </c>
      <c r="B491" s="266">
        <v>45264.0</v>
      </c>
      <c r="C491" s="266">
        <v>45272.0</v>
      </c>
      <c r="D491" s="265" t="s">
        <v>3144</v>
      </c>
    </row>
    <row r="492">
      <c r="A492" s="267">
        <v>148.0</v>
      </c>
      <c r="B492" s="266">
        <v>45273.0</v>
      </c>
      <c r="C492" s="266">
        <v>45282.0</v>
      </c>
      <c r="D492" s="265" t="s">
        <v>3145</v>
      </c>
    </row>
    <row r="493">
      <c r="A493" s="267">
        <v>148.0</v>
      </c>
      <c r="B493" s="266">
        <v>45283.0</v>
      </c>
      <c r="C493" s="266">
        <v>45283.0</v>
      </c>
      <c r="D493" s="265" t="s">
        <v>3154</v>
      </c>
    </row>
    <row r="494">
      <c r="A494" s="267">
        <v>149.0</v>
      </c>
      <c r="B494" s="266">
        <v>45264.0</v>
      </c>
      <c r="C494" s="266">
        <v>45271.0</v>
      </c>
      <c r="D494" s="265" t="s">
        <v>3143</v>
      </c>
    </row>
    <row r="495">
      <c r="A495" s="267">
        <v>149.0</v>
      </c>
      <c r="B495" s="266">
        <v>45272.0</v>
      </c>
      <c r="C495" s="266">
        <v>45290.0</v>
      </c>
      <c r="D495" s="265" t="s">
        <v>3145</v>
      </c>
    </row>
    <row r="496">
      <c r="A496" s="267">
        <v>149.0</v>
      </c>
      <c r="B496" s="266">
        <v>45291.0</v>
      </c>
      <c r="C496" s="266">
        <v>45291.0</v>
      </c>
      <c r="D496" s="265" t="s">
        <v>3154</v>
      </c>
    </row>
    <row r="497">
      <c r="A497" s="267">
        <v>150.0</v>
      </c>
      <c r="B497" s="266">
        <v>45201.0</v>
      </c>
      <c r="C497" s="266">
        <v>45206.0</v>
      </c>
      <c r="D497" s="265" t="s">
        <v>3144</v>
      </c>
    </row>
    <row r="498">
      <c r="A498" s="267">
        <v>150.0</v>
      </c>
      <c r="B498" s="266">
        <v>45207.0</v>
      </c>
      <c r="C498" s="266">
        <v>45207.0</v>
      </c>
      <c r="D498" s="265" t="s">
        <v>3154</v>
      </c>
    </row>
    <row r="499">
      <c r="A499" s="267">
        <v>151.0</v>
      </c>
      <c r="B499" s="266">
        <v>45203.0</v>
      </c>
      <c r="C499" s="266">
        <v>45232.0</v>
      </c>
      <c r="D499" s="265" t="s">
        <v>3143</v>
      </c>
    </row>
    <row r="500">
      <c r="A500" s="267">
        <v>151.0</v>
      </c>
      <c r="B500" s="266">
        <v>45233.0</v>
      </c>
      <c r="C500" s="266">
        <v>45241.0</v>
      </c>
      <c r="D500" s="265" t="s">
        <v>3145</v>
      </c>
    </row>
    <row r="501">
      <c r="A501" s="267">
        <v>151.0</v>
      </c>
      <c r="B501" s="266">
        <v>45242.0</v>
      </c>
      <c r="C501" s="266">
        <v>45242.0</v>
      </c>
      <c r="D501" s="265" t="s">
        <v>3154</v>
      </c>
    </row>
    <row r="502">
      <c r="A502" s="267">
        <v>152.0</v>
      </c>
      <c r="B502" s="266">
        <v>45203.0</v>
      </c>
      <c r="C502" s="266">
        <v>45228.0</v>
      </c>
      <c r="D502" s="265" t="s">
        <v>3143</v>
      </c>
    </row>
    <row r="503">
      <c r="A503" s="267">
        <v>152.0</v>
      </c>
      <c r="B503" s="266">
        <v>45229.0</v>
      </c>
      <c r="C503" s="266">
        <v>45229.0</v>
      </c>
      <c r="D503" s="265" t="s">
        <v>2538</v>
      </c>
    </row>
    <row r="504">
      <c r="A504" s="267">
        <v>152.0</v>
      </c>
      <c r="B504" s="266">
        <v>45211.0</v>
      </c>
      <c r="C504" s="266">
        <v>45215.0</v>
      </c>
      <c r="D504" s="265" t="s">
        <v>3143</v>
      </c>
    </row>
    <row r="505">
      <c r="A505" s="271">
        <v>153.0</v>
      </c>
      <c r="B505" s="266">
        <v>45216.0</v>
      </c>
      <c r="C505" s="266">
        <v>45225.0</v>
      </c>
      <c r="D505" s="265" t="s">
        <v>3144</v>
      </c>
    </row>
    <row r="506">
      <c r="A506" s="271">
        <v>153.0</v>
      </c>
      <c r="B506" s="266">
        <v>45226.0</v>
      </c>
      <c r="C506" s="266">
        <v>45226.0</v>
      </c>
      <c r="D506" s="265" t="s">
        <v>3154</v>
      </c>
    </row>
    <row r="507">
      <c r="A507" s="271">
        <v>154.0</v>
      </c>
      <c r="B507" s="266">
        <v>45211.0</v>
      </c>
      <c r="C507" s="266">
        <v>45211.0</v>
      </c>
      <c r="D507" s="265" t="s">
        <v>3143</v>
      </c>
    </row>
    <row r="508">
      <c r="A508" s="271">
        <v>154.0</v>
      </c>
      <c r="B508" s="266">
        <v>45211.0</v>
      </c>
      <c r="C508" s="266">
        <v>45216.0</v>
      </c>
      <c r="D508" s="265" t="s">
        <v>3144</v>
      </c>
    </row>
    <row r="509">
      <c r="A509" s="271">
        <v>154.0</v>
      </c>
      <c r="B509" s="266">
        <v>45217.0</v>
      </c>
      <c r="C509" s="266">
        <v>45227.0</v>
      </c>
      <c r="D509" s="265" t="s">
        <v>3144</v>
      </c>
    </row>
    <row r="510">
      <c r="A510" s="271">
        <v>154.0</v>
      </c>
      <c r="B510" s="266">
        <v>45228.0</v>
      </c>
      <c r="C510" s="266">
        <v>45228.0</v>
      </c>
      <c r="D510" s="265" t="s">
        <v>3154</v>
      </c>
    </row>
    <row r="511">
      <c r="A511" s="271">
        <v>155.0</v>
      </c>
      <c r="B511" s="266">
        <v>45215.0</v>
      </c>
      <c r="C511" s="266">
        <v>45238.0</v>
      </c>
      <c r="D511" s="265" t="s">
        <v>3143</v>
      </c>
    </row>
    <row r="512">
      <c r="A512" s="271">
        <v>155.0</v>
      </c>
      <c r="B512" s="266">
        <v>45239.0</v>
      </c>
      <c r="C512" s="266">
        <v>45270.0</v>
      </c>
      <c r="D512" s="265" t="s">
        <v>3144</v>
      </c>
    </row>
    <row r="513">
      <c r="A513" s="271">
        <v>155.0</v>
      </c>
      <c r="B513" s="266">
        <v>45271.0</v>
      </c>
      <c r="C513" s="266">
        <v>45271.0</v>
      </c>
      <c r="D513" s="265" t="s">
        <v>3154</v>
      </c>
    </row>
    <row r="514">
      <c r="A514" s="271">
        <v>156.0</v>
      </c>
      <c r="B514" s="266">
        <v>45216.0</v>
      </c>
      <c r="C514" s="266">
        <v>45229.0</v>
      </c>
      <c r="D514" s="265" t="s">
        <v>3144</v>
      </c>
    </row>
    <row r="515">
      <c r="A515" s="271">
        <v>156.0</v>
      </c>
      <c r="B515" s="266">
        <v>45230.0</v>
      </c>
      <c r="C515" s="266">
        <v>45236.0</v>
      </c>
      <c r="D515" s="265" t="s">
        <v>3145</v>
      </c>
    </row>
    <row r="516">
      <c r="A516" s="271">
        <v>156.0</v>
      </c>
      <c r="B516" s="266">
        <v>45237.0</v>
      </c>
      <c r="C516" s="266">
        <v>45237.0</v>
      </c>
      <c r="D516" s="265" t="s">
        <v>3154</v>
      </c>
    </row>
    <row r="517">
      <c r="A517" s="271">
        <v>157.0</v>
      </c>
      <c r="B517" s="266">
        <v>45216.0</v>
      </c>
      <c r="C517" s="266">
        <v>45219.0</v>
      </c>
      <c r="D517" s="265" t="s">
        <v>3144</v>
      </c>
    </row>
    <row r="518">
      <c r="A518" s="271">
        <v>157.0</v>
      </c>
      <c r="B518" s="266">
        <v>45220.0</v>
      </c>
      <c r="C518" s="266">
        <v>45227.0</v>
      </c>
      <c r="D518" s="265" t="s">
        <v>3145</v>
      </c>
    </row>
    <row r="519">
      <c r="A519" s="271">
        <v>157.0</v>
      </c>
      <c r="B519" s="266">
        <v>45228.0</v>
      </c>
      <c r="C519" s="266">
        <v>45228.0</v>
      </c>
      <c r="D519" s="265" t="s">
        <v>3154</v>
      </c>
    </row>
    <row r="520">
      <c r="A520" s="271">
        <v>158.0</v>
      </c>
      <c r="B520" s="266">
        <v>45218.0</v>
      </c>
      <c r="C520" s="266">
        <v>45225.0</v>
      </c>
      <c r="D520" s="265" t="s">
        <v>3144</v>
      </c>
    </row>
    <row r="521">
      <c r="A521" s="271">
        <v>158.0</v>
      </c>
      <c r="B521" s="266">
        <v>45226.0</v>
      </c>
      <c r="C521" s="266">
        <v>45226.0</v>
      </c>
      <c r="D521" s="265" t="s">
        <v>3154</v>
      </c>
    </row>
    <row r="522">
      <c r="A522" s="271">
        <v>159.0</v>
      </c>
      <c r="B522" s="266">
        <v>45219.0</v>
      </c>
      <c r="C522" s="266">
        <v>45242.0</v>
      </c>
      <c r="D522" s="265" t="s">
        <v>3143</v>
      </c>
    </row>
    <row r="523">
      <c r="A523" s="271">
        <v>159.0</v>
      </c>
      <c r="B523" s="266">
        <v>45243.0</v>
      </c>
      <c r="C523" s="266">
        <v>45243.0</v>
      </c>
      <c r="D523" s="265" t="s">
        <v>3144</v>
      </c>
    </row>
    <row r="524">
      <c r="A524" s="271">
        <v>159.0</v>
      </c>
      <c r="B524" s="266">
        <v>45244.0</v>
      </c>
      <c r="C524" s="266">
        <v>45259.0</v>
      </c>
      <c r="D524" s="265" t="s">
        <v>3145</v>
      </c>
    </row>
    <row r="525">
      <c r="A525" s="271">
        <v>159.0</v>
      </c>
      <c r="B525" s="266">
        <v>45260.0</v>
      </c>
      <c r="C525" s="266">
        <v>45260.0</v>
      </c>
      <c r="D525" s="265" t="s">
        <v>3154</v>
      </c>
    </row>
    <row r="526">
      <c r="A526" s="271">
        <v>160.0</v>
      </c>
      <c r="B526" s="266">
        <v>45220.0</v>
      </c>
      <c r="C526" s="266">
        <v>45220.0</v>
      </c>
      <c r="D526" s="265" t="s">
        <v>3143</v>
      </c>
    </row>
    <row r="527">
      <c r="A527" s="271">
        <v>160.0</v>
      </c>
      <c r="B527" s="266">
        <v>45221.0</v>
      </c>
      <c r="C527" s="266">
        <v>45221.0</v>
      </c>
      <c r="D527" s="265" t="s">
        <v>2538</v>
      </c>
    </row>
    <row r="528">
      <c r="A528" s="271">
        <v>161.0</v>
      </c>
      <c r="B528" s="266">
        <v>45224.0</v>
      </c>
      <c r="C528" s="266">
        <v>45231.0</v>
      </c>
      <c r="D528" s="265" t="s">
        <v>3144</v>
      </c>
    </row>
    <row r="529">
      <c r="A529" s="271">
        <v>161.0</v>
      </c>
      <c r="B529" s="266">
        <v>45232.0</v>
      </c>
      <c r="C529" s="266">
        <v>45232.0</v>
      </c>
      <c r="D529" s="265" t="s">
        <v>3154</v>
      </c>
    </row>
    <row r="530">
      <c r="A530" s="271">
        <v>162.0</v>
      </c>
      <c r="B530" s="266">
        <v>45224.0</v>
      </c>
      <c r="C530" s="266">
        <v>45227.0</v>
      </c>
      <c r="D530" s="265" t="s">
        <v>3144</v>
      </c>
    </row>
    <row r="531">
      <c r="A531" s="271">
        <v>162.0</v>
      </c>
      <c r="B531" s="266">
        <v>45228.0</v>
      </c>
      <c r="C531" s="266">
        <v>45234.0</v>
      </c>
      <c r="D531" s="265" t="s">
        <v>3145</v>
      </c>
    </row>
    <row r="532">
      <c r="A532" s="271">
        <v>162.0</v>
      </c>
      <c r="B532" s="266">
        <v>45235.0</v>
      </c>
      <c r="C532" s="266">
        <v>45235.0</v>
      </c>
      <c r="D532" s="265" t="s">
        <v>3154</v>
      </c>
    </row>
    <row r="533">
      <c r="A533" s="271">
        <v>163.0</v>
      </c>
      <c r="B533" s="266">
        <v>45228.0</v>
      </c>
      <c r="C533" s="266">
        <v>45237.0</v>
      </c>
      <c r="D533" s="265" t="s">
        <v>3143</v>
      </c>
    </row>
    <row r="534">
      <c r="A534" s="271">
        <v>163.0</v>
      </c>
      <c r="B534" s="266">
        <v>45238.0</v>
      </c>
      <c r="C534" s="266">
        <v>45243.0</v>
      </c>
      <c r="D534" s="265" t="s">
        <v>3144</v>
      </c>
    </row>
    <row r="535">
      <c r="A535" s="271">
        <v>163.0</v>
      </c>
      <c r="B535" s="266">
        <v>45244.0</v>
      </c>
      <c r="C535" s="266">
        <v>45244.0</v>
      </c>
      <c r="D535" s="265" t="s">
        <v>3154</v>
      </c>
    </row>
    <row r="536">
      <c r="A536" s="271">
        <v>164.0</v>
      </c>
      <c r="B536" s="266">
        <v>45196.0</v>
      </c>
      <c r="C536" s="266">
        <v>45209.0</v>
      </c>
      <c r="D536" s="265" t="s">
        <v>3143</v>
      </c>
    </row>
    <row r="537">
      <c r="A537" s="271">
        <v>164.0</v>
      </c>
      <c r="B537" s="266">
        <v>45210.0</v>
      </c>
      <c r="C537" s="266">
        <v>45210.0</v>
      </c>
      <c r="D537" s="265" t="s">
        <v>3144</v>
      </c>
    </row>
    <row r="538">
      <c r="A538" s="271">
        <v>164.0</v>
      </c>
      <c r="B538" s="266">
        <v>45211.0</v>
      </c>
      <c r="C538" s="266">
        <v>45219.0</v>
      </c>
      <c r="D538" s="265" t="s">
        <v>3145</v>
      </c>
    </row>
    <row r="539">
      <c r="A539" s="271">
        <v>164.0</v>
      </c>
      <c r="B539" s="266">
        <v>45220.0</v>
      </c>
      <c r="C539" s="266">
        <v>45220.0</v>
      </c>
      <c r="D539" s="265" t="s">
        <v>3154</v>
      </c>
    </row>
    <row r="540">
      <c r="A540" s="271">
        <v>165.0</v>
      </c>
      <c r="B540" s="266">
        <v>45269.0</v>
      </c>
      <c r="C540" s="266">
        <v>45272.0</v>
      </c>
      <c r="D540" s="265" t="s">
        <v>3144</v>
      </c>
    </row>
    <row r="541">
      <c r="A541" s="271">
        <v>165.0</v>
      </c>
      <c r="B541" s="266">
        <v>45273.0</v>
      </c>
      <c r="C541" s="266">
        <v>45273.0</v>
      </c>
      <c r="D541" s="265" t="s">
        <v>3154</v>
      </c>
    </row>
    <row r="542">
      <c r="A542" s="271">
        <v>166.0</v>
      </c>
      <c r="B542" s="266">
        <v>45270.0</v>
      </c>
      <c r="C542" s="266">
        <v>45273.0</v>
      </c>
      <c r="D542" s="265" t="s">
        <v>3144</v>
      </c>
    </row>
    <row r="543">
      <c r="A543" s="271">
        <v>166.0</v>
      </c>
      <c r="B543" s="266">
        <v>45274.0</v>
      </c>
      <c r="C543" s="266">
        <v>45274.0</v>
      </c>
      <c r="D543" s="265" t="s">
        <v>3154</v>
      </c>
    </row>
    <row r="544">
      <c r="A544" s="271">
        <v>167.0</v>
      </c>
      <c r="B544" s="266">
        <v>45273.0</v>
      </c>
      <c r="C544" s="266">
        <v>45283.0</v>
      </c>
      <c r="D544" s="265" t="s">
        <v>3144</v>
      </c>
    </row>
    <row r="545">
      <c r="A545" s="271">
        <v>167.0</v>
      </c>
      <c r="B545" s="266">
        <v>45284.0</v>
      </c>
      <c r="C545" s="266">
        <v>45284.0</v>
      </c>
      <c r="D545" s="265" t="s">
        <v>3154</v>
      </c>
    </row>
    <row r="546">
      <c r="A546" s="271">
        <v>168.0</v>
      </c>
      <c r="B546" s="266">
        <v>45284.0</v>
      </c>
      <c r="C546" s="266">
        <v>45290.0</v>
      </c>
      <c r="D546" s="265" t="s">
        <v>3144</v>
      </c>
    </row>
    <row r="547">
      <c r="A547" s="271">
        <v>168.0</v>
      </c>
      <c r="B547" s="266">
        <v>45291.0</v>
      </c>
      <c r="C547" s="266">
        <v>45291.0</v>
      </c>
      <c r="D547" s="265" t="s">
        <v>3154</v>
      </c>
    </row>
    <row r="548">
      <c r="A548" s="271">
        <v>169.0</v>
      </c>
      <c r="B548" s="266">
        <v>45239.0</v>
      </c>
      <c r="C548" s="266">
        <v>45245.0</v>
      </c>
      <c r="D548" s="265" t="s">
        <v>3143</v>
      </c>
    </row>
    <row r="549">
      <c r="A549" s="271">
        <v>169.0</v>
      </c>
      <c r="B549" s="266">
        <v>45246.0</v>
      </c>
      <c r="C549" s="266">
        <v>45259.0</v>
      </c>
      <c r="D549" s="265" t="s">
        <v>3145</v>
      </c>
    </row>
    <row r="550">
      <c r="A550" s="271">
        <v>169.0</v>
      </c>
      <c r="B550" s="266">
        <v>45260.0</v>
      </c>
      <c r="C550" s="266">
        <v>45260.0</v>
      </c>
      <c r="D550" s="265" t="s">
        <v>3154</v>
      </c>
    </row>
    <row r="551">
      <c r="A551" s="271">
        <v>170.0</v>
      </c>
      <c r="B551" s="266">
        <v>45242.0</v>
      </c>
      <c r="C551" s="266">
        <v>45251.0</v>
      </c>
      <c r="D551" s="265" t="s">
        <v>3143</v>
      </c>
    </row>
    <row r="552">
      <c r="A552" s="271">
        <v>170.0</v>
      </c>
      <c r="B552" s="266">
        <v>45252.0</v>
      </c>
      <c r="C552" s="266">
        <v>45259.0</v>
      </c>
      <c r="D552" s="265" t="s">
        <v>3145</v>
      </c>
    </row>
    <row r="553">
      <c r="A553" s="271">
        <v>170.0</v>
      </c>
      <c r="B553" s="266">
        <v>45260.0</v>
      </c>
      <c r="C553" s="266">
        <v>45260.0</v>
      </c>
      <c r="D553" s="265" t="s">
        <v>3154</v>
      </c>
    </row>
    <row r="554">
      <c r="A554" s="271">
        <v>171.0</v>
      </c>
      <c r="B554" s="266">
        <v>45241.0</v>
      </c>
      <c r="C554" s="266">
        <v>45251.0</v>
      </c>
      <c r="D554" s="265" t="s">
        <v>3144</v>
      </c>
    </row>
    <row r="555">
      <c r="A555" s="271">
        <v>171.0</v>
      </c>
      <c r="B555" s="266">
        <v>45252.0</v>
      </c>
      <c r="C555" s="266">
        <v>45252.0</v>
      </c>
      <c r="D555" s="265" t="s">
        <v>3145</v>
      </c>
    </row>
    <row r="556">
      <c r="A556" s="271">
        <v>171.0</v>
      </c>
      <c r="B556" s="266">
        <v>45253.0</v>
      </c>
      <c r="C556" s="266">
        <v>45253.0</v>
      </c>
      <c r="D556" s="265" t="s">
        <v>3154</v>
      </c>
    </row>
    <row r="557">
      <c r="A557" s="271">
        <v>172.0</v>
      </c>
      <c r="B557" s="266">
        <v>45210.0</v>
      </c>
      <c r="C557" s="266">
        <v>45275.0</v>
      </c>
      <c r="D557" s="265" t="s">
        <v>3144</v>
      </c>
    </row>
    <row r="558">
      <c r="A558" s="271">
        <v>172.0</v>
      </c>
      <c r="B558" s="266">
        <v>45276.0</v>
      </c>
      <c r="C558" s="266">
        <v>45277.0</v>
      </c>
      <c r="D558" s="265" t="s">
        <v>3145</v>
      </c>
    </row>
    <row r="559">
      <c r="A559" s="271">
        <v>172.0</v>
      </c>
      <c r="B559" s="266">
        <v>45278.0</v>
      </c>
      <c r="C559" s="266">
        <v>45278.0</v>
      </c>
      <c r="D559" s="265" t="s">
        <v>3154</v>
      </c>
    </row>
    <row r="560">
      <c r="A560" s="271">
        <v>173.0</v>
      </c>
      <c r="B560" s="266">
        <v>45242.0</v>
      </c>
      <c r="C560" s="266">
        <v>45243.0</v>
      </c>
      <c r="D560" s="265" t="s">
        <v>3144</v>
      </c>
    </row>
    <row r="561">
      <c r="A561" s="271">
        <v>173.0</v>
      </c>
      <c r="B561" s="266">
        <v>45244.0</v>
      </c>
      <c r="C561" s="266">
        <v>45251.0</v>
      </c>
      <c r="D561" s="265" t="s">
        <v>3145</v>
      </c>
    </row>
    <row r="562">
      <c r="A562" s="271">
        <v>173.0</v>
      </c>
      <c r="B562" s="266">
        <v>45252.0</v>
      </c>
      <c r="C562" s="266">
        <v>45252.0</v>
      </c>
      <c r="D562" s="265" t="s">
        <v>3154</v>
      </c>
    </row>
    <row r="563">
      <c r="A563" s="271">
        <v>174.0</v>
      </c>
      <c r="B563" s="266">
        <v>45247.0</v>
      </c>
      <c r="C563" s="266">
        <v>45247.0</v>
      </c>
      <c r="D563" s="265" t="s">
        <v>3143</v>
      </c>
    </row>
    <row r="564">
      <c r="A564" s="271">
        <v>174.0</v>
      </c>
      <c r="B564" s="266">
        <v>45247.0</v>
      </c>
      <c r="C564" s="266">
        <v>45264.0</v>
      </c>
      <c r="D564" s="265" t="s">
        <v>3144</v>
      </c>
    </row>
    <row r="565">
      <c r="A565" s="271">
        <v>174.0</v>
      </c>
      <c r="B565" s="266">
        <v>45265.0</v>
      </c>
      <c r="C565" s="266">
        <v>45265.0</v>
      </c>
      <c r="D565" s="265" t="s">
        <v>3154</v>
      </c>
    </row>
    <row r="566">
      <c r="A566" s="271">
        <v>175.0</v>
      </c>
      <c r="B566" s="266">
        <v>45253.0</v>
      </c>
      <c r="C566" s="266">
        <v>45273.0</v>
      </c>
      <c r="D566" s="265" t="s">
        <v>3143</v>
      </c>
    </row>
    <row r="567">
      <c r="A567" s="271">
        <v>175.0</v>
      </c>
      <c r="B567" s="266">
        <v>45274.0</v>
      </c>
      <c r="C567" s="266">
        <v>45276.0</v>
      </c>
      <c r="D567" s="265" t="s">
        <v>3144</v>
      </c>
    </row>
    <row r="568">
      <c r="A568" s="271">
        <v>175.0</v>
      </c>
      <c r="B568" s="266">
        <v>45277.0</v>
      </c>
      <c r="C568" s="266">
        <v>45279.0</v>
      </c>
      <c r="D568" s="265" t="s">
        <v>3145</v>
      </c>
    </row>
    <row r="569">
      <c r="A569" s="271">
        <v>175.0</v>
      </c>
      <c r="B569" s="266">
        <v>45280.0</v>
      </c>
      <c r="C569" s="266">
        <v>45280.0</v>
      </c>
      <c r="D569" s="267" t="s">
        <v>3154</v>
      </c>
    </row>
    <row r="570">
      <c r="A570" s="271">
        <v>175.0</v>
      </c>
      <c r="B570" s="272">
        <v>45190.0</v>
      </c>
      <c r="C570" s="266">
        <v>45195.0</v>
      </c>
      <c r="D570" s="267" t="s">
        <v>3143</v>
      </c>
    </row>
    <row r="571">
      <c r="A571" s="271">
        <v>175.0</v>
      </c>
      <c r="B571" s="272">
        <v>45196.0</v>
      </c>
      <c r="C571" s="266">
        <v>45210.0</v>
      </c>
      <c r="D571" s="267" t="s">
        <v>3144</v>
      </c>
    </row>
    <row r="572">
      <c r="A572" s="271">
        <v>175.0</v>
      </c>
      <c r="B572" s="272">
        <v>45211.0</v>
      </c>
      <c r="C572" s="266">
        <v>45214.0</v>
      </c>
      <c r="D572" s="267" t="s">
        <v>3145</v>
      </c>
    </row>
    <row r="573">
      <c r="A573" s="271">
        <v>175.0</v>
      </c>
      <c r="B573" s="272">
        <v>45215.0</v>
      </c>
      <c r="C573" s="272">
        <v>45215.0</v>
      </c>
      <c r="D573" s="267" t="s">
        <v>3154</v>
      </c>
    </row>
    <row r="574">
      <c r="A574" s="271">
        <v>176.0</v>
      </c>
      <c r="B574" s="272">
        <v>45189.0</v>
      </c>
      <c r="C574" s="272">
        <v>45261.0</v>
      </c>
      <c r="D574" s="267" t="s">
        <v>3143</v>
      </c>
    </row>
    <row r="575">
      <c r="A575" s="271">
        <v>176.0</v>
      </c>
      <c r="B575" s="272">
        <v>45262.0</v>
      </c>
      <c r="C575" s="272">
        <v>45279.0</v>
      </c>
      <c r="D575" s="267" t="s">
        <v>3144</v>
      </c>
    </row>
    <row r="576">
      <c r="A576" s="271">
        <v>176.0</v>
      </c>
      <c r="B576" s="273">
        <v>45280.0</v>
      </c>
      <c r="C576" s="273">
        <v>45289.0</v>
      </c>
      <c r="D576" s="267" t="s">
        <v>3145</v>
      </c>
    </row>
    <row r="577">
      <c r="A577" s="271">
        <v>176.0</v>
      </c>
      <c r="B577" s="266">
        <v>45290.0</v>
      </c>
      <c r="C577" s="273">
        <v>45290.0</v>
      </c>
      <c r="D577" s="267" t="s">
        <v>3154</v>
      </c>
    </row>
    <row r="578">
      <c r="A578" s="271">
        <v>177.0</v>
      </c>
      <c r="B578" s="266">
        <v>45188.0</v>
      </c>
      <c r="C578" s="266">
        <v>45219.0</v>
      </c>
      <c r="D578" s="267" t="s">
        <v>3143</v>
      </c>
    </row>
    <row r="579">
      <c r="A579" s="271">
        <v>177.0</v>
      </c>
      <c r="B579" s="266">
        <v>45220.0</v>
      </c>
      <c r="C579" s="266">
        <v>45235.0</v>
      </c>
      <c r="D579" s="267" t="s">
        <v>3144</v>
      </c>
    </row>
    <row r="580">
      <c r="A580" s="271">
        <v>177.0</v>
      </c>
      <c r="B580" s="272">
        <v>45236.0</v>
      </c>
      <c r="C580" s="266">
        <v>45253.0</v>
      </c>
      <c r="D580" s="267" t="s">
        <v>3145</v>
      </c>
    </row>
    <row r="581">
      <c r="A581" s="271">
        <v>177.0</v>
      </c>
      <c r="B581" s="272">
        <v>45254.0</v>
      </c>
      <c r="C581" s="272">
        <v>45254.0</v>
      </c>
      <c r="D581" s="267" t="s">
        <v>3154</v>
      </c>
    </row>
    <row r="582">
      <c r="A582" s="271">
        <v>178.0</v>
      </c>
      <c r="B582" s="266">
        <v>45164.0</v>
      </c>
      <c r="C582" s="266">
        <v>45216.0</v>
      </c>
      <c r="D582" s="267" t="s">
        <v>3143</v>
      </c>
    </row>
    <row r="583">
      <c r="A583" s="271">
        <v>178.0</v>
      </c>
      <c r="B583" s="274">
        <v>45187.0</v>
      </c>
      <c r="C583" s="266">
        <v>45217.0</v>
      </c>
      <c r="D583" s="267" t="s">
        <v>3144</v>
      </c>
    </row>
    <row r="584">
      <c r="A584" s="271">
        <v>178.0</v>
      </c>
      <c r="B584" s="272">
        <v>45218.0</v>
      </c>
      <c r="C584" s="266">
        <v>45218.0</v>
      </c>
      <c r="D584" s="267" t="s">
        <v>3154</v>
      </c>
    </row>
    <row r="585">
      <c r="A585" s="271">
        <v>179.0</v>
      </c>
      <c r="B585" s="272">
        <v>45187.0</v>
      </c>
      <c r="C585" s="266">
        <v>45193.0</v>
      </c>
      <c r="D585" s="267" t="s">
        <v>3143</v>
      </c>
    </row>
    <row r="586">
      <c r="A586" s="271">
        <v>179.0</v>
      </c>
      <c r="B586" s="272">
        <v>45194.0</v>
      </c>
      <c r="C586" s="272">
        <v>45194.0</v>
      </c>
      <c r="D586" s="267" t="s">
        <v>3144</v>
      </c>
    </row>
    <row r="587">
      <c r="A587" s="271">
        <v>179.0</v>
      </c>
      <c r="B587" s="272">
        <v>45195.0</v>
      </c>
      <c r="C587" s="272">
        <v>45205.0</v>
      </c>
      <c r="D587" s="267" t="s">
        <v>3145</v>
      </c>
    </row>
    <row r="588">
      <c r="A588" s="271">
        <v>179.0</v>
      </c>
      <c r="B588" s="272">
        <v>45206.0</v>
      </c>
      <c r="C588" s="272">
        <v>45206.0</v>
      </c>
      <c r="D588" s="267" t="s">
        <v>3154</v>
      </c>
    </row>
    <row r="589">
      <c r="A589" s="271">
        <v>180.0</v>
      </c>
      <c r="B589" s="272">
        <v>45184.0</v>
      </c>
      <c r="C589" s="272">
        <v>45189.0</v>
      </c>
      <c r="D589" s="267" t="s">
        <v>3143</v>
      </c>
    </row>
    <row r="590">
      <c r="A590" s="271">
        <v>180.0</v>
      </c>
      <c r="B590" s="275">
        <v>45190.0</v>
      </c>
      <c r="C590" s="275">
        <v>45195.0</v>
      </c>
      <c r="D590" s="267" t="s">
        <v>3144</v>
      </c>
    </row>
    <row r="591">
      <c r="A591" s="271">
        <v>180.0</v>
      </c>
      <c r="B591" s="266">
        <v>45196.0</v>
      </c>
      <c r="C591" s="266">
        <v>45209.0</v>
      </c>
      <c r="D591" s="267" t="s">
        <v>3145</v>
      </c>
    </row>
    <row r="592">
      <c r="A592" s="271">
        <v>180.0</v>
      </c>
      <c r="B592" s="266">
        <v>45210.0</v>
      </c>
      <c r="C592" s="266">
        <v>45210.0</v>
      </c>
      <c r="D592" s="267" t="s">
        <v>3154</v>
      </c>
    </row>
    <row r="593">
      <c r="A593" s="271">
        <v>181.0</v>
      </c>
      <c r="B593" s="266">
        <v>45172.0</v>
      </c>
      <c r="C593" s="266">
        <v>45226.0</v>
      </c>
      <c r="D593" s="267" t="s">
        <v>3143</v>
      </c>
    </row>
    <row r="594">
      <c r="A594" s="271">
        <v>181.0</v>
      </c>
      <c r="B594" s="276">
        <v>45227.0</v>
      </c>
      <c r="C594" s="276">
        <v>45265.0</v>
      </c>
      <c r="D594" s="277" t="s">
        <v>3144</v>
      </c>
    </row>
    <row r="595">
      <c r="A595" s="271">
        <v>181.0</v>
      </c>
      <c r="B595" s="276">
        <v>45266.0</v>
      </c>
      <c r="C595" s="276">
        <v>45266.0</v>
      </c>
      <c r="D595" s="277" t="s">
        <v>3154</v>
      </c>
    </row>
    <row r="596">
      <c r="A596" s="271">
        <v>182.0</v>
      </c>
      <c r="B596" s="276">
        <v>45181.0</v>
      </c>
      <c r="C596" s="276">
        <v>45199.0</v>
      </c>
      <c r="D596" s="277" t="s">
        <v>3143</v>
      </c>
    </row>
    <row r="597">
      <c r="A597" s="271">
        <v>182.0</v>
      </c>
      <c r="B597" s="276">
        <v>45200.0</v>
      </c>
      <c r="C597" s="276">
        <v>45214.0</v>
      </c>
      <c r="D597" s="277" t="s">
        <v>3144</v>
      </c>
    </row>
    <row r="598">
      <c r="A598" s="271">
        <v>182.0</v>
      </c>
      <c r="B598" s="276">
        <v>45215.0</v>
      </c>
      <c r="C598" s="276">
        <v>45237.0</v>
      </c>
      <c r="D598" s="277" t="s">
        <v>3145</v>
      </c>
    </row>
    <row r="599">
      <c r="A599" s="271">
        <v>182.0</v>
      </c>
      <c r="B599" s="276">
        <v>45238.0</v>
      </c>
      <c r="C599" s="276">
        <v>45238.0</v>
      </c>
      <c r="D599" s="277" t="s">
        <v>3154</v>
      </c>
    </row>
    <row r="600">
      <c r="A600" s="271">
        <v>183.0</v>
      </c>
      <c r="B600" s="276">
        <v>45146.0</v>
      </c>
      <c r="C600" s="276">
        <v>45232.0</v>
      </c>
      <c r="D600" s="277" t="s">
        <v>3143</v>
      </c>
    </row>
    <row r="601">
      <c r="A601" s="271">
        <v>183.0</v>
      </c>
      <c r="B601" s="276">
        <v>45233.0</v>
      </c>
      <c r="C601" s="276">
        <v>45250.0</v>
      </c>
      <c r="D601" s="277" t="s">
        <v>3144</v>
      </c>
    </row>
    <row r="602">
      <c r="A602" s="271">
        <v>183.0</v>
      </c>
      <c r="B602" s="276">
        <v>45251.0</v>
      </c>
      <c r="C602" s="276">
        <v>45256.0</v>
      </c>
      <c r="D602" s="277" t="s">
        <v>3143</v>
      </c>
    </row>
    <row r="603">
      <c r="A603" s="271">
        <v>183.0</v>
      </c>
      <c r="B603" s="276">
        <v>45257.0</v>
      </c>
      <c r="C603" s="276">
        <v>45267.0</v>
      </c>
      <c r="D603" s="277" t="s">
        <v>3144</v>
      </c>
    </row>
    <row r="604">
      <c r="A604" s="271">
        <v>183.0</v>
      </c>
      <c r="B604" s="276">
        <v>45268.0</v>
      </c>
      <c r="C604" s="276">
        <v>45268.0</v>
      </c>
      <c r="D604" s="277" t="s">
        <v>3154</v>
      </c>
    </row>
    <row r="605">
      <c r="A605" s="271">
        <v>184.0</v>
      </c>
      <c r="B605" s="276">
        <v>45122.0</v>
      </c>
      <c r="C605" s="276">
        <v>45114.0</v>
      </c>
      <c r="D605" s="277" t="s">
        <v>3143</v>
      </c>
    </row>
    <row r="606">
      <c r="A606" s="271">
        <v>184.0</v>
      </c>
      <c r="B606" s="276">
        <v>45115.0</v>
      </c>
      <c r="C606" s="276">
        <v>45132.0</v>
      </c>
      <c r="D606" s="277" t="s">
        <v>3144</v>
      </c>
    </row>
    <row r="607">
      <c r="A607" s="271">
        <v>184.0</v>
      </c>
      <c r="B607" s="276">
        <v>45133.0</v>
      </c>
      <c r="C607" s="276">
        <v>45136.0</v>
      </c>
      <c r="D607" s="277" t="s">
        <v>3145</v>
      </c>
    </row>
    <row r="608">
      <c r="A608" s="271">
        <v>184.0</v>
      </c>
      <c r="B608" s="276">
        <v>45137.0</v>
      </c>
      <c r="C608" s="276">
        <v>45137.0</v>
      </c>
      <c r="D608" s="277" t="s">
        <v>3154</v>
      </c>
    </row>
    <row r="609">
      <c r="A609" s="271">
        <v>185.0</v>
      </c>
      <c r="B609" s="276">
        <v>45114.0</v>
      </c>
      <c r="C609" s="276">
        <v>45128.0</v>
      </c>
      <c r="D609" s="277" t="s">
        <v>3144</v>
      </c>
    </row>
    <row r="610">
      <c r="A610" s="271">
        <v>185.0</v>
      </c>
      <c r="B610" s="276">
        <v>45129.0</v>
      </c>
      <c r="C610" s="276">
        <v>45111.0</v>
      </c>
      <c r="D610" s="277" t="s">
        <v>3145</v>
      </c>
    </row>
    <row r="611">
      <c r="A611" s="271">
        <v>185.0</v>
      </c>
      <c r="B611" s="276">
        <v>45112.0</v>
      </c>
      <c r="C611" s="276">
        <v>45112.0</v>
      </c>
      <c r="D611" s="277" t="s">
        <v>3154</v>
      </c>
    </row>
    <row r="612">
      <c r="A612" s="271">
        <v>186.0</v>
      </c>
      <c r="B612" s="276">
        <v>45109.0</v>
      </c>
      <c r="C612" s="276">
        <v>45110.0</v>
      </c>
      <c r="D612" s="277" t="s">
        <v>3144</v>
      </c>
    </row>
    <row r="613">
      <c r="A613" s="271">
        <v>186.0</v>
      </c>
      <c r="B613" s="276">
        <v>45111.0</v>
      </c>
      <c r="C613" s="276">
        <v>45111.0</v>
      </c>
      <c r="D613" s="277" t="s">
        <v>3154</v>
      </c>
    </row>
    <row r="614">
      <c r="A614" s="271">
        <v>187.0</v>
      </c>
      <c r="B614" s="276">
        <v>45101.0</v>
      </c>
      <c r="C614" s="276">
        <v>45112.0</v>
      </c>
      <c r="D614" s="277" t="s">
        <v>3143</v>
      </c>
    </row>
    <row r="615">
      <c r="A615" s="271">
        <v>187.0</v>
      </c>
      <c r="B615" s="276">
        <v>45113.0</v>
      </c>
      <c r="C615" s="276">
        <v>45125.0</v>
      </c>
      <c r="D615" s="277" t="s">
        <v>3144</v>
      </c>
    </row>
    <row r="616">
      <c r="A616" s="271">
        <v>187.0</v>
      </c>
      <c r="B616" s="276">
        <v>45126.0</v>
      </c>
      <c r="C616" s="276">
        <v>45137.0</v>
      </c>
      <c r="D616" s="277" t="s">
        <v>3145</v>
      </c>
    </row>
    <row r="617">
      <c r="A617" s="271">
        <v>187.0</v>
      </c>
      <c r="B617" s="276">
        <v>45138.0</v>
      </c>
      <c r="C617" s="276">
        <v>45138.0</v>
      </c>
      <c r="D617" s="277" t="s">
        <v>3154</v>
      </c>
    </row>
    <row r="618">
      <c r="A618" s="271">
        <v>188.0</v>
      </c>
      <c r="B618" s="276">
        <v>45076.0</v>
      </c>
      <c r="C618" s="276">
        <v>45082.0</v>
      </c>
      <c r="D618" s="277" t="s">
        <v>3143</v>
      </c>
    </row>
    <row r="619">
      <c r="A619" s="271">
        <v>188.0</v>
      </c>
      <c r="B619" s="276">
        <v>45081.0</v>
      </c>
      <c r="C619" s="276">
        <v>45081.0</v>
      </c>
      <c r="D619" s="277" t="s">
        <v>3154</v>
      </c>
    </row>
    <row r="620">
      <c r="A620" s="271">
        <v>189.0</v>
      </c>
      <c r="B620" s="276">
        <v>45076.0</v>
      </c>
      <c r="C620" s="276">
        <v>45110.0</v>
      </c>
      <c r="D620" s="277" t="s">
        <v>3144</v>
      </c>
    </row>
    <row r="621">
      <c r="A621" s="271">
        <v>189.0</v>
      </c>
      <c r="B621" s="276">
        <v>45111.0</v>
      </c>
      <c r="C621" s="276">
        <v>45111.0</v>
      </c>
      <c r="D621" s="277" t="s">
        <v>3154</v>
      </c>
    </row>
    <row r="622">
      <c r="A622" s="271">
        <v>190.0</v>
      </c>
      <c r="B622" s="276">
        <v>45075.0</v>
      </c>
      <c r="C622" s="276">
        <v>45144.0</v>
      </c>
      <c r="D622" s="277" t="s">
        <v>3143</v>
      </c>
    </row>
    <row r="623">
      <c r="A623" s="271">
        <v>190.0</v>
      </c>
      <c r="B623" s="276">
        <v>45145.0</v>
      </c>
      <c r="C623" s="276">
        <v>45163.0</v>
      </c>
      <c r="D623" s="277" t="s">
        <v>3144</v>
      </c>
    </row>
    <row r="624">
      <c r="A624" s="271">
        <v>190.0</v>
      </c>
      <c r="B624" s="276">
        <v>45164.0</v>
      </c>
      <c r="C624" s="276">
        <v>45164.0</v>
      </c>
      <c r="D624" s="277" t="s">
        <v>3154</v>
      </c>
    </row>
    <row r="625">
      <c r="A625" s="271">
        <v>191.0</v>
      </c>
      <c r="B625" s="276">
        <v>45070.0</v>
      </c>
      <c r="C625" s="276">
        <v>45076.0</v>
      </c>
      <c r="D625" s="277" t="s">
        <v>3143</v>
      </c>
    </row>
    <row r="626">
      <c r="A626" s="271">
        <v>191.0</v>
      </c>
      <c r="B626" s="276">
        <v>45077.0</v>
      </c>
      <c r="C626" s="276">
        <v>45077.0</v>
      </c>
      <c r="D626" s="277" t="s">
        <v>3154</v>
      </c>
    </row>
    <row r="627">
      <c r="A627" s="271">
        <v>192.0</v>
      </c>
      <c r="B627" s="276">
        <v>45066.0</v>
      </c>
      <c r="C627" s="276">
        <v>45069.0</v>
      </c>
      <c r="D627" s="277" t="s">
        <v>3144</v>
      </c>
    </row>
    <row r="628">
      <c r="A628" s="271">
        <v>192.0</v>
      </c>
      <c r="B628" s="276">
        <v>45070.0</v>
      </c>
      <c r="C628" s="276">
        <v>45074.0</v>
      </c>
      <c r="D628" s="277" t="s">
        <v>3145</v>
      </c>
    </row>
    <row r="629">
      <c r="A629" s="271">
        <v>192.0</v>
      </c>
      <c r="B629" s="276">
        <v>45075.0</v>
      </c>
      <c r="C629" s="276">
        <v>45075.0</v>
      </c>
      <c r="D629" s="277" t="s">
        <v>3154</v>
      </c>
    </row>
    <row r="630">
      <c r="A630" s="271">
        <v>193.0</v>
      </c>
      <c r="B630" s="276">
        <v>45064.0</v>
      </c>
      <c r="C630" s="276">
        <v>45127.0</v>
      </c>
      <c r="D630" s="277" t="s">
        <v>3143</v>
      </c>
    </row>
    <row r="631">
      <c r="A631" s="271">
        <v>193.0</v>
      </c>
      <c r="B631" s="276">
        <v>45128.0</v>
      </c>
      <c r="C631" s="276">
        <v>45131.0</v>
      </c>
      <c r="D631" s="277" t="s">
        <v>3144</v>
      </c>
    </row>
    <row r="632">
      <c r="A632" s="271">
        <v>193.0</v>
      </c>
      <c r="B632" s="276">
        <v>45132.0</v>
      </c>
      <c r="C632" s="276">
        <v>45138.0</v>
      </c>
      <c r="D632" s="277" t="s">
        <v>3145</v>
      </c>
    </row>
    <row r="633">
      <c r="A633" s="271">
        <v>193.0</v>
      </c>
      <c r="B633" s="276">
        <v>45139.0</v>
      </c>
      <c r="C633" s="276">
        <v>45152.0</v>
      </c>
      <c r="D633" s="277" t="s">
        <v>3143</v>
      </c>
    </row>
    <row r="634">
      <c r="A634" s="271">
        <v>193.0</v>
      </c>
      <c r="B634" s="276">
        <v>45153.0</v>
      </c>
      <c r="C634" s="276">
        <v>45174.0</v>
      </c>
      <c r="D634" s="277" t="s">
        <v>3144</v>
      </c>
    </row>
    <row r="635">
      <c r="A635" s="271">
        <v>193.0</v>
      </c>
      <c r="B635" s="276">
        <v>45175.0</v>
      </c>
      <c r="C635" s="276">
        <v>45188.0</v>
      </c>
      <c r="D635" s="277" t="s">
        <v>3145</v>
      </c>
    </row>
    <row r="636">
      <c r="A636" s="271">
        <v>193.0</v>
      </c>
      <c r="B636" s="276">
        <v>45189.0</v>
      </c>
      <c r="C636" s="276">
        <v>45189.0</v>
      </c>
      <c r="D636" s="277" t="s">
        <v>3154</v>
      </c>
    </row>
    <row r="637">
      <c r="A637" s="271">
        <v>194.0</v>
      </c>
      <c r="B637" s="276">
        <v>45057.0</v>
      </c>
      <c r="C637" s="276">
        <v>45078.0</v>
      </c>
      <c r="D637" s="277" t="s">
        <v>3143</v>
      </c>
    </row>
    <row r="638">
      <c r="A638" s="271">
        <v>194.0</v>
      </c>
      <c r="B638" s="276">
        <v>45079.0</v>
      </c>
      <c r="C638" s="276">
        <v>45079.0</v>
      </c>
      <c r="D638" s="277" t="s">
        <v>2538</v>
      </c>
    </row>
    <row r="639">
      <c r="A639" s="271">
        <v>195.0</v>
      </c>
      <c r="B639" s="276">
        <v>45056.0</v>
      </c>
      <c r="C639" s="276">
        <v>45057.0</v>
      </c>
      <c r="D639" s="277" t="s">
        <v>3144</v>
      </c>
    </row>
    <row r="640">
      <c r="A640" s="271">
        <v>195.0</v>
      </c>
      <c r="B640" s="276">
        <v>45058.0</v>
      </c>
      <c r="C640" s="276">
        <v>45058.0</v>
      </c>
      <c r="D640" s="277" t="s">
        <v>3154</v>
      </c>
    </row>
    <row r="641">
      <c r="A641" s="271">
        <v>196.0</v>
      </c>
      <c r="B641" s="276">
        <v>45055.0</v>
      </c>
      <c r="C641" s="276">
        <v>45064.0</v>
      </c>
      <c r="D641" s="277" t="s">
        <v>3143</v>
      </c>
    </row>
    <row r="642">
      <c r="A642" s="271">
        <v>196.0</v>
      </c>
      <c r="B642" s="276">
        <v>45065.0</v>
      </c>
      <c r="C642" s="276">
        <v>45065.0</v>
      </c>
      <c r="D642" s="277" t="s">
        <v>2538</v>
      </c>
    </row>
    <row r="643">
      <c r="A643" s="271">
        <v>197.0</v>
      </c>
      <c r="B643" s="276">
        <v>45052.0</v>
      </c>
      <c r="C643" s="276">
        <v>45054.0</v>
      </c>
      <c r="D643" s="277" t="s">
        <v>3144</v>
      </c>
    </row>
    <row r="644">
      <c r="A644" s="271">
        <v>197.0</v>
      </c>
      <c r="B644" s="276">
        <v>45055.0</v>
      </c>
      <c r="C644" s="276">
        <v>45055.0</v>
      </c>
      <c r="D644" s="277" t="s">
        <v>3154</v>
      </c>
    </row>
    <row r="645">
      <c r="A645" s="271">
        <v>198.0</v>
      </c>
      <c r="B645" s="276">
        <v>45051.0</v>
      </c>
      <c r="C645" s="276">
        <v>45060.0</v>
      </c>
      <c r="D645" s="277" t="s">
        <v>3144</v>
      </c>
    </row>
    <row r="646">
      <c r="A646" s="271">
        <v>198.0</v>
      </c>
      <c r="B646" s="276">
        <v>45061.0</v>
      </c>
      <c r="C646" s="276">
        <v>45065.0</v>
      </c>
      <c r="D646" s="277" t="s">
        <v>3145</v>
      </c>
    </row>
    <row r="647">
      <c r="A647" s="271">
        <v>198.0</v>
      </c>
      <c r="B647" s="276">
        <v>45066.0</v>
      </c>
      <c r="C647" s="276">
        <v>45066.0</v>
      </c>
      <c r="D647" s="277" t="s">
        <v>3154</v>
      </c>
    </row>
    <row r="648">
      <c r="A648" s="271">
        <v>199.0</v>
      </c>
      <c r="B648" s="276">
        <v>45052.0</v>
      </c>
      <c r="C648" s="276">
        <v>45052.0</v>
      </c>
      <c r="D648" s="277" t="s">
        <v>3144</v>
      </c>
    </row>
    <row r="649">
      <c r="A649" s="271">
        <v>199.0</v>
      </c>
      <c r="B649" s="276">
        <v>45053.0</v>
      </c>
      <c r="C649" s="276">
        <v>45057.0</v>
      </c>
      <c r="D649" s="277" t="s">
        <v>3143</v>
      </c>
    </row>
    <row r="650">
      <c r="A650" s="271">
        <v>199.0</v>
      </c>
      <c r="B650" s="276">
        <v>45058.0</v>
      </c>
      <c r="C650" s="276">
        <v>45068.0</v>
      </c>
      <c r="D650" s="277" t="s">
        <v>3144</v>
      </c>
    </row>
    <row r="651">
      <c r="A651" s="271">
        <v>199.0</v>
      </c>
      <c r="B651" s="276">
        <v>45069.0</v>
      </c>
      <c r="C651" s="276">
        <v>45069.0</v>
      </c>
      <c r="D651" s="277" t="s">
        <v>3154</v>
      </c>
    </row>
    <row r="652">
      <c r="A652" s="271">
        <v>200.0</v>
      </c>
      <c r="B652" s="276">
        <v>45047.0</v>
      </c>
      <c r="C652" s="276">
        <v>45063.0</v>
      </c>
      <c r="D652" s="277" t="s">
        <v>3143</v>
      </c>
    </row>
    <row r="653">
      <c r="A653" s="271">
        <v>200.0</v>
      </c>
      <c r="B653" s="276">
        <v>45064.0</v>
      </c>
      <c r="C653" s="276">
        <v>45069.0</v>
      </c>
      <c r="D653" s="277" t="s">
        <v>3144</v>
      </c>
    </row>
    <row r="654">
      <c r="A654" s="271">
        <v>200.0</v>
      </c>
      <c r="B654" s="276">
        <v>45070.0</v>
      </c>
      <c r="C654" s="276">
        <v>45086.0</v>
      </c>
      <c r="D654" s="277" t="s">
        <v>3145</v>
      </c>
    </row>
    <row r="655">
      <c r="A655" s="271">
        <v>200.0</v>
      </c>
      <c r="B655" s="276">
        <v>45087.0</v>
      </c>
      <c r="C655" s="276">
        <v>45095.0</v>
      </c>
      <c r="D655" s="277" t="s">
        <v>3144</v>
      </c>
    </row>
    <row r="656">
      <c r="A656" s="271">
        <v>200.0</v>
      </c>
      <c r="B656" s="276">
        <v>45096.0</v>
      </c>
      <c r="C656" s="276">
        <v>45096.0</v>
      </c>
      <c r="D656" s="277" t="s">
        <v>3154</v>
      </c>
    </row>
    <row r="657">
      <c r="A657" s="271">
        <v>201.0</v>
      </c>
      <c r="B657" s="276">
        <v>45035.0</v>
      </c>
      <c r="C657" s="276">
        <v>45035.0</v>
      </c>
      <c r="D657" s="277" t="s">
        <v>3144</v>
      </c>
    </row>
    <row r="658">
      <c r="A658" s="271">
        <v>201.0</v>
      </c>
      <c r="B658" s="276">
        <v>45036.0</v>
      </c>
      <c r="C658" s="276">
        <v>45054.0</v>
      </c>
      <c r="D658" s="277" t="s">
        <v>3143</v>
      </c>
    </row>
    <row r="659">
      <c r="A659" s="271">
        <v>201.0</v>
      </c>
      <c r="B659" s="276">
        <v>45055.0</v>
      </c>
      <c r="C659" s="276">
        <v>45081.0</v>
      </c>
      <c r="D659" s="277" t="s">
        <v>3144</v>
      </c>
    </row>
    <row r="660">
      <c r="A660" s="271">
        <v>201.0</v>
      </c>
      <c r="B660" s="276">
        <v>45082.0</v>
      </c>
      <c r="C660" s="276">
        <v>45082.0</v>
      </c>
      <c r="D660" s="277" t="s">
        <v>3154</v>
      </c>
    </row>
    <row r="661">
      <c r="A661" s="271">
        <v>202.0</v>
      </c>
      <c r="B661" s="276">
        <v>45035.0</v>
      </c>
      <c r="C661" s="276">
        <v>45035.0</v>
      </c>
      <c r="D661" s="277" t="s">
        <v>3143</v>
      </c>
    </row>
    <row r="662">
      <c r="A662" s="271">
        <v>202.0</v>
      </c>
      <c r="B662" s="276">
        <v>45036.0</v>
      </c>
      <c r="C662" s="276">
        <v>45081.0</v>
      </c>
      <c r="D662" s="277" t="s">
        <v>3144</v>
      </c>
    </row>
    <row r="663">
      <c r="A663" s="271">
        <v>202.0</v>
      </c>
      <c r="B663" s="276">
        <v>45082.0</v>
      </c>
      <c r="C663" s="276">
        <v>45082.0</v>
      </c>
      <c r="D663" s="277" t="s">
        <v>3154</v>
      </c>
    </row>
    <row r="664">
      <c r="A664" s="271">
        <v>203.0</v>
      </c>
      <c r="B664" s="276">
        <v>45034.0</v>
      </c>
      <c r="C664" s="276">
        <v>45044.0</v>
      </c>
      <c r="D664" s="277" t="s">
        <v>3144</v>
      </c>
    </row>
    <row r="665">
      <c r="A665" s="271">
        <v>203.0</v>
      </c>
      <c r="B665" s="276">
        <v>45045.0</v>
      </c>
      <c r="C665" s="276">
        <v>45045.0</v>
      </c>
      <c r="D665" s="277" t="s">
        <v>3154</v>
      </c>
    </row>
    <row r="666">
      <c r="A666" s="271">
        <v>204.0</v>
      </c>
      <c r="B666" s="276">
        <v>45035.0</v>
      </c>
      <c r="C666" s="276">
        <v>45047.0</v>
      </c>
      <c r="D666" s="277" t="s">
        <v>3143</v>
      </c>
    </row>
    <row r="667">
      <c r="A667" s="271">
        <v>204.0</v>
      </c>
      <c r="B667" s="276">
        <v>45048.0</v>
      </c>
      <c r="C667" s="276">
        <v>45048.0</v>
      </c>
      <c r="D667" s="277" t="s">
        <v>3154</v>
      </c>
    </row>
    <row r="668">
      <c r="A668" s="271">
        <v>205.0</v>
      </c>
      <c r="B668" s="276">
        <v>45018.0</v>
      </c>
      <c r="C668" s="276">
        <v>45025.0</v>
      </c>
      <c r="D668" s="277" t="s">
        <v>3144</v>
      </c>
    </row>
    <row r="669">
      <c r="A669" s="271">
        <v>205.0</v>
      </c>
      <c r="B669" s="276">
        <v>45026.0</v>
      </c>
      <c r="C669" s="276">
        <v>45027.0</v>
      </c>
      <c r="D669" s="267" t="s">
        <v>3140</v>
      </c>
    </row>
    <row r="670">
      <c r="A670" s="271">
        <v>205.0</v>
      </c>
      <c r="B670" s="276">
        <v>45028.0</v>
      </c>
      <c r="C670" s="276">
        <v>45028.0</v>
      </c>
      <c r="D670" s="277" t="s">
        <v>3154</v>
      </c>
    </row>
    <row r="671">
      <c r="A671" s="271">
        <v>206.0</v>
      </c>
      <c r="B671" s="276">
        <v>45006.0</v>
      </c>
      <c r="C671" s="276">
        <v>45015.0</v>
      </c>
      <c r="D671" s="277" t="s">
        <v>3143</v>
      </c>
    </row>
    <row r="672">
      <c r="A672" s="271">
        <v>206.0</v>
      </c>
      <c r="B672" s="276">
        <v>45016.0</v>
      </c>
      <c r="C672" s="276">
        <v>45024.0</v>
      </c>
      <c r="D672" s="277" t="s">
        <v>3145</v>
      </c>
    </row>
    <row r="673">
      <c r="A673" s="271">
        <v>206.0</v>
      </c>
      <c r="B673" s="276">
        <v>45025.0</v>
      </c>
      <c r="C673" s="276">
        <v>45025.0</v>
      </c>
      <c r="D673" s="277" t="s">
        <v>3154</v>
      </c>
    </row>
    <row r="674">
      <c r="A674" s="271">
        <v>207.0</v>
      </c>
      <c r="B674" s="276">
        <v>44997.0</v>
      </c>
      <c r="C674" s="276">
        <v>44988.0</v>
      </c>
      <c r="D674" s="277" t="s">
        <v>3143</v>
      </c>
    </row>
    <row r="675">
      <c r="A675" s="271">
        <v>207.0</v>
      </c>
      <c r="B675" s="276">
        <v>44989.0</v>
      </c>
      <c r="C675" s="276">
        <v>45015.0</v>
      </c>
      <c r="D675" s="277" t="s">
        <v>3144</v>
      </c>
    </row>
    <row r="676">
      <c r="A676" s="271">
        <v>207.0</v>
      </c>
      <c r="B676" s="276">
        <v>45016.0</v>
      </c>
      <c r="C676" s="276">
        <v>45028.0</v>
      </c>
      <c r="D676" s="277" t="s">
        <v>3145</v>
      </c>
    </row>
    <row r="677">
      <c r="A677" s="271">
        <v>207.0</v>
      </c>
      <c r="B677" s="276">
        <v>45029.0</v>
      </c>
      <c r="C677" s="276">
        <v>45029.0</v>
      </c>
      <c r="D677" s="277" t="s">
        <v>3154</v>
      </c>
    </row>
    <row r="678">
      <c r="A678" s="271">
        <v>208.0</v>
      </c>
      <c r="B678" s="276">
        <v>45006.0</v>
      </c>
      <c r="C678" s="276">
        <v>45104.0</v>
      </c>
      <c r="D678" s="277" t="s">
        <v>3143</v>
      </c>
    </row>
    <row r="679">
      <c r="A679" s="271">
        <v>208.0</v>
      </c>
      <c r="B679" s="276">
        <v>45105.0</v>
      </c>
      <c r="C679" s="276">
        <v>45105.0</v>
      </c>
      <c r="D679" s="277" t="s">
        <v>3154</v>
      </c>
    </row>
    <row r="680">
      <c r="A680" s="271">
        <v>209.0</v>
      </c>
      <c r="B680" s="276">
        <v>44993.0</v>
      </c>
      <c r="C680" s="276">
        <v>44998.0</v>
      </c>
      <c r="D680" s="277" t="s">
        <v>3144</v>
      </c>
    </row>
    <row r="681">
      <c r="A681" s="271">
        <v>209.0</v>
      </c>
      <c r="B681" s="276">
        <v>44999.0</v>
      </c>
      <c r="C681" s="276">
        <v>44999.0</v>
      </c>
      <c r="D681" s="277" t="s">
        <v>3154</v>
      </c>
    </row>
    <row r="682">
      <c r="A682" s="271">
        <v>210.0</v>
      </c>
      <c r="B682" s="276">
        <v>44994.0</v>
      </c>
      <c r="C682" s="276">
        <v>44998.0</v>
      </c>
      <c r="D682" s="277" t="s">
        <v>3144</v>
      </c>
    </row>
    <row r="683">
      <c r="A683" s="271">
        <v>210.0</v>
      </c>
      <c r="B683" s="276">
        <v>44999.0</v>
      </c>
      <c r="C683" s="276">
        <v>44999.0</v>
      </c>
      <c r="D683" s="277" t="s">
        <v>3154</v>
      </c>
    </row>
    <row r="684">
      <c r="A684" s="271">
        <v>211.0</v>
      </c>
      <c r="B684" s="276">
        <v>44992.0</v>
      </c>
      <c r="C684" s="276">
        <v>45002.0</v>
      </c>
      <c r="D684" s="277" t="s">
        <v>3143</v>
      </c>
    </row>
    <row r="685">
      <c r="A685" s="271">
        <v>211.0</v>
      </c>
      <c r="B685" s="276">
        <v>45003.0</v>
      </c>
      <c r="C685" s="276">
        <v>45003.0</v>
      </c>
      <c r="D685" s="277" t="s">
        <v>3154</v>
      </c>
    </row>
    <row r="686">
      <c r="A686" s="271">
        <v>212.0</v>
      </c>
      <c r="B686" s="276">
        <v>44991.0</v>
      </c>
      <c r="C686" s="276">
        <v>45000.0</v>
      </c>
      <c r="D686" s="277" t="s">
        <v>3144</v>
      </c>
    </row>
    <row r="687">
      <c r="A687" s="271">
        <v>212.0</v>
      </c>
      <c r="B687" s="276">
        <v>45001.0</v>
      </c>
      <c r="C687" s="276">
        <v>45002.0</v>
      </c>
      <c r="D687" s="277" t="s">
        <v>3145</v>
      </c>
    </row>
    <row r="688">
      <c r="A688" s="271">
        <v>212.0</v>
      </c>
      <c r="B688" s="276">
        <v>45003.0</v>
      </c>
      <c r="C688" s="276">
        <v>45003.0</v>
      </c>
      <c r="D688" s="277" t="s">
        <v>3154</v>
      </c>
    </row>
    <row r="689">
      <c r="A689" s="271">
        <v>213.0</v>
      </c>
      <c r="B689" s="276">
        <v>44989.0</v>
      </c>
      <c r="C689" s="276">
        <v>44996.0</v>
      </c>
      <c r="D689" s="277" t="s">
        <v>3143</v>
      </c>
    </row>
    <row r="690">
      <c r="A690" s="271">
        <v>213.0</v>
      </c>
      <c r="B690" s="276">
        <v>44997.0</v>
      </c>
      <c r="C690" s="276">
        <v>44997.0</v>
      </c>
      <c r="D690" s="277" t="s">
        <v>3154</v>
      </c>
    </row>
    <row r="691">
      <c r="A691" s="271">
        <v>214.0</v>
      </c>
      <c r="B691" s="276">
        <v>44986.0</v>
      </c>
      <c r="C691" s="276">
        <v>44994.0</v>
      </c>
      <c r="D691" s="277" t="s">
        <v>3144</v>
      </c>
    </row>
    <row r="692">
      <c r="A692" s="271">
        <v>214.0</v>
      </c>
      <c r="B692" s="276">
        <v>44995.0</v>
      </c>
      <c r="C692" s="276">
        <v>45000.0</v>
      </c>
      <c r="D692" s="277" t="s">
        <v>3145</v>
      </c>
    </row>
    <row r="693">
      <c r="A693" s="271">
        <v>214.0</v>
      </c>
      <c r="B693" s="276">
        <v>45001.0</v>
      </c>
      <c r="C693" s="276">
        <v>45001.0</v>
      </c>
      <c r="D693" s="277" t="s">
        <v>3154</v>
      </c>
    </row>
    <row r="694">
      <c r="A694" s="271">
        <v>215.0</v>
      </c>
      <c r="B694" s="276">
        <v>44981.0</v>
      </c>
      <c r="C694" s="276">
        <v>44988.0</v>
      </c>
      <c r="D694" s="277" t="s">
        <v>3143</v>
      </c>
    </row>
    <row r="695">
      <c r="A695" s="271">
        <v>215.0</v>
      </c>
      <c r="B695" s="276">
        <v>44989.0</v>
      </c>
      <c r="C695" s="276">
        <v>44989.0</v>
      </c>
      <c r="D695" s="265" t="s">
        <v>2538</v>
      </c>
    </row>
    <row r="696">
      <c r="A696" s="271">
        <v>216.0</v>
      </c>
      <c r="B696" s="276">
        <v>44978.0</v>
      </c>
      <c r="C696" s="276">
        <v>44980.0</v>
      </c>
      <c r="D696" s="277" t="s">
        <v>3144</v>
      </c>
    </row>
    <row r="697">
      <c r="A697" s="271">
        <v>216.0</v>
      </c>
      <c r="B697" s="276">
        <v>44981.0</v>
      </c>
      <c r="C697" s="276">
        <v>45033.0</v>
      </c>
      <c r="D697" s="277" t="s">
        <v>3143</v>
      </c>
    </row>
    <row r="698">
      <c r="A698" s="271">
        <v>216.0</v>
      </c>
      <c r="B698" s="276">
        <v>45034.0</v>
      </c>
      <c r="C698" s="276">
        <v>45034.0</v>
      </c>
      <c r="D698" s="277" t="s">
        <v>3154</v>
      </c>
    </row>
    <row r="699">
      <c r="A699" s="271">
        <v>217.0</v>
      </c>
      <c r="B699" s="276">
        <v>44968.0</v>
      </c>
      <c r="C699" s="276">
        <v>44976.0</v>
      </c>
      <c r="D699" s="277" t="s">
        <v>3144</v>
      </c>
    </row>
    <row r="700">
      <c r="A700" s="271">
        <v>217.0</v>
      </c>
      <c r="B700" s="276">
        <v>44977.0</v>
      </c>
      <c r="C700" s="276">
        <v>44977.0</v>
      </c>
      <c r="D700" s="277" t="s">
        <v>3154</v>
      </c>
    </row>
    <row r="701">
      <c r="A701" s="271">
        <v>218.0</v>
      </c>
      <c r="B701" s="276">
        <v>44959.0</v>
      </c>
      <c r="C701" s="276">
        <v>44964.0</v>
      </c>
      <c r="D701" s="267" t="s">
        <v>3140</v>
      </c>
    </row>
    <row r="702">
      <c r="A702" s="271">
        <v>218.0</v>
      </c>
      <c r="B702" s="276">
        <v>44965.0</v>
      </c>
      <c r="C702" s="276">
        <v>44967.0</v>
      </c>
      <c r="D702" s="277" t="s">
        <v>3144</v>
      </c>
    </row>
    <row r="703">
      <c r="A703" s="271">
        <v>218.0</v>
      </c>
      <c r="B703" s="276">
        <v>44968.0</v>
      </c>
      <c r="C703" s="276">
        <v>44968.0</v>
      </c>
      <c r="D703" s="267" t="s">
        <v>3140</v>
      </c>
    </row>
    <row r="704">
      <c r="A704" s="271">
        <v>218.0</v>
      </c>
      <c r="B704" s="276">
        <v>44969.0</v>
      </c>
      <c r="C704" s="276">
        <v>44969.0</v>
      </c>
      <c r="D704" s="277" t="s">
        <v>3154</v>
      </c>
    </row>
    <row r="705">
      <c r="A705" s="271">
        <v>219.0</v>
      </c>
      <c r="B705" s="276">
        <v>44963.0</v>
      </c>
      <c r="C705" s="276">
        <v>44968.0</v>
      </c>
      <c r="D705" s="277" t="s">
        <v>3143</v>
      </c>
    </row>
    <row r="706">
      <c r="A706" s="271">
        <v>219.0</v>
      </c>
      <c r="B706" s="276">
        <v>44969.0</v>
      </c>
      <c r="C706" s="276">
        <v>44974.0</v>
      </c>
      <c r="D706" s="277" t="s">
        <v>3144</v>
      </c>
    </row>
    <row r="707">
      <c r="A707" s="271">
        <v>219.0</v>
      </c>
      <c r="B707" s="276">
        <v>44975.0</v>
      </c>
      <c r="C707" s="276">
        <v>44988.0</v>
      </c>
      <c r="D707" s="277" t="s">
        <v>3145</v>
      </c>
    </row>
    <row r="708">
      <c r="A708" s="271">
        <v>219.0</v>
      </c>
      <c r="B708" s="276">
        <v>44989.0</v>
      </c>
      <c r="C708" s="276">
        <v>44989.0</v>
      </c>
      <c r="D708" s="277" t="s">
        <v>3154</v>
      </c>
    </row>
    <row r="709">
      <c r="A709" s="271">
        <v>220.0</v>
      </c>
      <c r="B709" s="276">
        <v>44960.0</v>
      </c>
      <c r="C709" s="276">
        <v>44968.0</v>
      </c>
      <c r="D709" s="277" t="s">
        <v>3144</v>
      </c>
    </row>
    <row r="710">
      <c r="A710" s="271">
        <v>220.0</v>
      </c>
      <c r="B710" s="276">
        <v>44969.0</v>
      </c>
      <c r="C710" s="276">
        <v>44969.0</v>
      </c>
      <c r="D710" s="277" t="s">
        <v>3154</v>
      </c>
    </row>
    <row r="711">
      <c r="A711" s="271">
        <v>221.0</v>
      </c>
      <c r="B711" s="276">
        <v>44987.0</v>
      </c>
      <c r="C711" s="276">
        <v>45078.0</v>
      </c>
      <c r="D711" s="277" t="s">
        <v>3143</v>
      </c>
    </row>
    <row r="712">
      <c r="A712" s="271">
        <v>221.0</v>
      </c>
      <c r="B712" s="276">
        <v>45079.0</v>
      </c>
      <c r="C712" s="276">
        <v>45079.0</v>
      </c>
      <c r="D712" s="277" t="s">
        <v>2538</v>
      </c>
    </row>
    <row r="713">
      <c r="A713" s="271">
        <v>222.0</v>
      </c>
      <c r="B713" s="276">
        <v>44958.0</v>
      </c>
      <c r="C713" s="276">
        <v>44965.0</v>
      </c>
      <c r="D713" s="277" t="s">
        <v>3144</v>
      </c>
    </row>
    <row r="714">
      <c r="A714" s="271">
        <v>222.0</v>
      </c>
      <c r="B714" s="276">
        <v>44966.0</v>
      </c>
      <c r="C714" s="276">
        <v>44966.0</v>
      </c>
      <c r="D714" s="277" t="s">
        <v>3154</v>
      </c>
    </row>
    <row r="715">
      <c r="A715" s="271">
        <v>223.0</v>
      </c>
      <c r="B715" s="276">
        <v>44958.0</v>
      </c>
      <c r="C715" s="276">
        <v>44965.0</v>
      </c>
      <c r="D715" s="277" t="s">
        <v>3144</v>
      </c>
    </row>
    <row r="716">
      <c r="A716" s="271">
        <v>223.0</v>
      </c>
      <c r="B716" s="276">
        <v>44966.0</v>
      </c>
      <c r="C716" s="276">
        <v>44966.0</v>
      </c>
      <c r="D716" s="277" t="s">
        <v>3154</v>
      </c>
    </row>
    <row r="717">
      <c r="A717" s="271">
        <v>224.0</v>
      </c>
      <c r="B717" s="276">
        <v>44953.0</v>
      </c>
      <c r="C717" s="276">
        <v>44967.0</v>
      </c>
      <c r="D717" s="277" t="s">
        <v>3144</v>
      </c>
    </row>
    <row r="718">
      <c r="A718" s="271">
        <v>224.0</v>
      </c>
      <c r="B718" s="276">
        <v>44968.0</v>
      </c>
      <c r="C718" s="276">
        <v>44968.0</v>
      </c>
      <c r="D718" s="277" t="s">
        <v>3154</v>
      </c>
    </row>
    <row r="719">
      <c r="A719" s="271">
        <v>225.0</v>
      </c>
      <c r="B719" s="276">
        <v>44956.0</v>
      </c>
      <c r="C719" s="276">
        <v>44957.0</v>
      </c>
      <c r="D719" s="277" t="s">
        <v>3143</v>
      </c>
    </row>
    <row r="720">
      <c r="A720" s="271">
        <v>225.0</v>
      </c>
      <c r="B720" s="276">
        <v>44958.0</v>
      </c>
      <c r="C720" s="276">
        <v>44966.0</v>
      </c>
      <c r="D720" s="277" t="s">
        <v>3144</v>
      </c>
    </row>
    <row r="721">
      <c r="A721" s="271">
        <v>225.0</v>
      </c>
      <c r="B721" s="276">
        <v>44967.0</v>
      </c>
      <c r="C721" s="276">
        <v>44967.0</v>
      </c>
      <c r="D721" s="277" t="s">
        <v>3154</v>
      </c>
    </row>
    <row r="722">
      <c r="A722" s="271">
        <v>226.0</v>
      </c>
      <c r="B722" s="276">
        <v>44950.0</v>
      </c>
      <c r="C722" s="276">
        <v>44954.0</v>
      </c>
      <c r="D722" s="277" t="s">
        <v>3144</v>
      </c>
    </row>
    <row r="723">
      <c r="A723" s="271">
        <v>226.0</v>
      </c>
      <c r="B723" s="276">
        <v>44955.0</v>
      </c>
      <c r="C723" s="276">
        <v>44955.0</v>
      </c>
      <c r="D723" s="277" t="s">
        <v>3154</v>
      </c>
    </row>
    <row r="724">
      <c r="A724" s="271">
        <v>227.0</v>
      </c>
      <c r="B724" s="276">
        <v>44953.0</v>
      </c>
      <c r="C724" s="276">
        <v>44965.0</v>
      </c>
      <c r="D724" s="277" t="s">
        <v>3143</v>
      </c>
    </row>
    <row r="725">
      <c r="A725" s="271">
        <v>227.0</v>
      </c>
      <c r="B725" s="276">
        <v>44966.0</v>
      </c>
      <c r="C725" s="276">
        <v>44990.0</v>
      </c>
      <c r="D725" s="277" t="s">
        <v>3144</v>
      </c>
    </row>
    <row r="726">
      <c r="A726" s="271">
        <v>227.0</v>
      </c>
      <c r="B726" s="276">
        <v>44991.0</v>
      </c>
      <c r="C726" s="276">
        <v>44991.0</v>
      </c>
      <c r="D726" s="277" t="s">
        <v>3154</v>
      </c>
    </row>
    <row r="727">
      <c r="A727" s="271">
        <v>228.0</v>
      </c>
      <c r="B727" s="276">
        <v>44938.0</v>
      </c>
      <c r="C727" s="276">
        <v>44949.0</v>
      </c>
      <c r="D727" s="277" t="s">
        <v>3144</v>
      </c>
    </row>
    <row r="728">
      <c r="A728" s="271">
        <v>228.0</v>
      </c>
      <c r="B728" s="276">
        <v>44950.0</v>
      </c>
      <c r="C728" s="276">
        <v>44950.0</v>
      </c>
      <c r="D728" s="277" t="s">
        <v>3154</v>
      </c>
    </row>
    <row r="729">
      <c r="A729" s="271">
        <v>229.0</v>
      </c>
      <c r="B729" s="276">
        <v>44933.0</v>
      </c>
      <c r="C729" s="276">
        <v>44940.0</v>
      </c>
      <c r="D729" s="277" t="s">
        <v>3143</v>
      </c>
    </row>
    <row r="730">
      <c r="A730" s="271">
        <v>229.0</v>
      </c>
      <c r="B730" s="276">
        <v>44941.0</v>
      </c>
      <c r="C730" s="276">
        <v>44941.0</v>
      </c>
      <c r="D730" s="277" t="s">
        <v>3154</v>
      </c>
    </row>
    <row r="731">
      <c r="A731" s="271">
        <v>230.0</v>
      </c>
      <c r="B731" s="276">
        <v>45173.0</v>
      </c>
      <c r="C731" s="276">
        <v>45178.0</v>
      </c>
      <c r="D731" s="277" t="s">
        <v>3143</v>
      </c>
    </row>
    <row r="732">
      <c r="A732" s="271">
        <v>230.0</v>
      </c>
      <c r="B732" s="276">
        <v>45179.0</v>
      </c>
      <c r="C732" s="276">
        <v>45214.0</v>
      </c>
      <c r="D732" s="277" t="s">
        <v>3144</v>
      </c>
    </row>
    <row r="733">
      <c r="A733" s="271">
        <v>230.0</v>
      </c>
      <c r="B733" s="276">
        <v>45215.0</v>
      </c>
      <c r="C733" s="276">
        <v>45219.0</v>
      </c>
      <c r="D733" s="277" t="s">
        <v>3145</v>
      </c>
    </row>
    <row r="734">
      <c r="A734" s="271">
        <v>230.0</v>
      </c>
      <c r="B734" s="276">
        <v>45220.0</v>
      </c>
      <c r="C734" s="276">
        <v>45220.0</v>
      </c>
      <c r="D734" s="277" t="s">
        <v>3154</v>
      </c>
    </row>
    <row r="735">
      <c r="A735" s="271">
        <v>231.0</v>
      </c>
      <c r="B735" s="276">
        <v>45122.0</v>
      </c>
      <c r="C735" s="276">
        <v>45121.0</v>
      </c>
      <c r="D735" s="277" t="s">
        <v>3143</v>
      </c>
    </row>
    <row r="736">
      <c r="A736" s="271">
        <v>231.0</v>
      </c>
      <c r="B736" s="276">
        <v>45122.0</v>
      </c>
      <c r="C736" s="276">
        <v>45125.0</v>
      </c>
      <c r="D736" s="277" t="s">
        <v>3144</v>
      </c>
    </row>
    <row r="737">
      <c r="A737" s="271">
        <v>231.0</v>
      </c>
      <c r="B737" s="276">
        <v>45126.0</v>
      </c>
      <c r="C737" s="276">
        <v>45126.0</v>
      </c>
      <c r="D737" s="277" t="s">
        <v>3145</v>
      </c>
    </row>
    <row r="738">
      <c r="A738" s="271">
        <v>231.0</v>
      </c>
      <c r="B738" s="276">
        <v>45126.0</v>
      </c>
      <c r="C738" s="276">
        <v>45126.0</v>
      </c>
      <c r="D738" s="277" t="s">
        <v>2538</v>
      </c>
    </row>
    <row r="739">
      <c r="A739" s="271">
        <v>232.0</v>
      </c>
      <c r="B739" s="276">
        <v>44893.0</v>
      </c>
      <c r="C739" s="276">
        <v>44924.0</v>
      </c>
      <c r="D739" s="277" t="s">
        <v>3143</v>
      </c>
    </row>
    <row r="740">
      <c r="A740" s="271">
        <v>232.0</v>
      </c>
      <c r="B740" s="276">
        <v>44925.0</v>
      </c>
      <c r="C740" s="276">
        <v>44944.0</v>
      </c>
      <c r="D740" s="277" t="s">
        <v>3144</v>
      </c>
    </row>
    <row r="741">
      <c r="A741" s="271">
        <v>232.0</v>
      </c>
      <c r="B741" s="276">
        <v>44945.0</v>
      </c>
      <c r="C741" s="276">
        <v>44945.0</v>
      </c>
      <c r="D741" s="277" t="s">
        <v>3145</v>
      </c>
    </row>
    <row r="742">
      <c r="A742" s="271">
        <v>232.0</v>
      </c>
      <c r="B742" s="276">
        <v>44946.0</v>
      </c>
      <c r="C742" s="276">
        <v>44946.0</v>
      </c>
      <c r="D742" s="277" t="s">
        <v>3154</v>
      </c>
    </row>
    <row r="743">
      <c r="A743" s="271">
        <v>233.0</v>
      </c>
      <c r="B743" s="276">
        <v>44564.0</v>
      </c>
      <c r="C743" s="276">
        <v>44608.0</v>
      </c>
      <c r="D743" s="277" t="s">
        <v>3144</v>
      </c>
    </row>
    <row r="744">
      <c r="A744" s="271">
        <v>233.0</v>
      </c>
      <c r="B744" s="276">
        <v>44609.0</v>
      </c>
      <c r="C744" s="276">
        <v>44609.0</v>
      </c>
      <c r="D744" s="277" t="s">
        <v>3154</v>
      </c>
    </row>
    <row r="745">
      <c r="A745" s="271">
        <v>234.0</v>
      </c>
      <c r="B745" s="276">
        <v>44566.0</v>
      </c>
      <c r="C745" s="276">
        <v>44573.0</v>
      </c>
      <c r="D745" s="277" t="s">
        <v>3143</v>
      </c>
    </row>
    <row r="746">
      <c r="A746" s="271">
        <v>234.0</v>
      </c>
      <c r="B746" s="276">
        <v>44574.0</v>
      </c>
      <c r="C746" s="276">
        <v>44587.0</v>
      </c>
      <c r="D746" s="277" t="s">
        <v>3144</v>
      </c>
    </row>
    <row r="747">
      <c r="A747" s="271">
        <v>234.0</v>
      </c>
      <c r="B747" s="276">
        <v>44588.0</v>
      </c>
      <c r="C747" s="276">
        <v>44627.0</v>
      </c>
      <c r="D747" s="277" t="s">
        <v>3145</v>
      </c>
    </row>
    <row r="748">
      <c r="A748" s="271">
        <v>234.0</v>
      </c>
      <c r="B748" s="276">
        <v>44628.0</v>
      </c>
      <c r="C748" s="276">
        <v>44628.0</v>
      </c>
      <c r="D748" s="277" t="s">
        <v>3154</v>
      </c>
    </row>
    <row r="749">
      <c r="A749" s="271">
        <v>235.0</v>
      </c>
      <c r="B749" s="276">
        <v>44563.0</v>
      </c>
      <c r="C749" s="276">
        <v>44565.0</v>
      </c>
      <c r="D749" s="277" t="s">
        <v>3144</v>
      </c>
    </row>
    <row r="750">
      <c r="A750" s="271">
        <v>235.0</v>
      </c>
      <c r="B750" s="276">
        <v>44566.0</v>
      </c>
      <c r="C750" s="276">
        <v>44566.0</v>
      </c>
      <c r="D750" s="277" t="s">
        <v>3145</v>
      </c>
    </row>
    <row r="751">
      <c r="A751" s="271">
        <v>236.0</v>
      </c>
      <c r="B751" s="276">
        <v>44567.0</v>
      </c>
      <c r="C751" s="276">
        <v>44618.0</v>
      </c>
      <c r="D751" s="277" t="s">
        <v>3143</v>
      </c>
    </row>
    <row r="752">
      <c r="A752" s="271">
        <v>236.0</v>
      </c>
      <c r="B752" s="276">
        <v>44619.0</v>
      </c>
      <c r="C752" s="276">
        <v>44619.0</v>
      </c>
      <c r="D752" s="277" t="s">
        <v>3154</v>
      </c>
    </row>
    <row r="753">
      <c r="A753" s="271">
        <v>237.0</v>
      </c>
      <c r="B753" s="276">
        <v>44568.0</v>
      </c>
      <c r="C753" s="276">
        <v>44568.0</v>
      </c>
      <c r="D753" s="277" t="s">
        <v>3143</v>
      </c>
    </row>
    <row r="754">
      <c r="A754" s="271">
        <v>237.0</v>
      </c>
      <c r="B754" s="276">
        <v>44569.0</v>
      </c>
      <c r="C754" s="276">
        <v>44578.0</v>
      </c>
      <c r="D754" s="277" t="s">
        <v>3144</v>
      </c>
    </row>
    <row r="755">
      <c r="A755" s="271">
        <v>237.0</v>
      </c>
      <c r="B755" s="276">
        <v>44579.0</v>
      </c>
      <c r="C755" s="276">
        <v>44579.0</v>
      </c>
      <c r="D755" s="277" t="s">
        <v>3154</v>
      </c>
    </row>
    <row r="756">
      <c r="A756" s="271">
        <v>238.0</v>
      </c>
      <c r="B756" s="276">
        <v>44568.0</v>
      </c>
      <c r="C756" s="276">
        <v>44621.0</v>
      </c>
      <c r="D756" s="277" t="s">
        <v>3144</v>
      </c>
    </row>
    <row r="757">
      <c r="A757" s="271">
        <v>238.0</v>
      </c>
      <c r="B757" s="276">
        <v>44622.0</v>
      </c>
      <c r="C757" s="276">
        <v>44622.0</v>
      </c>
      <c r="D757" s="277" t="s">
        <v>3154</v>
      </c>
    </row>
    <row r="758">
      <c r="A758" s="271">
        <v>239.0</v>
      </c>
      <c r="B758" s="268">
        <v>44571.0</v>
      </c>
      <c r="C758" s="276">
        <v>44578.0</v>
      </c>
      <c r="D758" s="277" t="s">
        <v>3144</v>
      </c>
    </row>
    <row r="759">
      <c r="A759" s="271">
        <v>239.0</v>
      </c>
      <c r="B759" s="268">
        <v>44579.0</v>
      </c>
      <c r="C759" s="268">
        <v>44579.0</v>
      </c>
      <c r="D759" s="277" t="s">
        <v>3154</v>
      </c>
    </row>
    <row r="760">
      <c r="A760" s="271">
        <v>240.0</v>
      </c>
      <c r="B760" s="269">
        <v>44652.0</v>
      </c>
      <c r="C760" s="269">
        <v>44658.0</v>
      </c>
      <c r="D760" s="277" t="s">
        <v>3143</v>
      </c>
    </row>
    <row r="761">
      <c r="A761" s="271">
        <v>240.0</v>
      </c>
      <c r="B761" s="269">
        <v>44659.0</v>
      </c>
      <c r="C761" s="269">
        <v>44664.0</v>
      </c>
      <c r="D761" s="277" t="s">
        <v>3144</v>
      </c>
    </row>
    <row r="762">
      <c r="A762" s="271">
        <v>240.0</v>
      </c>
      <c r="B762" s="269">
        <v>44665.0</v>
      </c>
      <c r="C762" s="269">
        <v>44666.0</v>
      </c>
      <c r="D762" s="267" t="s">
        <v>3140</v>
      </c>
    </row>
    <row r="763">
      <c r="A763" s="271">
        <v>240.0</v>
      </c>
      <c r="B763" s="270">
        <v>44667.0</v>
      </c>
      <c r="C763" s="270">
        <v>44667.0</v>
      </c>
      <c r="D763" s="277" t="s">
        <v>3154</v>
      </c>
    </row>
    <row r="764">
      <c r="A764" s="271">
        <v>241.0</v>
      </c>
      <c r="B764" s="268">
        <v>44658.0</v>
      </c>
      <c r="C764" s="276">
        <v>44659.0</v>
      </c>
      <c r="D764" s="277" t="s">
        <v>3144</v>
      </c>
    </row>
    <row r="765">
      <c r="A765" s="271">
        <v>241.0</v>
      </c>
      <c r="B765" s="21">
        <v>44660.0</v>
      </c>
      <c r="C765" s="21">
        <v>44660.0</v>
      </c>
      <c r="D765" s="277" t="s">
        <v>3154</v>
      </c>
    </row>
    <row r="766">
      <c r="A766" s="271">
        <v>242.0</v>
      </c>
      <c r="B766" s="268">
        <v>44661.0</v>
      </c>
      <c r="C766" s="276">
        <v>44668.0</v>
      </c>
      <c r="D766" s="277" t="s">
        <v>3144</v>
      </c>
    </row>
    <row r="767">
      <c r="A767" s="271">
        <v>242.0</v>
      </c>
      <c r="B767" s="270">
        <v>44669.0</v>
      </c>
      <c r="C767" s="270">
        <v>44669.0</v>
      </c>
      <c r="D767" s="277" t="s">
        <v>3154</v>
      </c>
    </row>
    <row r="768">
      <c r="A768" s="271">
        <v>243.0</v>
      </c>
      <c r="B768" s="278">
        <v>44682.0</v>
      </c>
      <c r="C768" s="276">
        <v>44688.0</v>
      </c>
      <c r="D768" s="277" t="s">
        <v>3143</v>
      </c>
    </row>
    <row r="769">
      <c r="A769" s="271">
        <v>243.0</v>
      </c>
      <c r="B769" s="276">
        <v>44689.0</v>
      </c>
      <c r="C769" s="268">
        <v>44704.0</v>
      </c>
      <c r="D769" s="277" t="s">
        <v>3144</v>
      </c>
    </row>
    <row r="770">
      <c r="A770" s="271">
        <v>243.0</v>
      </c>
      <c r="B770" s="268">
        <v>44705.0</v>
      </c>
      <c r="C770" s="270">
        <v>44709.0</v>
      </c>
      <c r="D770" s="277" t="s">
        <v>3145</v>
      </c>
    </row>
    <row r="771">
      <c r="A771" s="271">
        <v>243.0</v>
      </c>
      <c r="B771" s="270">
        <v>44710.0</v>
      </c>
      <c r="C771" s="270">
        <v>44710.0</v>
      </c>
      <c r="D771" s="271" t="s">
        <v>3154</v>
      </c>
    </row>
    <row r="772">
      <c r="A772" s="271">
        <v>244.0</v>
      </c>
      <c r="B772" s="269">
        <v>44686.0</v>
      </c>
      <c r="C772" s="269">
        <v>44689.0</v>
      </c>
      <c r="D772" s="271" t="s">
        <v>3144</v>
      </c>
    </row>
    <row r="773">
      <c r="A773" s="271">
        <v>244.0</v>
      </c>
      <c r="B773" s="269">
        <v>44690.0</v>
      </c>
      <c r="C773" s="268">
        <v>44700.0</v>
      </c>
      <c r="D773" s="277" t="s">
        <v>3145</v>
      </c>
    </row>
    <row r="774">
      <c r="A774" s="271">
        <v>244.0</v>
      </c>
      <c r="B774" s="268">
        <v>44701.0</v>
      </c>
      <c r="C774" s="268">
        <v>44701.0</v>
      </c>
      <c r="D774" s="277" t="s">
        <v>3154</v>
      </c>
    </row>
    <row r="775">
      <c r="A775" s="271">
        <v>245.0</v>
      </c>
      <c r="B775" s="279">
        <v>44685.0</v>
      </c>
      <c r="C775" s="269">
        <v>44742.0</v>
      </c>
      <c r="D775" s="277" t="s">
        <v>3143</v>
      </c>
    </row>
    <row r="776">
      <c r="A776" s="271">
        <v>245.0</v>
      </c>
      <c r="B776" s="269">
        <v>44743.0</v>
      </c>
      <c r="C776" s="270">
        <v>44788.0</v>
      </c>
      <c r="D776" s="277" t="s">
        <v>3144</v>
      </c>
    </row>
    <row r="777">
      <c r="A777" s="271">
        <v>245.0</v>
      </c>
      <c r="B777" s="270">
        <v>44789.0</v>
      </c>
      <c r="C777" s="270">
        <v>44789.0</v>
      </c>
      <c r="D777" s="277" t="s">
        <v>3154</v>
      </c>
    </row>
    <row r="778">
      <c r="A778" s="271">
        <v>246.0</v>
      </c>
      <c r="B778" s="268">
        <v>44686.0</v>
      </c>
      <c r="C778" s="268">
        <v>44709.0</v>
      </c>
      <c r="D778" s="277" t="s">
        <v>3143</v>
      </c>
    </row>
    <row r="779">
      <c r="A779" s="271">
        <v>246.0</v>
      </c>
      <c r="B779" s="270">
        <v>44704.0</v>
      </c>
      <c r="C779" s="266">
        <v>44720.0</v>
      </c>
      <c r="D779" s="277" t="s">
        <v>3145</v>
      </c>
    </row>
    <row r="780">
      <c r="A780" s="271">
        <v>246.0</v>
      </c>
      <c r="B780" s="266">
        <v>44721.0</v>
      </c>
      <c r="C780" s="266">
        <v>44722.0</v>
      </c>
      <c r="D780" s="267" t="s">
        <v>3140</v>
      </c>
    </row>
    <row r="781">
      <c r="A781" s="271">
        <v>246.0</v>
      </c>
      <c r="B781" s="266">
        <v>44723.0</v>
      </c>
      <c r="C781" s="266">
        <v>44723.0</v>
      </c>
      <c r="D781" s="277" t="s">
        <v>3154</v>
      </c>
    </row>
    <row r="782">
      <c r="A782" s="271">
        <v>247.0</v>
      </c>
      <c r="B782" s="268">
        <v>44690.0</v>
      </c>
      <c r="C782" s="276">
        <v>44695.0</v>
      </c>
      <c r="D782" s="277" t="s">
        <v>3143</v>
      </c>
    </row>
    <row r="783">
      <c r="A783" s="271">
        <v>247.0</v>
      </c>
      <c r="B783" s="268">
        <v>44696.0</v>
      </c>
      <c r="C783" s="276">
        <v>44699.0</v>
      </c>
      <c r="D783" s="277" t="s">
        <v>3144</v>
      </c>
    </row>
    <row r="784">
      <c r="A784" s="271">
        <v>247.0</v>
      </c>
      <c r="B784" s="21">
        <v>44700.0</v>
      </c>
      <c r="C784" s="21">
        <v>44700.0</v>
      </c>
      <c r="D784" s="277" t="s">
        <v>3154</v>
      </c>
    </row>
    <row r="785">
      <c r="A785" s="271">
        <v>248.0</v>
      </c>
      <c r="B785" s="268">
        <v>44718.0</v>
      </c>
      <c r="C785" s="268">
        <v>44720.0</v>
      </c>
      <c r="D785" s="277" t="s">
        <v>3144</v>
      </c>
    </row>
    <row r="786">
      <c r="A786" s="271">
        <v>248.0</v>
      </c>
      <c r="B786" s="268">
        <v>44721.0</v>
      </c>
      <c r="C786" s="268">
        <v>44760.0</v>
      </c>
      <c r="D786" s="277" t="s">
        <v>3143</v>
      </c>
    </row>
    <row r="787">
      <c r="A787" s="271">
        <v>248.0</v>
      </c>
      <c r="B787" s="268">
        <v>44761.0</v>
      </c>
      <c r="C787" s="268">
        <v>44790.0</v>
      </c>
      <c r="D787" s="277" t="s">
        <v>3144</v>
      </c>
    </row>
    <row r="788">
      <c r="A788" s="271">
        <v>248.0</v>
      </c>
      <c r="B788" s="268">
        <v>44791.0</v>
      </c>
      <c r="C788" s="268">
        <v>44791.0</v>
      </c>
      <c r="D788" s="277" t="s">
        <v>3154</v>
      </c>
    </row>
    <row r="789">
      <c r="A789" s="271">
        <v>249.0</v>
      </c>
      <c r="B789" s="268">
        <v>44722.0</v>
      </c>
      <c r="C789" s="268">
        <v>44727.0</v>
      </c>
      <c r="D789" s="277" t="s">
        <v>3143</v>
      </c>
    </row>
    <row r="790">
      <c r="A790" s="271">
        <v>249.0</v>
      </c>
      <c r="B790" s="268">
        <v>44728.0</v>
      </c>
      <c r="C790" s="268">
        <v>44729.0</v>
      </c>
      <c r="D790" s="277" t="s">
        <v>3144</v>
      </c>
    </row>
    <row r="791">
      <c r="A791" s="271">
        <v>249.0</v>
      </c>
      <c r="B791" s="268">
        <v>44730.0</v>
      </c>
      <c r="C791" s="268">
        <v>44736.0</v>
      </c>
      <c r="D791" s="277" t="s">
        <v>3145</v>
      </c>
    </row>
    <row r="792">
      <c r="A792" s="271">
        <v>249.0</v>
      </c>
      <c r="B792" s="268">
        <v>44737.0</v>
      </c>
      <c r="C792" s="276">
        <v>44707.0</v>
      </c>
      <c r="D792" s="267" t="s">
        <v>3140</v>
      </c>
    </row>
    <row r="793">
      <c r="A793" s="271">
        <v>249.0</v>
      </c>
      <c r="B793" s="268">
        <v>44708.0</v>
      </c>
      <c r="C793" s="276">
        <v>44708.0</v>
      </c>
      <c r="D793" s="277" t="s">
        <v>3154</v>
      </c>
    </row>
    <row r="794">
      <c r="A794" s="271">
        <v>250.0</v>
      </c>
      <c r="B794" s="268">
        <v>44718.0</v>
      </c>
      <c r="C794" s="276">
        <v>44730.0</v>
      </c>
      <c r="D794" s="277" t="s">
        <v>3144</v>
      </c>
    </row>
    <row r="795">
      <c r="A795" s="271">
        <v>250.0</v>
      </c>
      <c r="B795" s="21">
        <v>44731.0</v>
      </c>
      <c r="C795" s="21">
        <v>44731.0</v>
      </c>
      <c r="D795" s="277" t="s">
        <v>3154</v>
      </c>
    </row>
    <row r="796">
      <c r="A796" s="271">
        <v>251.0</v>
      </c>
      <c r="B796" s="268">
        <v>44714.0</v>
      </c>
      <c r="C796" s="276">
        <v>44722.0</v>
      </c>
      <c r="D796" s="277" t="s">
        <v>3144</v>
      </c>
    </row>
    <row r="797">
      <c r="A797" s="271">
        <v>251.0</v>
      </c>
      <c r="B797" s="21">
        <v>44723.0</v>
      </c>
      <c r="C797" s="21">
        <v>44723.0</v>
      </c>
      <c r="D797" s="277" t="s">
        <v>3154</v>
      </c>
    </row>
    <row r="798">
      <c r="A798" s="271">
        <v>252.0</v>
      </c>
      <c r="B798" s="269">
        <v>44694.0</v>
      </c>
      <c r="C798" s="279">
        <v>44696.0</v>
      </c>
      <c r="D798" s="271" t="s">
        <v>3144</v>
      </c>
    </row>
    <row r="799">
      <c r="A799" s="271">
        <v>252.0</v>
      </c>
      <c r="B799" s="279">
        <v>44697.0</v>
      </c>
      <c r="C799" s="279">
        <v>44710.0</v>
      </c>
      <c r="D799" s="271" t="s">
        <v>3143</v>
      </c>
    </row>
    <row r="800">
      <c r="A800" s="271">
        <v>252.0</v>
      </c>
      <c r="B800" s="279">
        <v>44711.0</v>
      </c>
      <c r="C800" s="268">
        <v>44713.0</v>
      </c>
      <c r="D800" s="271" t="s">
        <v>3145</v>
      </c>
    </row>
    <row r="801">
      <c r="A801" s="271">
        <v>252.0</v>
      </c>
      <c r="B801" s="268">
        <v>44714.0</v>
      </c>
      <c r="C801" s="268">
        <v>44723.0</v>
      </c>
      <c r="D801" s="271" t="s">
        <v>3140</v>
      </c>
    </row>
    <row r="802">
      <c r="A802" s="271">
        <v>252.0</v>
      </c>
      <c r="B802" s="268">
        <v>44724.0</v>
      </c>
      <c r="C802" s="268">
        <v>44728.0</v>
      </c>
      <c r="D802" s="271" t="s">
        <v>3145</v>
      </c>
    </row>
    <row r="803">
      <c r="A803" s="271">
        <v>252.0</v>
      </c>
      <c r="B803" s="268">
        <v>44729.0</v>
      </c>
      <c r="C803" s="268">
        <v>44734.0</v>
      </c>
      <c r="D803" s="271" t="s">
        <v>3144</v>
      </c>
    </row>
    <row r="804">
      <c r="A804" s="271">
        <v>252.0</v>
      </c>
      <c r="B804" s="268">
        <v>44735.0</v>
      </c>
      <c r="C804" s="268">
        <v>44751.0</v>
      </c>
      <c r="D804" s="271" t="s">
        <v>3145</v>
      </c>
    </row>
    <row r="805">
      <c r="A805" s="271">
        <v>252.0</v>
      </c>
      <c r="B805" s="268">
        <v>44752.0</v>
      </c>
      <c r="C805" s="268">
        <v>44753.0</v>
      </c>
      <c r="D805" s="271" t="s">
        <v>3144</v>
      </c>
    </row>
    <row r="806">
      <c r="A806" s="271">
        <v>252.0</v>
      </c>
      <c r="B806" s="268">
        <v>44754.0</v>
      </c>
      <c r="C806" s="268">
        <v>44754.0</v>
      </c>
      <c r="D806" s="277" t="s">
        <v>3154</v>
      </c>
    </row>
    <row r="807">
      <c r="A807" s="271">
        <v>253.0</v>
      </c>
      <c r="B807" s="268">
        <v>44597.0</v>
      </c>
      <c r="C807" s="276">
        <v>44605.0</v>
      </c>
      <c r="D807" s="277" t="s">
        <v>3143</v>
      </c>
    </row>
    <row r="808">
      <c r="A808" s="271">
        <v>253.0</v>
      </c>
      <c r="B808" s="268">
        <v>44606.0</v>
      </c>
      <c r="C808" s="276">
        <v>44613.0</v>
      </c>
      <c r="D808" s="277" t="s">
        <v>3144</v>
      </c>
    </row>
    <row r="809">
      <c r="A809" s="271">
        <v>253.0</v>
      </c>
      <c r="B809" s="21">
        <v>44614.0</v>
      </c>
      <c r="C809" s="21">
        <v>44614.0</v>
      </c>
      <c r="D809" s="277" t="s">
        <v>3154</v>
      </c>
    </row>
    <row r="810">
      <c r="A810" s="271">
        <v>254.0</v>
      </c>
      <c r="B810" s="268">
        <v>44599.0</v>
      </c>
      <c r="C810" s="276">
        <v>44639.0</v>
      </c>
      <c r="D810" s="277" t="s">
        <v>3144</v>
      </c>
    </row>
    <row r="811">
      <c r="A811" s="271">
        <v>254.0</v>
      </c>
      <c r="B811" s="21">
        <v>44640.0</v>
      </c>
      <c r="C811" s="21">
        <v>44640.0</v>
      </c>
      <c r="D811" s="277" t="s">
        <v>3154</v>
      </c>
    </row>
    <row r="812">
      <c r="A812" s="271">
        <v>255.0</v>
      </c>
      <c r="B812" s="276">
        <v>44601.0</v>
      </c>
      <c r="C812" s="276">
        <v>44611.0</v>
      </c>
      <c r="D812" s="277" t="s">
        <v>3144</v>
      </c>
    </row>
    <row r="813">
      <c r="A813" s="271">
        <v>255.0</v>
      </c>
      <c r="B813" s="276">
        <v>44612.0</v>
      </c>
      <c r="C813" s="276">
        <v>44612.0</v>
      </c>
      <c r="D813" s="277" t="s">
        <v>3145</v>
      </c>
    </row>
    <row r="814">
      <c r="A814" s="271">
        <v>255.0</v>
      </c>
      <c r="B814" s="276">
        <v>44613.0</v>
      </c>
      <c r="C814" s="276">
        <v>44617.0</v>
      </c>
      <c r="D814" s="277" t="s">
        <v>3144</v>
      </c>
    </row>
    <row r="815">
      <c r="A815" s="271">
        <v>255.0</v>
      </c>
      <c r="B815" s="276">
        <v>44618.0</v>
      </c>
      <c r="C815" s="276">
        <v>44626.0</v>
      </c>
      <c r="D815" s="277" t="s">
        <v>3144</v>
      </c>
    </row>
    <row r="816">
      <c r="A816" s="271">
        <v>255.0</v>
      </c>
      <c r="B816" s="276">
        <v>44627.0</v>
      </c>
      <c r="C816" s="276">
        <v>44627.0</v>
      </c>
      <c r="D816" s="277" t="s">
        <v>3154</v>
      </c>
    </row>
    <row r="817">
      <c r="A817" s="271">
        <v>256.0</v>
      </c>
      <c r="B817" s="268">
        <v>44606.0</v>
      </c>
      <c r="C817" s="276">
        <v>44608.0</v>
      </c>
      <c r="D817" s="277" t="s">
        <v>3143</v>
      </c>
    </row>
    <row r="818">
      <c r="A818" s="271">
        <v>256.0</v>
      </c>
      <c r="B818" s="268">
        <v>44609.0</v>
      </c>
      <c r="C818" s="276">
        <v>44630.0</v>
      </c>
      <c r="D818" s="277" t="s">
        <v>3144</v>
      </c>
    </row>
    <row r="819">
      <c r="A819" s="271">
        <v>256.0</v>
      </c>
      <c r="B819" s="21">
        <v>44631.0</v>
      </c>
      <c r="C819" s="276">
        <v>44651.0</v>
      </c>
      <c r="D819" s="277" t="s">
        <v>3145</v>
      </c>
    </row>
    <row r="820">
      <c r="A820" s="271">
        <v>256.0</v>
      </c>
      <c r="B820" s="21">
        <v>44652.0</v>
      </c>
      <c r="C820" s="21">
        <v>44652.0</v>
      </c>
      <c r="D820" s="277" t="s">
        <v>3154</v>
      </c>
    </row>
    <row r="821">
      <c r="A821" s="271">
        <v>257.0</v>
      </c>
      <c r="B821" s="268">
        <v>44654.0</v>
      </c>
      <c r="C821" s="276">
        <v>44698.0</v>
      </c>
      <c r="D821" s="277" t="s">
        <v>3143</v>
      </c>
    </row>
    <row r="822">
      <c r="A822" s="271">
        <v>257.0</v>
      </c>
      <c r="B822" s="21">
        <v>44699.0</v>
      </c>
      <c r="C822" s="276">
        <v>44706.0</v>
      </c>
      <c r="D822" s="277" t="s">
        <v>3145</v>
      </c>
    </row>
    <row r="823">
      <c r="A823" s="271">
        <v>257.0</v>
      </c>
      <c r="B823" s="21">
        <v>44707.0</v>
      </c>
      <c r="C823" s="21">
        <v>44707.0</v>
      </c>
      <c r="D823" s="277" t="s">
        <v>3154</v>
      </c>
    </row>
    <row r="824">
      <c r="A824" s="271">
        <v>258.0</v>
      </c>
      <c r="B824" s="268">
        <v>44576.0</v>
      </c>
      <c r="C824" s="276">
        <v>44662.0</v>
      </c>
      <c r="D824" s="277" t="s">
        <v>3143</v>
      </c>
    </row>
    <row r="825">
      <c r="A825" s="271">
        <v>258.0</v>
      </c>
      <c r="B825" s="268">
        <v>44663.0</v>
      </c>
      <c r="C825" s="276">
        <v>44668.0</v>
      </c>
      <c r="D825" s="277" t="s">
        <v>3144</v>
      </c>
    </row>
    <row r="826">
      <c r="A826" s="271">
        <v>258.0</v>
      </c>
      <c r="B826" s="21">
        <v>44669.0</v>
      </c>
      <c r="C826" s="21">
        <v>44669.0</v>
      </c>
      <c r="D826" s="277" t="s">
        <v>3154</v>
      </c>
    </row>
    <row r="827">
      <c r="A827" s="271">
        <v>259.0</v>
      </c>
      <c r="B827" s="268">
        <v>44630.0</v>
      </c>
      <c r="C827" s="276">
        <v>44635.0</v>
      </c>
      <c r="D827" s="277" t="s">
        <v>3143</v>
      </c>
    </row>
    <row r="828">
      <c r="A828" s="271">
        <v>259.0</v>
      </c>
      <c r="B828" s="21">
        <v>44636.0</v>
      </c>
      <c r="C828" s="21">
        <v>44636.0</v>
      </c>
      <c r="D828" s="277" t="s">
        <v>2538</v>
      </c>
    </row>
    <row r="829">
      <c r="A829" s="271">
        <v>260.0</v>
      </c>
      <c r="B829" s="280">
        <v>44625.0</v>
      </c>
      <c r="C829" s="276">
        <v>44631.0</v>
      </c>
      <c r="D829" s="277" t="s">
        <v>3143</v>
      </c>
    </row>
    <row r="830">
      <c r="A830" s="271">
        <v>260.0</v>
      </c>
      <c r="B830" s="276">
        <v>44632.0</v>
      </c>
      <c r="C830" s="276">
        <v>44632.0</v>
      </c>
      <c r="D830" s="277" t="s">
        <v>2538</v>
      </c>
    </row>
    <row r="831">
      <c r="A831" s="271">
        <v>261.0</v>
      </c>
      <c r="B831" s="268">
        <v>44632.0</v>
      </c>
      <c r="C831" s="276">
        <v>44656.0</v>
      </c>
      <c r="D831" s="277" t="s">
        <v>3143</v>
      </c>
    </row>
    <row r="832">
      <c r="A832" s="271">
        <v>261.0</v>
      </c>
      <c r="B832" s="268">
        <v>44657.0</v>
      </c>
      <c r="C832" s="276">
        <v>44660.0</v>
      </c>
      <c r="D832" s="277" t="s">
        <v>3144</v>
      </c>
    </row>
    <row r="833">
      <c r="A833" s="271">
        <v>261.0</v>
      </c>
      <c r="B833" s="21">
        <v>44661.0</v>
      </c>
      <c r="C833" s="276">
        <v>44662.0</v>
      </c>
      <c r="D833" s="277" t="s">
        <v>3143</v>
      </c>
    </row>
    <row r="834">
      <c r="A834" s="271">
        <v>261.0</v>
      </c>
      <c r="B834" s="21">
        <v>44663.0</v>
      </c>
      <c r="C834" s="276">
        <v>44675.0</v>
      </c>
      <c r="D834" s="277" t="s">
        <v>3144</v>
      </c>
    </row>
    <row r="835">
      <c r="A835" s="271">
        <v>261.0</v>
      </c>
      <c r="B835" s="21">
        <v>44676.0</v>
      </c>
      <c r="C835" s="276">
        <v>44685.0</v>
      </c>
      <c r="D835" s="277" t="s">
        <v>3145</v>
      </c>
    </row>
    <row r="836">
      <c r="A836" s="271">
        <v>261.0</v>
      </c>
      <c r="B836" s="21">
        <v>44686.0</v>
      </c>
      <c r="C836" s="21">
        <v>44686.0</v>
      </c>
      <c r="D836" s="277" t="s">
        <v>3154</v>
      </c>
    </row>
    <row r="837">
      <c r="A837" s="271">
        <v>262.0</v>
      </c>
      <c r="B837" s="268">
        <v>44633.0</v>
      </c>
      <c r="C837" s="276">
        <v>44696.0</v>
      </c>
      <c r="D837" s="277" t="s">
        <v>3143</v>
      </c>
    </row>
    <row r="838">
      <c r="A838" s="271">
        <v>262.0</v>
      </c>
      <c r="B838" s="268">
        <v>44697.0</v>
      </c>
      <c r="C838" s="276">
        <v>44698.0</v>
      </c>
      <c r="D838" s="277" t="s">
        <v>3144</v>
      </c>
    </row>
    <row r="839">
      <c r="A839" s="271">
        <v>262.0</v>
      </c>
      <c r="B839" s="21">
        <v>44699.0</v>
      </c>
      <c r="C839" s="276">
        <v>44721.0</v>
      </c>
      <c r="D839" s="277" t="s">
        <v>3145</v>
      </c>
    </row>
    <row r="840">
      <c r="A840" s="271">
        <v>262.0</v>
      </c>
      <c r="B840" s="21">
        <v>44722.0</v>
      </c>
      <c r="C840" s="21">
        <v>44722.0</v>
      </c>
      <c r="D840" s="277" t="s">
        <v>3154</v>
      </c>
    </row>
    <row r="841">
      <c r="A841" s="271">
        <v>263.0</v>
      </c>
      <c r="B841" s="268">
        <v>44643.0</v>
      </c>
      <c r="C841" s="276">
        <v>44653.0</v>
      </c>
      <c r="D841" s="277" t="s">
        <v>3143</v>
      </c>
    </row>
    <row r="842">
      <c r="A842" s="271">
        <v>263.0</v>
      </c>
      <c r="B842" s="21">
        <v>44654.0</v>
      </c>
      <c r="C842" s="276">
        <v>44679.0</v>
      </c>
      <c r="D842" s="277" t="s">
        <v>3145</v>
      </c>
    </row>
    <row r="843">
      <c r="A843" s="271">
        <v>263.0</v>
      </c>
      <c r="B843" s="21">
        <v>44680.0</v>
      </c>
      <c r="C843" s="21">
        <v>44680.0</v>
      </c>
      <c r="D843" s="277" t="s">
        <v>3154</v>
      </c>
    </row>
    <row r="844">
      <c r="A844" s="271">
        <v>264.0</v>
      </c>
      <c r="B844" s="268">
        <v>44652.0</v>
      </c>
      <c r="C844" s="276">
        <v>44656.0</v>
      </c>
      <c r="D844" s="277" t="s">
        <v>3144</v>
      </c>
    </row>
    <row r="845">
      <c r="A845" s="271">
        <v>264.0</v>
      </c>
      <c r="B845" s="21">
        <v>44657.0</v>
      </c>
      <c r="C845" s="21">
        <v>44657.0</v>
      </c>
      <c r="D845" s="277" t="s">
        <v>3154</v>
      </c>
    </row>
    <row r="846">
      <c r="A846" s="271">
        <v>265.0</v>
      </c>
      <c r="B846" s="268">
        <v>44662.0</v>
      </c>
      <c r="C846" s="276">
        <v>44727.0</v>
      </c>
      <c r="D846" s="277" t="s">
        <v>3143</v>
      </c>
    </row>
    <row r="847">
      <c r="A847" s="271">
        <v>265.0</v>
      </c>
      <c r="B847" s="268">
        <v>44728.0</v>
      </c>
      <c r="C847" s="21">
        <v>44741.0</v>
      </c>
      <c r="D847" s="277" t="s">
        <v>3144</v>
      </c>
    </row>
    <row r="848">
      <c r="A848" s="271">
        <v>265.0</v>
      </c>
      <c r="B848" s="21">
        <v>44742.0</v>
      </c>
      <c r="C848" s="21">
        <v>44748.0</v>
      </c>
      <c r="D848" s="267" t="s">
        <v>3140</v>
      </c>
    </row>
    <row r="849">
      <c r="A849" s="271">
        <v>265.0</v>
      </c>
      <c r="B849" s="21">
        <v>44749.0</v>
      </c>
      <c r="C849" s="21">
        <v>44749.0</v>
      </c>
      <c r="D849" s="277" t="s">
        <v>3154</v>
      </c>
    </row>
    <row r="850">
      <c r="A850" s="271">
        <v>266.0</v>
      </c>
      <c r="B850" s="268">
        <v>44663.0</v>
      </c>
      <c r="C850" s="276">
        <v>44670.0</v>
      </c>
      <c r="D850" s="277" t="s">
        <v>3143</v>
      </c>
    </row>
    <row r="851">
      <c r="A851" s="271">
        <v>266.0</v>
      </c>
      <c r="B851" s="21">
        <v>44671.0</v>
      </c>
      <c r="C851" s="21">
        <v>44671.0</v>
      </c>
      <c r="D851" s="277" t="s">
        <v>3154</v>
      </c>
    </row>
    <row r="852">
      <c r="A852" s="271">
        <v>267.0</v>
      </c>
      <c r="B852" s="276">
        <v>44666.0</v>
      </c>
      <c r="C852" s="276">
        <v>44676.0</v>
      </c>
      <c r="D852" s="277" t="s">
        <v>3143</v>
      </c>
    </row>
    <row r="853">
      <c r="A853" s="271">
        <v>267.0</v>
      </c>
      <c r="B853" s="276">
        <v>44677.0</v>
      </c>
      <c r="C853" s="276">
        <v>44687.0</v>
      </c>
      <c r="D853" s="277" t="s">
        <v>3144</v>
      </c>
    </row>
    <row r="854">
      <c r="A854" s="271">
        <v>267.0</v>
      </c>
      <c r="B854" s="276">
        <v>44688.0</v>
      </c>
      <c r="C854" s="276">
        <v>44688.0</v>
      </c>
      <c r="D854" s="277" t="s">
        <v>3154</v>
      </c>
    </row>
    <row r="855">
      <c r="A855" s="271">
        <v>268.0</v>
      </c>
      <c r="B855" s="268">
        <v>44669.0</v>
      </c>
      <c r="C855" s="276">
        <v>44670.0</v>
      </c>
      <c r="D855" s="277" t="s">
        <v>3144</v>
      </c>
    </row>
    <row r="856">
      <c r="A856" s="271">
        <v>268.0</v>
      </c>
      <c r="B856" s="21">
        <v>44671.0</v>
      </c>
      <c r="C856" s="21">
        <v>44671.0</v>
      </c>
      <c r="D856" s="277" t="s">
        <v>3154</v>
      </c>
    </row>
    <row r="857">
      <c r="A857" s="271">
        <v>269.0</v>
      </c>
      <c r="B857" s="268">
        <v>44669.0</v>
      </c>
      <c r="C857" s="276">
        <v>44675.0</v>
      </c>
      <c r="D857" s="277" t="s">
        <v>3144</v>
      </c>
    </row>
    <row r="858">
      <c r="A858" s="271">
        <v>269.0</v>
      </c>
      <c r="B858" s="21">
        <v>44676.0</v>
      </c>
      <c r="C858" s="21">
        <v>44676.0</v>
      </c>
      <c r="D858" s="277" t="s">
        <v>3154</v>
      </c>
    </row>
    <row r="859">
      <c r="A859" s="271">
        <v>270.0</v>
      </c>
      <c r="B859" s="268">
        <v>44692.0</v>
      </c>
      <c r="C859" s="276">
        <v>44695.0</v>
      </c>
      <c r="D859" s="277" t="s">
        <v>3143</v>
      </c>
    </row>
    <row r="860">
      <c r="A860" s="271">
        <v>270.0</v>
      </c>
      <c r="B860" s="268">
        <v>44696.0</v>
      </c>
      <c r="C860" s="276">
        <v>44703.0</v>
      </c>
      <c r="D860" s="277" t="s">
        <v>3144</v>
      </c>
    </row>
    <row r="861">
      <c r="A861" s="271">
        <v>270.0</v>
      </c>
      <c r="B861" s="21">
        <v>44704.0</v>
      </c>
      <c r="C861" s="21">
        <v>44704.0</v>
      </c>
      <c r="D861" s="277" t="s">
        <v>3154</v>
      </c>
    </row>
    <row r="862">
      <c r="A862" s="271">
        <v>271.0</v>
      </c>
      <c r="B862" s="268">
        <v>44692.0</v>
      </c>
      <c r="C862" s="276">
        <v>44698.0</v>
      </c>
      <c r="D862" s="277" t="s">
        <v>3143</v>
      </c>
    </row>
    <row r="863">
      <c r="A863" s="271">
        <v>271.0</v>
      </c>
      <c r="B863" s="21">
        <v>44697.0</v>
      </c>
      <c r="C863" s="21">
        <v>44697.0</v>
      </c>
      <c r="D863" s="277" t="s">
        <v>2538</v>
      </c>
    </row>
    <row r="864">
      <c r="A864" s="271">
        <v>272.0</v>
      </c>
      <c r="B864" s="268">
        <v>44694.0</v>
      </c>
      <c r="C864" s="276">
        <v>44696.0</v>
      </c>
      <c r="D864" s="277" t="s">
        <v>3144</v>
      </c>
    </row>
    <row r="865">
      <c r="A865" s="271">
        <v>272.0</v>
      </c>
      <c r="B865" s="268">
        <v>44697.0</v>
      </c>
      <c r="C865" s="276">
        <v>44710.0</v>
      </c>
      <c r="D865" s="277" t="s">
        <v>3143</v>
      </c>
    </row>
    <row r="866">
      <c r="A866" s="271">
        <v>272.0</v>
      </c>
      <c r="B866" s="21">
        <v>44711.0</v>
      </c>
      <c r="C866" s="276">
        <v>44728.0</v>
      </c>
      <c r="D866" s="277" t="s">
        <v>3145</v>
      </c>
    </row>
    <row r="867">
      <c r="A867" s="271">
        <v>272.0</v>
      </c>
      <c r="B867" s="21">
        <v>44729.0</v>
      </c>
      <c r="C867" s="276">
        <v>44734.0</v>
      </c>
      <c r="D867" s="277" t="s">
        <v>3144</v>
      </c>
    </row>
    <row r="868">
      <c r="A868" s="271">
        <v>272.0</v>
      </c>
      <c r="B868" s="266">
        <v>44735.0</v>
      </c>
      <c r="C868" s="276">
        <v>44751.0</v>
      </c>
      <c r="D868" s="277" t="s">
        <v>3145</v>
      </c>
    </row>
    <row r="869">
      <c r="A869" s="271">
        <v>272.0</v>
      </c>
      <c r="B869" s="21">
        <v>44752.0</v>
      </c>
      <c r="C869" s="276">
        <v>44753.0</v>
      </c>
      <c r="D869" s="277" t="s">
        <v>3144</v>
      </c>
    </row>
    <row r="870">
      <c r="A870" s="271">
        <v>272.0</v>
      </c>
      <c r="B870" s="21">
        <v>44754.0</v>
      </c>
      <c r="C870" s="21">
        <v>44754.0</v>
      </c>
      <c r="D870" s="277" t="s">
        <v>3154</v>
      </c>
    </row>
    <row r="871">
      <c r="A871" s="271">
        <v>273.0</v>
      </c>
      <c r="B871" s="268">
        <v>44694.0</v>
      </c>
      <c r="C871" s="276">
        <v>44730.0</v>
      </c>
      <c r="D871" s="277" t="s">
        <v>3143</v>
      </c>
    </row>
    <row r="872">
      <c r="A872" s="271">
        <v>273.0</v>
      </c>
      <c r="B872" s="268">
        <v>44731.0</v>
      </c>
      <c r="C872" s="276">
        <v>44734.0</v>
      </c>
      <c r="D872" s="277" t="s">
        <v>3144</v>
      </c>
    </row>
    <row r="873">
      <c r="A873" s="271">
        <v>273.0</v>
      </c>
      <c r="B873" s="21">
        <v>44735.0</v>
      </c>
      <c r="C873" s="276">
        <v>44753.0</v>
      </c>
      <c r="D873" s="277" t="s">
        <v>3145</v>
      </c>
    </row>
    <row r="874">
      <c r="A874" s="271">
        <v>273.0</v>
      </c>
      <c r="B874" s="21">
        <v>44754.0</v>
      </c>
      <c r="C874" s="21">
        <v>44754.0</v>
      </c>
      <c r="D874" s="277" t="s">
        <v>3154</v>
      </c>
    </row>
    <row r="875">
      <c r="A875" s="271">
        <v>274.0</v>
      </c>
      <c r="B875" s="268">
        <v>44698.0</v>
      </c>
      <c r="C875" s="276">
        <v>44707.0</v>
      </c>
      <c r="D875" s="277" t="s">
        <v>3144</v>
      </c>
    </row>
    <row r="876">
      <c r="A876" s="271">
        <v>274.0</v>
      </c>
      <c r="B876" s="21">
        <v>44708.0</v>
      </c>
      <c r="C876" s="21">
        <v>44708.0</v>
      </c>
      <c r="D876" s="277" t="s">
        <v>3154</v>
      </c>
    </row>
    <row r="877">
      <c r="A877" s="271">
        <v>275.0</v>
      </c>
      <c r="B877" s="268">
        <v>44699.0</v>
      </c>
      <c r="C877" s="276">
        <v>44713.0</v>
      </c>
      <c r="D877" s="277" t="s">
        <v>3144</v>
      </c>
    </row>
    <row r="878">
      <c r="A878" s="271">
        <v>275.0</v>
      </c>
      <c r="B878" s="268">
        <v>44714.0</v>
      </c>
      <c r="C878" s="276">
        <v>44728.0</v>
      </c>
      <c r="D878" s="277" t="s">
        <v>3143</v>
      </c>
    </row>
    <row r="879">
      <c r="A879" s="271">
        <v>275.0</v>
      </c>
      <c r="B879" s="21">
        <v>44729.0</v>
      </c>
      <c r="C879" s="276">
        <v>44740.0</v>
      </c>
      <c r="D879" s="277" t="s">
        <v>3144</v>
      </c>
    </row>
    <row r="880">
      <c r="A880" s="271">
        <v>275.0</v>
      </c>
      <c r="B880" s="21">
        <v>44741.0</v>
      </c>
      <c r="C880" s="276">
        <v>44743.0</v>
      </c>
      <c r="D880" s="277" t="s">
        <v>3145</v>
      </c>
    </row>
    <row r="881">
      <c r="A881" s="271">
        <v>275.0</v>
      </c>
      <c r="B881" s="21">
        <v>44744.0</v>
      </c>
      <c r="C881" s="21">
        <v>44744.0</v>
      </c>
      <c r="D881" s="277" t="s">
        <v>3154</v>
      </c>
    </row>
    <row r="882">
      <c r="A882" s="271">
        <v>276.0</v>
      </c>
      <c r="B882" s="276">
        <v>44699.0</v>
      </c>
      <c r="C882" s="276">
        <v>44722.0</v>
      </c>
      <c r="D882" s="277" t="s">
        <v>3144</v>
      </c>
    </row>
    <row r="883">
      <c r="A883" s="271">
        <v>276.0</v>
      </c>
      <c r="B883" s="276">
        <v>44723.0</v>
      </c>
      <c r="C883" s="276">
        <v>44743.0</v>
      </c>
      <c r="D883" s="277" t="s">
        <v>3145</v>
      </c>
    </row>
    <row r="884">
      <c r="A884" s="271">
        <v>276.0</v>
      </c>
      <c r="B884" s="276">
        <v>44744.0</v>
      </c>
      <c r="C884" s="276">
        <v>44744.0</v>
      </c>
      <c r="D884" s="277" t="s">
        <v>3154</v>
      </c>
    </row>
    <row r="885">
      <c r="A885" s="271">
        <v>277.0</v>
      </c>
      <c r="B885" s="276">
        <v>44700.0</v>
      </c>
      <c r="C885" s="276">
        <v>44717.0</v>
      </c>
      <c r="D885" s="277" t="s">
        <v>3144</v>
      </c>
    </row>
    <row r="886">
      <c r="A886" s="271">
        <v>277.0</v>
      </c>
      <c r="B886" s="276">
        <v>44718.0</v>
      </c>
      <c r="C886" s="276">
        <v>44736.0</v>
      </c>
      <c r="D886" s="277" t="s">
        <v>3145</v>
      </c>
    </row>
    <row r="887">
      <c r="A887" s="271">
        <v>277.0</v>
      </c>
      <c r="B887" s="276">
        <v>44674.0</v>
      </c>
      <c r="C887" s="276">
        <v>44684.0</v>
      </c>
      <c r="D887" s="277" t="s">
        <v>3144</v>
      </c>
    </row>
    <row r="888">
      <c r="A888" s="271">
        <v>277.0</v>
      </c>
      <c r="B888" s="276">
        <v>44685.0</v>
      </c>
      <c r="C888" s="276">
        <v>44698.0</v>
      </c>
      <c r="D888" s="277" t="s">
        <v>3145</v>
      </c>
    </row>
    <row r="889">
      <c r="A889" s="271">
        <v>277.0</v>
      </c>
      <c r="B889" s="276">
        <v>44699.0</v>
      </c>
      <c r="C889" s="276">
        <v>44699.0</v>
      </c>
      <c r="D889" s="277" t="s">
        <v>3154</v>
      </c>
    </row>
    <row r="890">
      <c r="A890" s="271">
        <v>278.0</v>
      </c>
      <c r="B890" s="274">
        <v>44701.0</v>
      </c>
      <c r="C890" s="274">
        <v>44710.0</v>
      </c>
      <c r="D890" s="265" t="s">
        <v>3144</v>
      </c>
    </row>
    <row r="891">
      <c r="A891" s="271">
        <v>278.0</v>
      </c>
      <c r="B891" s="274">
        <v>44711.0</v>
      </c>
      <c r="C891" s="274">
        <v>44721.0</v>
      </c>
      <c r="D891" s="267" t="s">
        <v>3140</v>
      </c>
    </row>
    <row r="892">
      <c r="A892" s="271">
        <v>278.0</v>
      </c>
      <c r="B892" s="274">
        <v>44721.0</v>
      </c>
      <c r="C892" s="274">
        <v>44721.0</v>
      </c>
      <c r="D892" s="265" t="s">
        <v>3154</v>
      </c>
    </row>
    <row r="893">
      <c r="A893" s="271">
        <v>279.0</v>
      </c>
      <c r="B893" s="268">
        <v>44704.0</v>
      </c>
      <c r="C893" s="276">
        <v>44711.0</v>
      </c>
      <c r="D893" s="277" t="s">
        <v>3144</v>
      </c>
    </row>
    <row r="894">
      <c r="A894" s="271">
        <v>279.0</v>
      </c>
      <c r="B894" s="21">
        <v>44712.0</v>
      </c>
      <c r="C894" s="21">
        <v>44712.0</v>
      </c>
      <c r="D894" s="277" t="s">
        <v>3154</v>
      </c>
    </row>
    <row r="895">
      <c r="A895" s="271">
        <v>280.0</v>
      </c>
      <c r="B895" s="268">
        <v>44707.0</v>
      </c>
      <c r="C895" s="276">
        <v>44711.0</v>
      </c>
      <c r="D895" s="277" t="s">
        <v>3144</v>
      </c>
    </row>
    <row r="896">
      <c r="A896" s="271">
        <v>280.0</v>
      </c>
      <c r="B896" s="21">
        <v>44712.0</v>
      </c>
      <c r="C896" s="21">
        <v>44712.0</v>
      </c>
      <c r="D896" s="277" t="s">
        <v>3154</v>
      </c>
    </row>
    <row r="897">
      <c r="A897" s="271">
        <v>281.0</v>
      </c>
      <c r="B897" s="268">
        <v>44708.0</v>
      </c>
      <c r="C897" s="268">
        <v>44741.0</v>
      </c>
      <c r="D897" s="277" t="s">
        <v>3143</v>
      </c>
    </row>
    <row r="898">
      <c r="A898" s="271">
        <v>281.0</v>
      </c>
      <c r="B898" s="268">
        <v>44742.0</v>
      </c>
      <c r="C898" s="268">
        <v>44751.0</v>
      </c>
      <c r="D898" s="277" t="s">
        <v>3144</v>
      </c>
    </row>
    <row r="899">
      <c r="A899" s="271">
        <v>281.0</v>
      </c>
      <c r="B899" s="268">
        <v>44752.0</v>
      </c>
      <c r="C899" s="268">
        <v>44755.0</v>
      </c>
      <c r="D899" s="277" t="s">
        <v>3145</v>
      </c>
    </row>
    <row r="900">
      <c r="A900" s="271">
        <v>281.0</v>
      </c>
      <c r="B900" s="268">
        <v>44756.0</v>
      </c>
      <c r="C900" s="268">
        <v>44756.0</v>
      </c>
      <c r="D900" s="277" t="s">
        <v>3154</v>
      </c>
    </row>
    <row r="901">
      <c r="A901" s="271">
        <v>282.0</v>
      </c>
      <c r="B901" s="268">
        <v>44708.0</v>
      </c>
      <c r="C901" s="276">
        <v>44735.0</v>
      </c>
      <c r="D901" s="277" t="s">
        <v>3143</v>
      </c>
    </row>
    <row r="902">
      <c r="A902" s="271">
        <v>282.0</v>
      </c>
      <c r="B902" s="21">
        <v>44736.0</v>
      </c>
      <c r="C902" s="276">
        <v>44745.0</v>
      </c>
      <c r="D902" s="277" t="s">
        <v>3145</v>
      </c>
    </row>
    <row r="903">
      <c r="A903" s="271">
        <v>282.0</v>
      </c>
      <c r="B903" s="21">
        <v>44746.0</v>
      </c>
      <c r="C903" s="21">
        <v>44746.0</v>
      </c>
      <c r="D903" s="277" t="s">
        <v>3154</v>
      </c>
    </row>
    <row r="904">
      <c r="A904" s="271">
        <v>283.0</v>
      </c>
      <c r="B904" s="276">
        <v>44710.0</v>
      </c>
      <c r="C904" s="276">
        <v>44713.0</v>
      </c>
      <c r="D904" s="277" t="s">
        <v>3143</v>
      </c>
    </row>
    <row r="905">
      <c r="A905" s="271">
        <v>283.0</v>
      </c>
      <c r="B905" s="276">
        <v>44714.0</v>
      </c>
      <c r="C905" s="276">
        <v>44720.0</v>
      </c>
      <c r="D905" s="277" t="s">
        <v>3144</v>
      </c>
    </row>
    <row r="906">
      <c r="A906" s="271">
        <v>283.0</v>
      </c>
      <c r="B906" s="276">
        <v>44721.0</v>
      </c>
      <c r="C906" s="276">
        <v>44727.0</v>
      </c>
      <c r="D906" s="267" t="s">
        <v>3140</v>
      </c>
    </row>
    <row r="907">
      <c r="A907" s="271">
        <v>283.0</v>
      </c>
      <c r="B907" s="276">
        <v>44728.0</v>
      </c>
      <c r="C907" s="276">
        <v>44728.0</v>
      </c>
      <c r="D907" s="277" t="s">
        <v>3154</v>
      </c>
    </row>
    <row r="908">
      <c r="A908" s="271">
        <v>284.0</v>
      </c>
      <c r="B908" s="268">
        <v>44711.0</v>
      </c>
      <c r="C908" s="276">
        <v>44725.0</v>
      </c>
      <c r="D908" s="277" t="s">
        <v>3144</v>
      </c>
    </row>
    <row r="909">
      <c r="A909" s="271">
        <v>284.0</v>
      </c>
      <c r="B909" s="21">
        <v>44726.0</v>
      </c>
      <c r="C909" s="276">
        <v>44729.0</v>
      </c>
      <c r="D909" s="277" t="s">
        <v>3145</v>
      </c>
    </row>
    <row r="910">
      <c r="A910" s="271">
        <v>284.0</v>
      </c>
      <c r="B910" s="21">
        <v>44730.0</v>
      </c>
      <c r="C910" s="21">
        <v>44730.0</v>
      </c>
      <c r="D910" s="277" t="s">
        <v>3154</v>
      </c>
    </row>
    <row r="911">
      <c r="A911" s="271">
        <v>285.0</v>
      </c>
      <c r="B911" s="268">
        <v>44710.0</v>
      </c>
      <c r="C911" s="276">
        <v>44722.0</v>
      </c>
      <c r="D911" s="277" t="s">
        <v>3144</v>
      </c>
    </row>
    <row r="912">
      <c r="A912" s="271">
        <v>285.0</v>
      </c>
      <c r="B912" s="21">
        <v>44723.0</v>
      </c>
      <c r="C912" s="276">
        <v>44729.0</v>
      </c>
      <c r="D912" s="277" t="s">
        <v>3145</v>
      </c>
    </row>
    <row r="913">
      <c r="A913" s="271">
        <v>285.0</v>
      </c>
      <c r="B913" s="21">
        <v>44730.0</v>
      </c>
      <c r="C913" s="21">
        <v>44730.0</v>
      </c>
      <c r="D913" s="277" t="s">
        <v>3154</v>
      </c>
    </row>
    <row r="914">
      <c r="A914" s="271">
        <v>286.0</v>
      </c>
      <c r="B914" s="268">
        <v>44727.0</v>
      </c>
      <c r="C914" s="276">
        <v>44737.0</v>
      </c>
      <c r="D914" s="277" t="s">
        <v>3143</v>
      </c>
    </row>
    <row r="915">
      <c r="A915" s="271">
        <v>286.0</v>
      </c>
      <c r="B915" s="21">
        <v>44738.0</v>
      </c>
      <c r="C915" s="276">
        <v>44754.0</v>
      </c>
      <c r="D915" s="277" t="s">
        <v>3145</v>
      </c>
    </row>
    <row r="916">
      <c r="A916" s="271">
        <v>286.0</v>
      </c>
      <c r="B916" s="21">
        <v>44755.0</v>
      </c>
      <c r="C916" s="21">
        <v>44755.0</v>
      </c>
      <c r="D916" s="277" t="s">
        <v>3154</v>
      </c>
    </row>
    <row r="917">
      <c r="A917" s="271">
        <v>287.0</v>
      </c>
      <c r="B917" s="268">
        <v>44727.0</v>
      </c>
      <c r="C917" s="276">
        <v>44727.0</v>
      </c>
      <c r="D917" s="277" t="s">
        <v>3144</v>
      </c>
    </row>
    <row r="918">
      <c r="A918" s="271">
        <v>287.0</v>
      </c>
      <c r="B918" s="268">
        <v>44728.0</v>
      </c>
      <c r="C918" s="276">
        <v>44738.0</v>
      </c>
      <c r="D918" s="277" t="s">
        <v>3143</v>
      </c>
    </row>
    <row r="919">
      <c r="A919" s="271">
        <v>287.0</v>
      </c>
      <c r="B919" s="21">
        <v>44739.0</v>
      </c>
      <c r="C919" s="276">
        <v>44743.0</v>
      </c>
      <c r="D919" s="277" t="s">
        <v>3144</v>
      </c>
    </row>
    <row r="920">
      <c r="A920" s="271">
        <v>287.0</v>
      </c>
      <c r="B920" s="21">
        <v>44744.0</v>
      </c>
      <c r="C920" s="21">
        <v>44744.0</v>
      </c>
      <c r="D920" s="277" t="s">
        <v>3154</v>
      </c>
    </row>
    <row r="921">
      <c r="A921" s="271">
        <v>288.0</v>
      </c>
      <c r="B921" s="276">
        <v>44727.0</v>
      </c>
      <c r="C921" s="276">
        <v>44727.0</v>
      </c>
      <c r="D921" s="277" t="s">
        <v>3144</v>
      </c>
    </row>
    <row r="922">
      <c r="A922" s="271">
        <v>288.0</v>
      </c>
      <c r="B922" s="276">
        <v>44728.0</v>
      </c>
      <c r="C922" s="276">
        <v>44739.0</v>
      </c>
      <c r="D922" s="277" t="s">
        <v>3143</v>
      </c>
    </row>
    <row r="923">
      <c r="A923" s="271">
        <v>288.0</v>
      </c>
      <c r="B923" s="276">
        <v>44740.0</v>
      </c>
      <c r="C923" s="276">
        <v>44741.0</v>
      </c>
      <c r="D923" s="277" t="s">
        <v>3144</v>
      </c>
    </row>
    <row r="924">
      <c r="A924" s="271">
        <v>288.0</v>
      </c>
      <c r="B924" s="276">
        <v>44742.0</v>
      </c>
      <c r="C924" s="276">
        <v>44743.0</v>
      </c>
      <c r="D924" s="277" t="s">
        <v>3140</v>
      </c>
    </row>
    <row r="925">
      <c r="A925" s="271">
        <v>288.0</v>
      </c>
      <c r="B925" s="276">
        <v>44744.0</v>
      </c>
      <c r="C925" s="276">
        <v>44744.0</v>
      </c>
      <c r="D925" s="277" t="s">
        <v>3154</v>
      </c>
    </row>
    <row r="926">
      <c r="A926" s="271">
        <v>289.0</v>
      </c>
      <c r="B926" s="281">
        <v>44730.0</v>
      </c>
      <c r="C926" s="281">
        <v>44745.0</v>
      </c>
      <c r="D926" s="271" t="s">
        <v>3144</v>
      </c>
    </row>
    <row r="927">
      <c r="A927" s="271">
        <v>289.0</v>
      </c>
      <c r="B927" s="281">
        <v>44746.0</v>
      </c>
      <c r="C927" s="281">
        <v>44751.0</v>
      </c>
      <c r="D927" s="271" t="s">
        <v>3145</v>
      </c>
    </row>
    <row r="928">
      <c r="A928" s="271">
        <v>289.0</v>
      </c>
      <c r="B928" s="281">
        <v>44752.0</v>
      </c>
      <c r="C928" s="281">
        <v>44752.0</v>
      </c>
      <c r="D928" s="271" t="s">
        <v>3154</v>
      </c>
    </row>
    <row r="929">
      <c r="A929" s="271">
        <v>290.0</v>
      </c>
      <c r="B929" s="282">
        <v>44735.0</v>
      </c>
      <c r="C929" s="276">
        <v>44745.0</v>
      </c>
      <c r="D929" s="277" t="s">
        <v>3143</v>
      </c>
    </row>
    <row r="930">
      <c r="A930" s="271">
        <v>290.0</v>
      </c>
      <c r="B930" s="282">
        <v>44746.0</v>
      </c>
      <c r="C930" s="276">
        <v>44747.0</v>
      </c>
      <c r="D930" s="277" t="s">
        <v>3144</v>
      </c>
    </row>
    <row r="931">
      <c r="A931" s="271">
        <v>290.0</v>
      </c>
      <c r="B931" s="268">
        <v>44748.0</v>
      </c>
      <c r="C931" s="276">
        <v>44750.0</v>
      </c>
      <c r="D931" s="267" t="s">
        <v>3140</v>
      </c>
    </row>
    <row r="932">
      <c r="A932" s="271">
        <v>290.0</v>
      </c>
      <c r="B932" s="283">
        <v>44750.0</v>
      </c>
      <c r="C932" s="283">
        <v>44750.0</v>
      </c>
      <c r="D932" s="277" t="s">
        <v>3154</v>
      </c>
    </row>
    <row r="933">
      <c r="A933" s="271">
        <v>291.0</v>
      </c>
      <c r="B933" s="284">
        <v>44735.0</v>
      </c>
      <c r="C933" s="284">
        <v>44745.0</v>
      </c>
      <c r="D933" s="271" t="s">
        <v>3144</v>
      </c>
    </row>
    <row r="934">
      <c r="A934" s="271">
        <v>291.0</v>
      </c>
      <c r="B934" s="284">
        <v>44746.0</v>
      </c>
      <c r="C934" s="284">
        <v>44753.0</v>
      </c>
      <c r="D934" s="271" t="s">
        <v>3145</v>
      </c>
    </row>
    <row r="935">
      <c r="A935" s="271">
        <v>291.0</v>
      </c>
      <c r="B935" s="284">
        <v>44754.0</v>
      </c>
      <c r="C935" s="284">
        <v>44754.0</v>
      </c>
      <c r="D935" s="271" t="s">
        <v>3154</v>
      </c>
    </row>
    <row r="936">
      <c r="A936" s="271">
        <v>292.0</v>
      </c>
      <c r="B936" s="268">
        <v>44736.0</v>
      </c>
      <c r="C936" s="276">
        <v>44746.0</v>
      </c>
      <c r="D936" s="277" t="s">
        <v>3143</v>
      </c>
    </row>
    <row r="937">
      <c r="A937" s="271">
        <v>292.0</v>
      </c>
      <c r="B937" s="21">
        <v>44747.0</v>
      </c>
      <c r="C937" s="21">
        <v>44747.0</v>
      </c>
      <c r="D937" s="277" t="s">
        <v>3154</v>
      </c>
    </row>
    <row r="938">
      <c r="A938" s="271">
        <v>293.0</v>
      </c>
      <c r="B938" s="268">
        <v>44742.0</v>
      </c>
      <c r="C938" s="276">
        <v>44745.0</v>
      </c>
      <c r="D938" s="277" t="s">
        <v>3143</v>
      </c>
    </row>
    <row r="939">
      <c r="A939" s="271">
        <v>293.0</v>
      </c>
      <c r="B939" s="21">
        <v>44746.0</v>
      </c>
      <c r="C939" s="276">
        <v>44746.0</v>
      </c>
      <c r="D939" s="277" t="s">
        <v>2538</v>
      </c>
    </row>
    <row r="940">
      <c r="A940" s="271">
        <v>294.0</v>
      </c>
      <c r="B940" s="268">
        <v>44740.0</v>
      </c>
      <c r="C940" s="276">
        <v>44758.0</v>
      </c>
      <c r="D940" s="277" t="s">
        <v>3143</v>
      </c>
    </row>
    <row r="941">
      <c r="A941" s="271">
        <v>294.0</v>
      </c>
      <c r="B941" s="21">
        <v>44759.0</v>
      </c>
      <c r="C941" s="276">
        <v>44776.0</v>
      </c>
      <c r="D941" s="277" t="s">
        <v>3145</v>
      </c>
    </row>
    <row r="942">
      <c r="A942" s="271">
        <v>294.0</v>
      </c>
      <c r="B942" s="21">
        <v>44777.0</v>
      </c>
      <c r="C942" s="21">
        <v>44777.0</v>
      </c>
      <c r="D942" s="277" t="s">
        <v>3154</v>
      </c>
    </row>
    <row r="943">
      <c r="A943" s="271">
        <v>295.0</v>
      </c>
      <c r="B943" s="268">
        <v>44739.0</v>
      </c>
      <c r="C943" s="276">
        <v>44741.0</v>
      </c>
      <c r="D943" s="277" t="s">
        <v>3144</v>
      </c>
    </row>
    <row r="944">
      <c r="A944" s="271">
        <v>295.0</v>
      </c>
      <c r="B944" s="21">
        <v>44742.0</v>
      </c>
      <c r="C944" s="21">
        <v>44742.0</v>
      </c>
      <c r="D944" s="277" t="s">
        <v>3154</v>
      </c>
    </row>
    <row r="945">
      <c r="A945" s="271">
        <v>296.0</v>
      </c>
      <c r="B945" s="268">
        <v>44572.0</v>
      </c>
      <c r="C945" s="276">
        <v>44584.0</v>
      </c>
      <c r="D945" s="277" t="s">
        <v>3143</v>
      </c>
    </row>
    <row r="946">
      <c r="A946" s="271">
        <v>296.0</v>
      </c>
      <c r="B946" s="268">
        <v>44585.0</v>
      </c>
      <c r="C946" s="276">
        <v>44587.0</v>
      </c>
      <c r="D946" s="277" t="s">
        <v>3144</v>
      </c>
    </row>
    <row r="947">
      <c r="A947" s="271">
        <v>296.0</v>
      </c>
      <c r="B947" s="21">
        <v>44588.0</v>
      </c>
      <c r="C947" s="276">
        <v>44601.0</v>
      </c>
      <c r="D947" s="277" t="s">
        <v>3145</v>
      </c>
    </row>
    <row r="948">
      <c r="A948" s="271">
        <v>296.0</v>
      </c>
      <c r="B948" s="21">
        <v>44602.0</v>
      </c>
      <c r="C948" s="21">
        <v>44602.0</v>
      </c>
      <c r="D948" s="277" t="s">
        <v>3154</v>
      </c>
    </row>
    <row r="949">
      <c r="A949" s="271">
        <v>297.0</v>
      </c>
      <c r="B949" s="276">
        <v>44572.0</v>
      </c>
      <c r="C949" s="276">
        <v>44579.0</v>
      </c>
      <c r="D949" s="277" t="s">
        <v>3144</v>
      </c>
    </row>
    <row r="950">
      <c r="A950" s="271">
        <v>297.0</v>
      </c>
      <c r="B950" s="276">
        <v>44580.0</v>
      </c>
      <c r="C950" s="276">
        <v>44586.0</v>
      </c>
      <c r="D950" s="277" t="s">
        <v>3145</v>
      </c>
    </row>
    <row r="951">
      <c r="A951" s="271">
        <v>297.0</v>
      </c>
      <c r="B951" s="276">
        <v>44587.0</v>
      </c>
      <c r="C951" s="276">
        <v>44587.0</v>
      </c>
      <c r="D951" s="277" t="s">
        <v>3154</v>
      </c>
    </row>
    <row r="952">
      <c r="A952" s="271">
        <v>298.0</v>
      </c>
      <c r="B952" s="276">
        <v>44598.0</v>
      </c>
      <c r="C952" s="276">
        <v>44603.0</v>
      </c>
      <c r="D952" s="277" t="s">
        <v>3143</v>
      </c>
    </row>
    <row r="953">
      <c r="A953" s="271">
        <v>298.0</v>
      </c>
      <c r="B953" s="276">
        <v>44604.0</v>
      </c>
      <c r="C953" s="276">
        <v>44604.0</v>
      </c>
      <c r="D953" s="265" t="s">
        <v>2538</v>
      </c>
    </row>
    <row r="954">
      <c r="A954" s="271">
        <v>299.0</v>
      </c>
      <c r="B954" s="276">
        <v>44604.0</v>
      </c>
      <c r="C954" s="276">
        <v>44604.0</v>
      </c>
      <c r="D954" s="277" t="s">
        <v>3143</v>
      </c>
    </row>
    <row r="955">
      <c r="A955" s="271">
        <v>299.0</v>
      </c>
      <c r="B955" s="276">
        <v>44605.0</v>
      </c>
      <c r="C955" s="276">
        <v>44605.0</v>
      </c>
      <c r="D955" s="265" t="s">
        <v>2538</v>
      </c>
    </row>
    <row r="956">
      <c r="A956" s="271">
        <v>300.0</v>
      </c>
      <c r="B956" s="268">
        <v>44606.0</v>
      </c>
      <c r="C956" s="276">
        <v>44608.0</v>
      </c>
      <c r="D956" s="277" t="s">
        <v>3143</v>
      </c>
    </row>
    <row r="957">
      <c r="A957" s="271">
        <v>300.0</v>
      </c>
      <c r="B957" s="276">
        <v>44609.0</v>
      </c>
      <c r="C957" s="276">
        <v>44609.0</v>
      </c>
      <c r="D957" s="277" t="s">
        <v>2538</v>
      </c>
    </row>
    <row r="958">
      <c r="A958" s="271">
        <v>301.0</v>
      </c>
      <c r="B958" s="276">
        <v>44570.0</v>
      </c>
      <c r="C958" s="276">
        <v>44609.0</v>
      </c>
      <c r="D958" s="277" t="s">
        <v>3143</v>
      </c>
    </row>
    <row r="959">
      <c r="A959" s="271">
        <v>301.0</v>
      </c>
      <c r="B959" s="276">
        <v>44610.0</v>
      </c>
      <c r="C959" s="276">
        <v>44614.0</v>
      </c>
      <c r="D959" s="277" t="s">
        <v>3144</v>
      </c>
    </row>
    <row r="960">
      <c r="A960" s="271">
        <v>301.0</v>
      </c>
      <c r="B960" s="276">
        <v>44615.0</v>
      </c>
      <c r="C960" s="276">
        <v>44672.0</v>
      </c>
      <c r="D960" s="277" t="s">
        <v>3143</v>
      </c>
    </row>
    <row r="961">
      <c r="A961" s="271">
        <v>301.0</v>
      </c>
      <c r="B961" s="276">
        <v>44673.0</v>
      </c>
      <c r="C961" s="276">
        <v>44673.0</v>
      </c>
      <c r="D961" s="277" t="s">
        <v>3154</v>
      </c>
    </row>
    <row r="962">
      <c r="A962" s="271">
        <v>302.0</v>
      </c>
      <c r="B962" s="268">
        <v>44602.0</v>
      </c>
      <c r="C962" s="276">
        <v>44611.0</v>
      </c>
      <c r="D962" s="277" t="s">
        <v>3143</v>
      </c>
    </row>
    <row r="963">
      <c r="A963" s="271">
        <v>302.0</v>
      </c>
      <c r="B963" s="268">
        <v>44612.0</v>
      </c>
      <c r="C963" s="276">
        <v>44612.0</v>
      </c>
      <c r="D963" s="277" t="s">
        <v>3144</v>
      </c>
    </row>
    <row r="964">
      <c r="A964" s="271">
        <v>302.0</v>
      </c>
      <c r="B964" s="21">
        <v>44613.0</v>
      </c>
      <c r="C964" s="276">
        <v>44614.0</v>
      </c>
      <c r="D964" s="277" t="s">
        <v>3145</v>
      </c>
    </row>
    <row r="965">
      <c r="A965" s="271">
        <v>302.0</v>
      </c>
      <c r="B965" s="21">
        <v>44615.0</v>
      </c>
      <c r="C965" s="21">
        <v>44615.0</v>
      </c>
      <c r="D965" s="277" t="s">
        <v>3154</v>
      </c>
    </row>
    <row r="966">
      <c r="A966" s="271">
        <v>303.0</v>
      </c>
      <c r="B966" s="268">
        <v>44614.0</v>
      </c>
      <c r="C966" s="276">
        <v>44635.0</v>
      </c>
      <c r="D966" s="277" t="s">
        <v>3143</v>
      </c>
    </row>
    <row r="967">
      <c r="A967" s="271">
        <v>303.0</v>
      </c>
      <c r="B967" s="268">
        <v>44636.0</v>
      </c>
      <c r="C967" s="276">
        <v>44637.0</v>
      </c>
      <c r="D967" s="277" t="s">
        <v>3144</v>
      </c>
    </row>
    <row r="968">
      <c r="A968" s="271">
        <v>303.0</v>
      </c>
      <c r="B968" s="21">
        <v>44638.0</v>
      </c>
      <c r="C968" s="276">
        <v>44646.0</v>
      </c>
      <c r="D968" s="277" t="s">
        <v>3145</v>
      </c>
    </row>
    <row r="969">
      <c r="A969" s="271">
        <v>303.0</v>
      </c>
      <c r="B969" s="21">
        <v>44647.0</v>
      </c>
      <c r="C969" s="21">
        <v>44647.0</v>
      </c>
      <c r="D969" s="277" t="s">
        <v>3154</v>
      </c>
    </row>
    <row r="970">
      <c r="A970" s="271">
        <v>304.0</v>
      </c>
      <c r="B970" s="268">
        <v>44610.0</v>
      </c>
      <c r="C970" s="276">
        <v>44621.0</v>
      </c>
      <c r="D970" s="277" t="s">
        <v>3143</v>
      </c>
    </row>
    <row r="971">
      <c r="A971" s="271">
        <v>304.0</v>
      </c>
      <c r="B971" s="21">
        <v>44622.0</v>
      </c>
      <c r="C971" s="276">
        <v>44635.0</v>
      </c>
      <c r="D971" s="277" t="s">
        <v>3145</v>
      </c>
    </row>
    <row r="972">
      <c r="A972" s="271">
        <v>304.0</v>
      </c>
      <c r="B972" s="21">
        <v>44636.0</v>
      </c>
      <c r="C972" s="21">
        <v>44636.0</v>
      </c>
      <c r="D972" s="277" t="s">
        <v>3154</v>
      </c>
    </row>
    <row r="973">
      <c r="A973" s="271">
        <v>305.0</v>
      </c>
      <c r="B973" s="268">
        <v>44617.0</v>
      </c>
      <c r="C973" s="276">
        <v>44646.0</v>
      </c>
      <c r="D973" s="277" t="s">
        <v>3143</v>
      </c>
    </row>
    <row r="974">
      <c r="A974" s="271">
        <v>305.0</v>
      </c>
      <c r="B974" s="268">
        <v>44647.0</v>
      </c>
      <c r="C974" s="276">
        <v>44664.0</v>
      </c>
      <c r="D974" s="277" t="s">
        <v>3144</v>
      </c>
    </row>
    <row r="975">
      <c r="A975" s="271">
        <v>305.0</v>
      </c>
      <c r="B975" s="21">
        <v>44665.0</v>
      </c>
      <c r="C975" s="276">
        <v>44735.0</v>
      </c>
      <c r="D975" s="277" t="s">
        <v>3145</v>
      </c>
    </row>
    <row r="976">
      <c r="A976" s="271">
        <v>305.0</v>
      </c>
      <c r="B976" s="21">
        <v>44736.0</v>
      </c>
      <c r="C976" s="21">
        <v>44736.0</v>
      </c>
      <c r="D976" s="277" t="s">
        <v>3154</v>
      </c>
    </row>
    <row r="977">
      <c r="A977" s="271">
        <v>306.0</v>
      </c>
      <c r="B977" s="282">
        <v>44828.0</v>
      </c>
      <c r="C977" s="274">
        <v>44835.0</v>
      </c>
      <c r="D977" s="267" t="s">
        <v>3144</v>
      </c>
    </row>
    <row r="978">
      <c r="A978" s="271">
        <v>306.0</v>
      </c>
      <c r="B978" s="285">
        <v>44836.0</v>
      </c>
      <c r="C978" s="274">
        <v>44836.0</v>
      </c>
      <c r="D978" s="267" t="s">
        <v>3140</v>
      </c>
    </row>
    <row r="979">
      <c r="A979" s="271">
        <v>306.0</v>
      </c>
      <c r="B979" s="266">
        <v>44837.0</v>
      </c>
      <c r="C979" s="266">
        <v>44837.0</v>
      </c>
      <c r="D979" s="267" t="s">
        <v>3154</v>
      </c>
    </row>
    <row r="980">
      <c r="A980" s="271">
        <v>307.0</v>
      </c>
      <c r="B980" s="268">
        <v>44583.0</v>
      </c>
      <c r="C980" s="276">
        <v>44622.0</v>
      </c>
      <c r="D980" s="277" t="s">
        <v>3143</v>
      </c>
    </row>
    <row r="981">
      <c r="A981" s="271">
        <v>307.0</v>
      </c>
      <c r="B981" s="21">
        <v>44623.0</v>
      </c>
      <c r="C981" s="21">
        <v>44623.0</v>
      </c>
      <c r="D981" s="277" t="s">
        <v>3154</v>
      </c>
    </row>
    <row r="982">
      <c r="A982" s="271">
        <v>308.0</v>
      </c>
      <c r="B982" s="268">
        <v>44669.0</v>
      </c>
      <c r="C982" s="276">
        <v>44686.0</v>
      </c>
      <c r="D982" s="277" t="s">
        <v>3144</v>
      </c>
    </row>
    <row r="983">
      <c r="A983" s="271">
        <v>308.0</v>
      </c>
      <c r="B983" s="21">
        <v>44687.0</v>
      </c>
      <c r="C983" s="276">
        <v>44696.0</v>
      </c>
      <c r="D983" s="277" t="s">
        <v>3145</v>
      </c>
    </row>
    <row r="984">
      <c r="A984" s="271">
        <v>308.0</v>
      </c>
      <c r="B984" s="21">
        <v>44697.0</v>
      </c>
      <c r="C984" s="21">
        <v>44697.0</v>
      </c>
      <c r="D984" s="277" t="s">
        <v>3154</v>
      </c>
    </row>
    <row r="985">
      <c r="A985" s="271">
        <v>309.0</v>
      </c>
      <c r="B985" s="268">
        <v>44671.0</v>
      </c>
      <c r="C985" s="21">
        <v>44678.0</v>
      </c>
      <c r="D985" s="277" t="s">
        <v>3143</v>
      </c>
    </row>
    <row r="986">
      <c r="A986" s="271">
        <v>309.0</v>
      </c>
      <c r="B986" s="21">
        <v>44679.0</v>
      </c>
      <c r="C986" s="21">
        <v>44679.0</v>
      </c>
      <c r="D986" s="277" t="s">
        <v>3154</v>
      </c>
    </row>
    <row r="987">
      <c r="A987" s="271">
        <v>310.0</v>
      </c>
      <c r="B987" s="268">
        <v>44673.0</v>
      </c>
      <c r="C987" s="276">
        <v>44679.0</v>
      </c>
      <c r="D987" s="277" t="s">
        <v>3144</v>
      </c>
    </row>
    <row r="988">
      <c r="A988" s="271">
        <v>310.0</v>
      </c>
      <c r="B988" s="21">
        <v>44680.0</v>
      </c>
      <c r="C988" s="21">
        <v>44680.0</v>
      </c>
      <c r="D988" s="277" t="s">
        <v>3154</v>
      </c>
    </row>
    <row r="989">
      <c r="A989" s="271">
        <v>311.0</v>
      </c>
      <c r="B989" s="276">
        <v>44674.0</v>
      </c>
      <c r="C989" s="276">
        <v>44684.0</v>
      </c>
      <c r="D989" s="277" t="s">
        <v>3144</v>
      </c>
    </row>
    <row r="990">
      <c r="A990" s="271">
        <v>311.0</v>
      </c>
      <c r="B990" s="276">
        <v>44685.0</v>
      </c>
      <c r="C990" s="276">
        <v>44698.0</v>
      </c>
      <c r="D990" s="277" t="s">
        <v>3145</v>
      </c>
    </row>
    <row r="991">
      <c r="A991" s="271">
        <v>311.0</v>
      </c>
      <c r="B991" s="276">
        <v>44699.0</v>
      </c>
      <c r="C991" s="276">
        <v>44699.0</v>
      </c>
      <c r="D991" s="277" t="s">
        <v>3154</v>
      </c>
    </row>
    <row r="992">
      <c r="A992" s="271">
        <v>312.0</v>
      </c>
      <c r="B992" s="268">
        <v>44674.0</v>
      </c>
      <c r="C992" s="276">
        <v>44682.0</v>
      </c>
      <c r="D992" s="277" t="s">
        <v>3144</v>
      </c>
    </row>
    <row r="993">
      <c r="A993" s="271">
        <v>312.0</v>
      </c>
      <c r="B993" s="21">
        <v>44683.0</v>
      </c>
      <c r="C993" s="276">
        <v>44684.0</v>
      </c>
      <c r="D993" s="277" t="s">
        <v>3145</v>
      </c>
    </row>
    <row r="994">
      <c r="A994" s="271">
        <v>312.0</v>
      </c>
      <c r="B994" s="21">
        <v>44685.0</v>
      </c>
      <c r="C994" s="21">
        <v>44685.0</v>
      </c>
      <c r="D994" s="277" t="s">
        <v>3154</v>
      </c>
    </row>
    <row r="995">
      <c r="A995" s="271">
        <v>313.0</v>
      </c>
      <c r="B995" s="276">
        <v>44673.0</v>
      </c>
      <c r="C995" s="276">
        <v>44673.0</v>
      </c>
      <c r="D995" s="267" t="s">
        <v>3140</v>
      </c>
    </row>
    <row r="996">
      <c r="A996" s="271">
        <v>313.0</v>
      </c>
      <c r="B996" s="276">
        <v>44674.0</v>
      </c>
      <c r="C996" s="276">
        <v>44676.0</v>
      </c>
      <c r="D996" s="277" t="s">
        <v>3144</v>
      </c>
    </row>
    <row r="997">
      <c r="A997" s="271">
        <v>313.0</v>
      </c>
      <c r="B997" s="276">
        <v>44681.0</v>
      </c>
      <c r="C997" s="276">
        <v>44681.0</v>
      </c>
      <c r="D997" s="267" t="s">
        <v>3154</v>
      </c>
    </row>
    <row r="998">
      <c r="A998" s="271">
        <v>314.0</v>
      </c>
      <c r="B998" s="268">
        <v>44677.0</v>
      </c>
      <c r="C998" s="276">
        <v>44685.0</v>
      </c>
      <c r="D998" s="277" t="s">
        <v>3143</v>
      </c>
    </row>
    <row r="999">
      <c r="A999" s="271">
        <v>314.0</v>
      </c>
      <c r="B999" s="268">
        <v>44686.0</v>
      </c>
      <c r="C999" s="276">
        <v>44686.0</v>
      </c>
      <c r="D999" s="277" t="s">
        <v>3144</v>
      </c>
    </row>
    <row r="1000">
      <c r="A1000" s="271">
        <v>314.0</v>
      </c>
      <c r="B1000" s="21">
        <v>44687.0</v>
      </c>
      <c r="C1000" s="21">
        <v>44687.0</v>
      </c>
      <c r="D1000" s="277" t="s">
        <v>3154</v>
      </c>
    </row>
    <row r="1001">
      <c r="A1001" s="271">
        <v>315.0</v>
      </c>
      <c r="B1001" s="268">
        <v>44679.0</v>
      </c>
      <c r="C1001" s="276">
        <v>44696.0</v>
      </c>
      <c r="D1001" s="277" t="s">
        <v>3143</v>
      </c>
    </row>
    <row r="1002">
      <c r="A1002" s="271">
        <v>315.0</v>
      </c>
      <c r="B1002" s="268">
        <v>44697.0</v>
      </c>
      <c r="C1002" s="276">
        <v>44698.0</v>
      </c>
      <c r="D1002" s="277" t="s">
        <v>3144</v>
      </c>
    </row>
    <row r="1003">
      <c r="A1003" s="271">
        <v>315.0</v>
      </c>
      <c r="B1003" s="21">
        <v>44699.0</v>
      </c>
      <c r="C1003" s="276">
        <v>44711.0</v>
      </c>
      <c r="D1003" s="277" t="s">
        <v>3143</v>
      </c>
    </row>
    <row r="1004">
      <c r="A1004" s="271">
        <v>315.0</v>
      </c>
      <c r="B1004" s="21">
        <v>44712.0</v>
      </c>
      <c r="C1004" s="276">
        <v>44721.0</v>
      </c>
      <c r="D1004" s="277" t="s">
        <v>3144</v>
      </c>
    </row>
    <row r="1005">
      <c r="A1005" s="271">
        <v>315.0</v>
      </c>
      <c r="B1005" s="21">
        <v>44722.0</v>
      </c>
      <c r="C1005" s="21">
        <v>44722.0</v>
      </c>
      <c r="D1005" s="277" t="s">
        <v>3154</v>
      </c>
    </row>
    <row r="1006">
      <c r="A1006" s="271">
        <v>316.0</v>
      </c>
      <c r="B1006" s="268">
        <v>44680.0</v>
      </c>
      <c r="C1006" s="276">
        <v>44685.0</v>
      </c>
      <c r="D1006" s="277" t="s">
        <v>3144</v>
      </c>
    </row>
    <row r="1007">
      <c r="A1007" s="271">
        <v>316.0</v>
      </c>
      <c r="B1007" s="21">
        <v>44686.0</v>
      </c>
      <c r="C1007" s="21">
        <v>44686.0</v>
      </c>
      <c r="D1007" s="277" t="s">
        <v>3154</v>
      </c>
    </row>
    <row r="1008">
      <c r="A1008" s="271">
        <v>317.0</v>
      </c>
      <c r="B1008" s="268">
        <v>44679.0</v>
      </c>
      <c r="C1008" s="268">
        <v>44680.0</v>
      </c>
      <c r="D1008" s="267" t="s">
        <v>3140</v>
      </c>
    </row>
    <row r="1009">
      <c r="A1009" s="271">
        <v>317.0</v>
      </c>
      <c r="B1009" s="268">
        <v>44681.0</v>
      </c>
      <c r="C1009" s="268">
        <v>44683.0</v>
      </c>
      <c r="D1009" s="277" t="s">
        <v>3144</v>
      </c>
    </row>
    <row r="1010">
      <c r="A1010" s="271">
        <v>317.0</v>
      </c>
      <c r="B1010" s="268">
        <v>44684.0</v>
      </c>
      <c r="C1010" s="268">
        <v>44684.0</v>
      </c>
      <c r="D1010" s="267" t="s">
        <v>3140</v>
      </c>
    </row>
    <row r="1011">
      <c r="A1011" s="271">
        <v>317.0</v>
      </c>
      <c r="B1011" s="268">
        <v>44685.0</v>
      </c>
      <c r="C1011" s="268">
        <v>44685.0</v>
      </c>
      <c r="D1011" s="277" t="s">
        <v>3154</v>
      </c>
    </row>
    <row r="1012">
      <c r="A1012" s="271">
        <v>318.0</v>
      </c>
      <c r="B1012" s="268">
        <v>44682.0</v>
      </c>
      <c r="C1012" s="276">
        <v>44682.0</v>
      </c>
      <c r="D1012" s="277" t="s">
        <v>3143</v>
      </c>
    </row>
    <row r="1013">
      <c r="A1013" s="271">
        <v>318.0</v>
      </c>
      <c r="B1013" s="276">
        <v>44682.0</v>
      </c>
      <c r="C1013" s="276">
        <v>44682.0</v>
      </c>
      <c r="D1013" s="277" t="s">
        <v>2538</v>
      </c>
    </row>
    <row r="1014">
      <c r="A1014" s="271">
        <v>319.0</v>
      </c>
      <c r="B1014" s="269">
        <v>44735.0</v>
      </c>
      <c r="C1014" s="276">
        <v>44745.0</v>
      </c>
      <c r="D1014" s="277" t="s">
        <v>3144</v>
      </c>
    </row>
    <row r="1015">
      <c r="A1015" s="271">
        <v>319.0</v>
      </c>
      <c r="B1015" s="270">
        <v>44746.0</v>
      </c>
      <c r="C1015" s="276">
        <v>44752.0</v>
      </c>
      <c r="D1015" s="277" t="s">
        <v>3145</v>
      </c>
    </row>
    <row r="1016">
      <c r="A1016" s="271">
        <v>319.0</v>
      </c>
      <c r="B1016" s="21">
        <v>44753.0</v>
      </c>
      <c r="C1016" s="21">
        <v>44753.0</v>
      </c>
      <c r="D1016" s="277" t="s">
        <v>3154</v>
      </c>
    </row>
    <row r="1017">
      <c r="A1017" s="271">
        <v>320.0</v>
      </c>
      <c r="B1017" s="269">
        <v>44739.0</v>
      </c>
      <c r="C1017" s="276">
        <v>44740.0</v>
      </c>
      <c r="D1017" s="277" t="s">
        <v>3143</v>
      </c>
    </row>
    <row r="1018">
      <c r="A1018" s="271">
        <v>320.0</v>
      </c>
      <c r="B1018" s="269">
        <v>44741.0</v>
      </c>
      <c r="C1018" s="276">
        <v>44752.0</v>
      </c>
      <c r="D1018" s="277" t="s">
        <v>3144</v>
      </c>
    </row>
    <row r="1019">
      <c r="A1019" s="271">
        <v>320.0</v>
      </c>
      <c r="B1019" s="270">
        <v>44753.0</v>
      </c>
      <c r="C1019" s="276">
        <v>44755.0</v>
      </c>
      <c r="D1019" s="277" t="s">
        <v>3145</v>
      </c>
    </row>
    <row r="1020">
      <c r="A1020" s="271">
        <v>320.0</v>
      </c>
      <c r="B1020" s="21">
        <v>44756.0</v>
      </c>
      <c r="C1020" s="21">
        <v>44756.0</v>
      </c>
      <c r="D1020" s="277" t="s">
        <v>3154</v>
      </c>
    </row>
    <row r="1021">
      <c r="A1021" s="271">
        <v>321.0</v>
      </c>
      <c r="B1021" s="269">
        <v>44739.0</v>
      </c>
      <c r="C1021" s="276">
        <v>44751.0</v>
      </c>
      <c r="D1021" s="277" t="s">
        <v>3144</v>
      </c>
    </row>
    <row r="1022">
      <c r="A1022" s="271">
        <v>321.0</v>
      </c>
      <c r="B1022" s="270">
        <v>44752.0</v>
      </c>
      <c r="C1022" s="276">
        <v>44760.0</v>
      </c>
      <c r="D1022" s="277" t="s">
        <v>3145</v>
      </c>
    </row>
    <row r="1023">
      <c r="A1023" s="271">
        <v>321.0</v>
      </c>
      <c r="B1023" s="21">
        <v>44761.0</v>
      </c>
      <c r="C1023" s="21">
        <v>44761.0</v>
      </c>
      <c r="D1023" s="277" t="s">
        <v>3154</v>
      </c>
    </row>
    <row r="1024">
      <c r="A1024" s="271">
        <v>322.0</v>
      </c>
      <c r="B1024" s="269">
        <v>44744.0</v>
      </c>
      <c r="C1024" s="276">
        <v>44756.0</v>
      </c>
      <c r="D1024" s="277" t="s">
        <v>3144</v>
      </c>
    </row>
    <row r="1025">
      <c r="A1025" s="271">
        <v>322.0</v>
      </c>
      <c r="B1025" s="270">
        <v>44757.0</v>
      </c>
      <c r="C1025" s="276">
        <v>44762.0</v>
      </c>
      <c r="D1025" s="277" t="s">
        <v>3145</v>
      </c>
    </row>
    <row r="1026">
      <c r="A1026" s="271">
        <v>322.0</v>
      </c>
      <c r="B1026" s="21">
        <v>44763.0</v>
      </c>
      <c r="C1026" s="21">
        <v>44763.0</v>
      </c>
      <c r="D1026" s="277" t="s">
        <v>3154</v>
      </c>
    </row>
    <row r="1027">
      <c r="A1027" s="271">
        <v>323.0</v>
      </c>
      <c r="B1027" s="269">
        <v>44746.0</v>
      </c>
      <c r="C1027" s="276">
        <v>44755.0</v>
      </c>
      <c r="D1027" s="277" t="s">
        <v>3144</v>
      </c>
    </row>
    <row r="1028">
      <c r="A1028" s="271">
        <v>323.0</v>
      </c>
      <c r="B1028" s="270">
        <v>44756.0</v>
      </c>
      <c r="C1028" s="276">
        <v>44763.0</v>
      </c>
      <c r="D1028" s="277" t="s">
        <v>3145</v>
      </c>
    </row>
    <row r="1029">
      <c r="A1029" s="271">
        <v>323.0</v>
      </c>
      <c r="B1029" s="21">
        <v>44764.0</v>
      </c>
      <c r="C1029" s="21">
        <v>44764.0</v>
      </c>
      <c r="D1029" s="277" t="s">
        <v>3154</v>
      </c>
    </row>
    <row r="1030">
      <c r="A1030" s="271">
        <v>324.0</v>
      </c>
      <c r="B1030" s="269">
        <v>44747.0</v>
      </c>
      <c r="C1030" s="276">
        <v>44755.0</v>
      </c>
      <c r="D1030" s="277" t="s">
        <v>3144</v>
      </c>
    </row>
    <row r="1031">
      <c r="A1031" s="271">
        <v>324.0</v>
      </c>
      <c r="B1031" s="21">
        <v>44756.0</v>
      </c>
      <c r="C1031" s="21">
        <v>44756.0</v>
      </c>
      <c r="D1031" s="277" t="s">
        <v>3154</v>
      </c>
    </row>
    <row r="1032">
      <c r="A1032" s="271">
        <v>325.0</v>
      </c>
      <c r="B1032" s="269">
        <v>44749.0</v>
      </c>
      <c r="C1032" s="276">
        <v>44755.0</v>
      </c>
      <c r="D1032" s="277" t="s">
        <v>3143</v>
      </c>
    </row>
    <row r="1033">
      <c r="A1033" s="271">
        <v>325.0</v>
      </c>
      <c r="B1033" s="269">
        <v>44756.0</v>
      </c>
      <c r="C1033" s="276">
        <v>44759.0</v>
      </c>
      <c r="D1033" s="277" t="s">
        <v>3144</v>
      </c>
    </row>
    <row r="1034">
      <c r="A1034" s="271">
        <v>325.0</v>
      </c>
      <c r="B1034" s="21">
        <v>44760.0</v>
      </c>
      <c r="C1034" s="21">
        <v>44760.0</v>
      </c>
      <c r="D1034" s="277" t="s">
        <v>3154</v>
      </c>
    </row>
    <row r="1035">
      <c r="A1035" s="271">
        <v>326.0</v>
      </c>
      <c r="B1035" s="269">
        <v>44693.0</v>
      </c>
      <c r="C1035" s="276">
        <v>44745.0</v>
      </c>
      <c r="D1035" s="277" t="s">
        <v>3143</v>
      </c>
    </row>
    <row r="1036">
      <c r="A1036" s="271">
        <v>326.0</v>
      </c>
      <c r="B1036" s="269">
        <v>44746.0</v>
      </c>
      <c r="C1036" s="276">
        <v>44752.0</v>
      </c>
      <c r="D1036" s="277" t="s">
        <v>3144</v>
      </c>
    </row>
    <row r="1037">
      <c r="A1037" s="271">
        <v>326.0</v>
      </c>
      <c r="B1037" s="270">
        <v>44753.0</v>
      </c>
      <c r="C1037" s="276">
        <v>44753.0</v>
      </c>
      <c r="D1037" s="277" t="s">
        <v>3143</v>
      </c>
    </row>
    <row r="1038">
      <c r="A1038" s="271">
        <v>326.0</v>
      </c>
      <c r="B1038" s="270">
        <v>44754.0</v>
      </c>
      <c r="C1038" s="276">
        <v>44755.0</v>
      </c>
      <c r="D1038" s="277" t="s">
        <v>3144</v>
      </c>
    </row>
    <row r="1039">
      <c r="A1039" s="271">
        <v>326.0</v>
      </c>
      <c r="B1039" s="21">
        <v>44756.0</v>
      </c>
      <c r="C1039" s="21">
        <v>44756.0</v>
      </c>
      <c r="D1039" s="277" t="s">
        <v>3154</v>
      </c>
    </row>
    <row r="1040">
      <c r="A1040" s="271">
        <v>327.0</v>
      </c>
      <c r="B1040" s="269">
        <v>44755.0</v>
      </c>
      <c r="C1040" s="276">
        <v>44760.0</v>
      </c>
      <c r="D1040" s="277" t="s">
        <v>3144</v>
      </c>
    </row>
    <row r="1041">
      <c r="A1041" s="271">
        <v>327.0</v>
      </c>
      <c r="B1041" s="21">
        <v>44761.0</v>
      </c>
      <c r="C1041" s="21">
        <v>44761.0</v>
      </c>
      <c r="D1041" s="277" t="s">
        <v>3154</v>
      </c>
    </row>
    <row r="1042">
      <c r="A1042" s="271">
        <v>328.0</v>
      </c>
      <c r="B1042" s="269">
        <v>44755.0</v>
      </c>
      <c r="C1042" s="276">
        <v>44763.0</v>
      </c>
      <c r="D1042" s="277" t="s">
        <v>3144</v>
      </c>
    </row>
    <row r="1043">
      <c r="A1043" s="271">
        <v>328.0</v>
      </c>
      <c r="B1043" s="270">
        <v>44764.0</v>
      </c>
      <c r="C1043" s="276">
        <v>44770.0</v>
      </c>
      <c r="D1043" s="277" t="s">
        <v>3145</v>
      </c>
    </row>
    <row r="1044">
      <c r="A1044" s="271">
        <v>328.0</v>
      </c>
      <c r="B1044" s="21">
        <v>44771.0</v>
      </c>
      <c r="C1044" s="21">
        <v>44771.0</v>
      </c>
      <c r="D1044" s="277" t="s">
        <v>3154</v>
      </c>
    </row>
    <row r="1045">
      <c r="A1045" s="271">
        <v>329.0</v>
      </c>
      <c r="B1045" s="269">
        <v>44708.0</v>
      </c>
      <c r="C1045" s="276">
        <v>44735.0</v>
      </c>
      <c r="D1045" s="277" t="s">
        <v>3143</v>
      </c>
    </row>
    <row r="1046">
      <c r="A1046" s="271">
        <v>329.0</v>
      </c>
      <c r="B1046" s="270">
        <v>44736.0</v>
      </c>
      <c r="C1046" s="276">
        <v>44745.0</v>
      </c>
      <c r="D1046" s="277" t="s">
        <v>3145</v>
      </c>
    </row>
    <row r="1047">
      <c r="A1047" s="271">
        <v>329.0</v>
      </c>
      <c r="B1047" s="21">
        <v>44746.0</v>
      </c>
      <c r="C1047" s="21">
        <v>44746.0</v>
      </c>
      <c r="D1047" s="277" t="s">
        <v>3154</v>
      </c>
    </row>
    <row r="1048">
      <c r="A1048" s="271">
        <v>330.0</v>
      </c>
      <c r="B1048" s="269">
        <v>44579.0</v>
      </c>
      <c r="C1048" s="269">
        <v>44596.0</v>
      </c>
      <c r="D1048" s="277" t="s">
        <v>3143</v>
      </c>
    </row>
    <row r="1049">
      <c r="A1049" s="271">
        <v>330.0</v>
      </c>
      <c r="B1049" s="269">
        <v>44597.0</v>
      </c>
      <c r="C1049" s="270">
        <v>44607.0</v>
      </c>
      <c r="D1049" s="277" t="s">
        <v>3144</v>
      </c>
    </row>
    <row r="1050">
      <c r="A1050" s="271">
        <v>330.0</v>
      </c>
      <c r="B1050" s="270">
        <v>44608.0</v>
      </c>
      <c r="C1050" s="276">
        <v>44619.0</v>
      </c>
      <c r="D1050" s="277" t="s">
        <v>3145</v>
      </c>
    </row>
    <row r="1051">
      <c r="A1051" s="271">
        <v>330.0</v>
      </c>
      <c r="B1051" s="276">
        <v>44620.0</v>
      </c>
      <c r="C1051" s="276">
        <v>44620.0</v>
      </c>
      <c r="D1051" s="277" t="s">
        <v>3154</v>
      </c>
    </row>
    <row r="1052">
      <c r="A1052" s="271">
        <v>331.0</v>
      </c>
      <c r="B1052" s="268">
        <v>44582.0</v>
      </c>
      <c r="C1052" s="276">
        <v>44598.0</v>
      </c>
      <c r="D1052" s="277" t="s">
        <v>3144</v>
      </c>
    </row>
    <row r="1053">
      <c r="A1053" s="271">
        <v>331.0</v>
      </c>
      <c r="B1053" s="21">
        <v>44599.0</v>
      </c>
      <c r="C1053" s="276">
        <v>44602.0</v>
      </c>
      <c r="D1053" s="277" t="s">
        <v>3145</v>
      </c>
    </row>
    <row r="1054">
      <c r="A1054" s="271">
        <v>331.0</v>
      </c>
      <c r="B1054" s="21">
        <v>44603.0</v>
      </c>
      <c r="C1054" s="21">
        <v>44603.0</v>
      </c>
      <c r="D1054" s="277" t="s">
        <v>3154</v>
      </c>
    </row>
    <row r="1055">
      <c r="A1055" s="271">
        <v>332.0</v>
      </c>
      <c r="B1055" s="276">
        <v>44585.0</v>
      </c>
      <c r="C1055" s="276">
        <v>44586.0</v>
      </c>
      <c r="D1055" s="267" t="s">
        <v>3140</v>
      </c>
    </row>
    <row r="1056">
      <c r="A1056" s="271">
        <v>332.0</v>
      </c>
      <c r="B1056" s="276">
        <v>44587.0</v>
      </c>
      <c r="C1056" s="276">
        <v>44588.0</v>
      </c>
      <c r="D1056" s="277" t="s">
        <v>3144</v>
      </c>
    </row>
    <row r="1057">
      <c r="A1057" s="271">
        <v>332.0</v>
      </c>
      <c r="B1057" s="276">
        <v>44589.0</v>
      </c>
      <c r="C1057" s="276">
        <v>44593.0</v>
      </c>
      <c r="D1057" s="267" t="s">
        <v>3140</v>
      </c>
    </row>
    <row r="1058">
      <c r="A1058" s="271">
        <v>332.0</v>
      </c>
      <c r="B1058" s="276">
        <v>44594.0</v>
      </c>
      <c r="C1058" s="276">
        <v>44594.0</v>
      </c>
      <c r="D1058" s="277" t="s">
        <v>3154</v>
      </c>
    </row>
    <row r="1059">
      <c r="A1059" s="271">
        <v>333.0</v>
      </c>
      <c r="B1059" s="268">
        <v>44591.0</v>
      </c>
      <c r="C1059" s="276">
        <v>44615.0</v>
      </c>
      <c r="D1059" s="277" t="s">
        <v>3144</v>
      </c>
    </row>
    <row r="1060">
      <c r="A1060" s="271">
        <v>333.0</v>
      </c>
      <c r="B1060" s="21">
        <v>44616.0</v>
      </c>
      <c r="C1060" s="21">
        <v>44616.0</v>
      </c>
      <c r="D1060" s="277" t="s">
        <v>3154</v>
      </c>
    </row>
    <row r="1061">
      <c r="A1061" s="271">
        <v>334.0</v>
      </c>
      <c r="B1061" s="268">
        <v>44592.0</v>
      </c>
      <c r="C1061" s="276">
        <v>44598.0</v>
      </c>
      <c r="D1061" s="277" t="s">
        <v>3143</v>
      </c>
    </row>
    <row r="1062">
      <c r="A1062" s="271">
        <v>334.0</v>
      </c>
      <c r="B1062" s="21">
        <v>44599.0</v>
      </c>
      <c r="C1062" s="276">
        <v>44614.0</v>
      </c>
      <c r="D1062" s="277" t="s">
        <v>3145</v>
      </c>
    </row>
    <row r="1063">
      <c r="A1063" s="271">
        <v>334.0</v>
      </c>
      <c r="B1063" s="268">
        <v>44615.0</v>
      </c>
      <c r="C1063" s="276">
        <v>44628.0</v>
      </c>
      <c r="D1063" s="277" t="s">
        <v>3144</v>
      </c>
    </row>
    <row r="1064">
      <c r="A1064" s="271">
        <v>334.0</v>
      </c>
      <c r="B1064" s="21">
        <v>44629.0</v>
      </c>
      <c r="C1064" s="21">
        <v>44629.0</v>
      </c>
      <c r="D1064" s="277" t="s">
        <v>3154</v>
      </c>
    </row>
    <row r="1065">
      <c r="A1065" s="271">
        <v>335.0</v>
      </c>
      <c r="B1065" s="276">
        <v>44660.0</v>
      </c>
      <c r="C1065" s="276">
        <v>44820.0</v>
      </c>
      <c r="D1065" s="277" t="s">
        <v>3143</v>
      </c>
    </row>
    <row r="1066">
      <c r="A1066" s="271">
        <v>335.0</v>
      </c>
      <c r="B1066" s="276">
        <v>44821.0</v>
      </c>
      <c r="C1066" s="276">
        <v>44826.0</v>
      </c>
      <c r="D1066" s="277" t="s">
        <v>3144</v>
      </c>
    </row>
    <row r="1067">
      <c r="A1067" s="271">
        <v>335.0</v>
      </c>
      <c r="B1067" s="276">
        <v>44827.0</v>
      </c>
      <c r="C1067" s="276">
        <v>44845.0</v>
      </c>
      <c r="D1067" s="277" t="s">
        <v>3145</v>
      </c>
    </row>
    <row r="1068">
      <c r="A1068" s="271">
        <v>335.0</v>
      </c>
      <c r="B1068" s="276">
        <v>44846.0</v>
      </c>
      <c r="C1068" s="276">
        <v>44846.0</v>
      </c>
      <c r="D1068" s="277" t="s">
        <v>3154</v>
      </c>
    </row>
    <row r="1069">
      <c r="A1069" s="271">
        <v>336.0</v>
      </c>
      <c r="B1069" s="268">
        <v>44619.0</v>
      </c>
      <c r="C1069" s="276">
        <v>44627.0</v>
      </c>
      <c r="D1069" s="277" t="s">
        <v>3144</v>
      </c>
    </row>
    <row r="1070">
      <c r="A1070" s="271">
        <v>336.0</v>
      </c>
      <c r="B1070" s="21">
        <v>44628.0</v>
      </c>
      <c r="C1070" s="21">
        <v>44628.0</v>
      </c>
      <c r="D1070" s="277" t="s">
        <v>3154</v>
      </c>
    </row>
    <row r="1071">
      <c r="A1071" s="271">
        <v>337.0</v>
      </c>
      <c r="B1071" s="270">
        <v>44870.0</v>
      </c>
      <c r="C1071" s="276">
        <v>44882.0</v>
      </c>
      <c r="D1071" s="277" t="s">
        <v>3144</v>
      </c>
    </row>
    <row r="1072">
      <c r="A1072" s="271">
        <v>337.0</v>
      </c>
      <c r="B1072" s="276">
        <v>44883.0</v>
      </c>
      <c r="C1072" s="276">
        <v>44887.0</v>
      </c>
      <c r="D1072" s="277" t="s">
        <v>3145</v>
      </c>
    </row>
    <row r="1073">
      <c r="A1073" s="271">
        <v>337.0</v>
      </c>
      <c r="B1073" s="276">
        <v>44888.0</v>
      </c>
      <c r="C1073" s="276">
        <v>44888.0</v>
      </c>
      <c r="D1073" s="277" t="s">
        <v>3154</v>
      </c>
    </row>
    <row r="1074">
      <c r="A1074" s="271">
        <v>338.0</v>
      </c>
      <c r="B1074" s="276">
        <v>44873.0</v>
      </c>
      <c r="C1074" s="276">
        <v>44880.0</v>
      </c>
      <c r="D1074" s="277" t="s">
        <v>3143</v>
      </c>
    </row>
    <row r="1075">
      <c r="A1075" s="271">
        <v>338.0</v>
      </c>
      <c r="B1075" s="276">
        <v>44881.0</v>
      </c>
      <c r="C1075" s="276">
        <v>44893.0</v>
      </c>
      <c r="D1075" s="277" t="s">
        <v>3144</v>
      </c>
    </row>
    <row r="1076">
      <c r="A1076" s="271">
        <v>338.0</v>
      </c>
      <c r="B1076" s="276">
        <v>44894.0</v>
      </c>
      <c r="C1076" s="276">
        <v>44903.0</v>
      </c>
      <c r="D1076" s="277" t="s">
        <v>3145</v>
      </c>
    </row>
    <row r="1077">
      <c r="A1077" s="271">
        <v>338.0</v>
      </c>
      <c r="B1077" s="276">
        <v>44904.0</v>
      </c>
      <c r="C1077" s="276">
        <v>44904.0</v>
      </c>
      <c r="D1077" s="277" t="s">
        <v>3154</v>
      </c>
    </row>
    <row r="1078">
      <c r="A1078" s="271">
        <v>339.0</v>
      </c>
      <c r="B1078" s="276">
        <v>44874.0</v>
      </c>
      <c r="C1078" s="276">
        <v>44893.0</v>
      </c>
      <c r="D1078" s="277" t="s">
        <v>3143</v>
      </c>
    </row>
    <row r="1079">
      <c r="A1079" s="271">
        <v>339.0</v>
      </c>
      <c r="B1079" s="276">
        <v>44894.0</v>
      </c>
      <c r="C1079" s="276">
        <v>44898.0</v>
      </c>
      <c r="D1079" s="277" t="s">
        <v>3144</v>
      </c>
    </row>
    <row r="1080">
      <c r="A1080" s="271">
        <v>339.0</v>
      </c>
      <c r="B1080" s="276">
        <v>44899.0</v>
      </c>
      <c r="C1080" s="276">
        <v>44914.0</v>
      </c>
      <c r="D1080" s="277" t="s">
        <v>3145</v>
      </c>
    </row>
    <row r="1081">
      <c r="A1081" s="271">
        <v>339.0</v>
      </c>
      <c r="B1081" s="276">
        <v>44915.0</v>
      </c>
      <c r="C1081" s="276">
        <v>44915.0</v>
      </c>
      <c r="D1081" s="277" t="s">
        <v>3154</v>
      </c>
    </row>
    <row r="1082">
      <c r="A1082" s="271">
        <v>340.0</v>
      </c>
      <c r="B1082" s="269">
        <v>44875.0</v>
      </c>
      <c r="C1082" s="270">
        <v>44901.0</v>
      </c>
      <c r="D1082" s="277" t="s">
        <v>3144</v>
      </c>
    </row>
    <row r="1083">
      <c r="A1083" s="271">
        <v>340.0</v>
      </c>
      <c r="B1083" s="270">
        <v>44902.0</v>
      </c>
      <c r="C1083" s="270">
        <v>44912.0</v>
      </c>
      <c r="D1083" s="277" t="s">
        <v>3145</v>
      </c>
    </row>
    <row r="1084">
      <c r="A1084" s="271">
        <v>340.0</v>
      </c>
      <c r="B1084" s="270">
        <v>44913.0</v>
      </c>
      <c r="C1084" s="270">
        <v>44913.0</v>
      </c>
      <c r="D1084" s="277" t="s">
        <v>3154</v>
      </c>
    </row>
    <row r="1085">
      <c r="A1085" s="271">
        <v>341.0</v>
      </c>
      <c r="B1085" s="268">
        <v>44878.0</v>
      </c>
      <c r="C1085" s="21">
        <v>44885.0</v>
      </c>
      <c r="D1085" s="277" t="s">
        <v>3143</v>
      </c>
    </row>
    <row r="1086">
      <c r="A1086" s="271">
        <v>341.0</v>
      </c>
      <c r="B1086" s="21">
        <v>44886.0</v>
      </c>
      <c r="C1086" s="21">
        <v>44890.0</v>
      </c>
      <c r="D1086" s="277" t="s">
        <v>3144</v>
      </c>
    </row>
    <row r="1087">
      <c r="A1087" s="271">
        <v>341.0</v>
      </c>
      <c r="B1087" s="21">
        <v>44891.0</v>
      </c>
      <c r="C1087" s="21">
        <v>44891.0</v>
      </c>
      <c r="D1087" s="267" t="s">
        <v>3140</v>
      </c>
    </row>
    <row r="1088">
      <c r="A1088" s="271">
        <v>341.0</v>
      </c>
      <c r="B1088" s="21">
        <v>44892.0</v>
      </c>
      <c r="C1088" s="21">
        <v>44892.0</v>
      </c>
      <c r="D1088" s="277" t="s">
        <v>3154</v>
      </c>
    </row>
    <row r="1089">
      <c r="A1089" s="271">
        <v>342.0</v>
      </c>
      <c r="B1089" s="276">
        <v>44774.0</v>
      </c>
      <c r="C1089" s="276">
        <v>44781.0</v>
      </c>
      <c r="D1089" s="277" t="s">
        <v>3143</v>
      </c>
    </row>
    <row r="1090">
      <c r="A1090" s="271">
        <v>342.0</v>
      </c>
      <c r="B1090" s="276">
        <v>44782.0</v>
      </c>
      <c r="C1090" s="276">
        <v>44822.0</v>
      </c>
      <c r="D1090" s="277" t="s">
        <v>3145</v>
      </c>
    </row>
    <row r="1091">
      <c r="A1091" s="271">
        <v>342.0</v>
      </c>
      <c r="B1091" s="276">
        <v>44823.0</v>
      </c>
      <c r="C1091" s="276">
        <v>44823.0</v>
      </c>
      <c r="D1091" s="277" t="s">
        <v>3154</v>
      </c>
    </row>
    <row r="1092">
      <c r="A1092" s="271">
        <v>343.0</v>
      </c>
      <c r="B1092" s="268">
        <v>44774.0</v>
      </c>
      <c r="C1092" s="276">
        <v>44780.0</v>
      </c>
      <c r="D1092" s="277" t="s">
        <v>3143</v>
      </c>
    </row>
    <row r="1093">
      <c r="A1093" s="271">
        <v>343.0</v>
      </c>
      <c r="B1093" s="21">
        <v>44781.0</v>
      </c>
      <c r="C1093" s="276">
        <v>44822.0</v>
      </c>
      <c r="D1093" s="277" t="s">
        <v>3145</v>
      </c>
    </row>
    <row r="1094">
      <c r="A1094" s="271">
        <v>343.0</v>
      </c>
      <c r="B1094" s="21">
        <v>44823.0</v>
      </c>
      <c r="C1094" s="21">
        <v>44823.0</v>
      </c>
      <c r="D1094" s="277" t="s">
        <v>3154</v>
      </c>
    </row>
    <row r="1095">
      <c r="A1095" s="271">
        <v>344.0</v>
      </c>
      <c r="B1095" s="268">
        <v>44775.0</v>
      </c>
      <c r="C1095" s="276">
        <v>44794.0</v>
      </c>
      <c r="D1095" s="277" t="s">
        <v>3144</v>
      </c>
    </row>
    <row r="1096">
      <c r="A1096" s="271">
        <v>344.0</v>
      </c>
      <c r="B1096" s="21">
        <v>44795.0</v>
      </c>
      <c r="C1096" s="21">
        <v>44795.0</v>
      </c>
      <c r="D1096" s="277" t="s">
        <v>3154</v>
      </c>
    </row>
    <row r="1097">
      <c r="A1097" s="271">
        <v>345.0</v>
      </c>
      <c r="B1097" s="268">
        <v>44777.0</v>
      </c>
      <c r="C1097" s="276">
        <v>44785.0</v>
      </c>
      <c r="D1097" s="277" t="s">
        <v>3144</v>
      </c>
    </row>
    <row r="1098">
      <c r="A1098" s="271">
        <v>345.0</v>
      </c>
      <c r="B1098" s="21">
        <v>44786.0</v>
      </c>
      <c r="C1098" s="276">
        <v>44794.0</v>
      </c>
      <c r="D1098" s="277" t="s">
        <v>3145</v>
      </c>
    </row>
    <row r="1099">
      <c r="A1099" s="271">
        <v>345.0</v>
      </c>
      <c r="B1099" s="21">
        <v>44795.0</v>
      </c>
      <c r="C1099" s="21">
        <v>44795.0</v>
      </c>
      <c r="D1099" s="277" t="s">
        <v>3154</v>
      </c>
    </row>
    <row r="1100">
      <c r="A1100" s="271">
        <v>346.0</v>
      </c>
      <c r="B1100" s="276">
        <v>44754.0</v>
      </c>
      <c r="C1100" s="276">
        <v>44756.0</v>
      </c>
      <c r="D1100" s="267" t="s">
        <v>3140</v>
      </c>
    </row>
    <row r="1101">
      <c r="A1101" s="271">
        <v>346.0</v>
      </c>
      <c r="B1101" s="276">
        <v>44757.0</v>
      </c>
      <c r="C1101" s="276">
        <v>44760.0</v>
      </c>
      <c r="D1101" s="277" t="s">
        <v>3143</v>
      </c>
    </row>
    <row r="1102">
      <c r="A1102" s="271">
        <v>346.0</v>
      </c>
      <c r="B1102" s="276">
        <v>44761.0</v>
      </c>
      <c r="C1102" s="276">
        <v>44761.0</v>
      </c>
      <c r="D1102" s="265" t="s">
        <v>2538</v>
      </c>
    </row>
    <row r="1103">
      <c r="A1103" s="271">
        <v>347.0</v>
      </c>
      <c r="B1103" s="276">
        <v>44696.0</v>
      </c>
      <c r="C1103" s="281">
        <v>44747.0</v>
      </c>
      <c r="D1103" s="277" t="s">
        <v>3143</v>
      </c>
    </row>
    <row r="1104">
      <c r="A1104" s="271">
        <v>347.0</v>
      </c>
      <c r="B1104" s="281">
        <v>44748.0</v>
      </c>
      <c r="C1104" s="281">
        <v>44752.0</v>
      </c>
      <c r="D1104" s="277" t="s">
        <v>3144</v>
      </c>
    </row>
    <row r="1105">
      <c r="A1105" s="271">
        <v>347.0</v>
      </c>
      <c r="B1105" s="281">
        <v>44753.0</v>
      </c>
      <c r="C1105" s="281">
        <v>44757.0</v>
      </c>
      <c r="D1105" s="277" t="s">
        <v>3143</v>
      </c>
    </row>
    <row r="1106">
      <c r="A1106" s="271">
        <v>347.0</v>
      </c>
      <c r="B1106" s="281">
        <v>44758.0</v>
      </c>
      <c r="C1106" s="281">
        <v>44764.0</v>
      </c>
      <c r="D1106" s="277" t="s">
        <v>3144</v>
      </c>
    </row>
    <row r="1107">
      <c r="A1107" s="271">
        <v>347.0</v>
      </c>
      <c r="B1107" s="281">
        <v>44765.0</v>
      </c>
      <c r="C1107" s="269">
        <v>44794.0</v>
      </c>
      <c r="D1107" s="277" t="s">
        <v>3145</v>
      </c>
    </row>
    <row r="1108">
      <c r="A1108" s="271">
        <v>347.0</v>
      </c>
      <c r="B1108" s="269">
        <v>44795.0</v>
      </c>
      <c r="C1108" s="269">
        <v>44795.0</v>
      </c>
      <c r="D1108" s="277" t="s">
        <v>3154</v>
      </c>
    </row>
    <row r="1109">
      <c r="A1109" s="271">
        <v>348.0</v>
      </c>
      <c r="B1109" s="269">
        <v>44761.0</v>
      </c>
      <c r="C1109" s="276">
        <v>44766.0</v>
      </c>
      <c r="D1109" s="277" t="s">
        <v>3143</v>
      </c>
    </row>
    <row r="1110">
      <c r="A1110" s="271">
        <v>348.0</v>
      </c>
      <c r="B1110" s="269">
        <v>44767.0</v>
      </c>
      <c r="C1110" s="276">
        <v>44772.0</v>
      </c>
      <c r="D1110" s="277" t="s">
        <v>3144</v>
      </c>
    </row>
    <row r="1111">
      <c r="A1111" s="271">
        <v>348.0</v>
      </c>
      <c r="B1111" s="21">
        <v>44773.0</v>
      </c>
      <c r="C1111" s="21">
        <v>44773.0</v>
      </c>
      <c r="D1111" s="277" t="s">
        <v>3154</v>
      </c>
    </row>
    <row r="1112">
      <c r="A1112" s="271">
        <v>349.0</v>
      </c>
      <c r="B1112" s="269">
        <v>44762.0</v>
      </c>
      <c r="C1112" s="276">
        <v>44764.0</v>
      </c>
      <c r="D1112" s="277" t="s">
        <v>3143</v>
      </c>
    </row>
    <row r="1113">
      <c r="A1113" s="271">
        <v>349.0</v>
      </c>
      <c r="B1113" s="269">
        <v>44765.0</v>
      </c>
      <c r="C1113" s="276">
        <v>44766.0</v>
      </c>
      <c r="D1113" s="277" t="s">
        <v>3144</v>
      </c>
    </row>
    <row r="1114">
      <c r="A1114" s="271">
        <v>349.0</v>
      </c>
      <c r="B1114" s="270">
        <v>44767.0</v>
      </c>
      <c r="C1114" s="276">
        <v>44771.0</v>
      </c>
      <c r="D1114" s="277" t="s">
        <v>3145</v>
      </c>
    </row>
    <row r="1115">
      <c r="A1115" s="271">
        <v>349.0</v>
      </c>
      <c r="B1115" s="21">
        <v>44772.0</v>
      </c>
      <c r="C1115" s="21">
        <v>44772.0</v>
      </c>
      <c r="D1115" s="277" t="s">
        <v>3154</v>
      </c>
    </row>
    <row r="1116">
      <c r="A1116" s="271">
        <v>350.0</v>
      </c>
      <c r="B1116" s="269">
        <v>44762.0</v>
      </c>
      <c r="C1116" s="276">
        <v>44775.0</v>
      </c>
      <c r="D1116" s="277" t="s">
        <v>3143</v>
      </c>
    </row>
    <row r="1117">
      <c r="A1117" s="271">
        <v>350.0</v>
      </c>
      <c r="B1117" s="269">
        <v>44776.0</v>
      </c>
      <c r="C1117" s="276">
        <v>44782.0</v>
      </c>
      <c r="D1117" s="277" t="s">
        <v>3144</v>
      </c>
    </row>
    <row r="1118">
      <c r="A1118" s="271">
        <v>350.0</v>
      </c>
      <c r="B1118" s="270">
        <v>44783.0</v>
      </c>
      <c r="C1118" s="276">
        <v>44802.0</v>
      </c>
      <c r="D1118" s="277" t="s">
        <v>3145</v>
      </c>
    </row>
    <row r="1119">
      <c r="A1119" s="271">
        <v>350.0</v>
      </c>
      <c r="B1119" s="21">
        <v>44803.0</v>
      </c>
      <c r="C1119" s="21">
        <v>44803.0</v>
      </c>
      <c r="D1119" s="277" t="s">
        <v>3154</v>
      </c>
    </row>
    <row r="1120">
      <c r="A1120" s="271">
        <v>351.0</v>
      </c>
      <c r="B1120" s="269">
        <v>44764.0</v>
      </c>
      <c r="C1120" s="276">
        <v>44775.0</v>
      </c>
      <c r="D1120" s="277" t="s">
        <v>3143</v>
      </c>
    </row>
    <row r="1121">
      <c r="A1121" s="271">
        <v>351.0</v>
      </c>
      <c r="B1121" s="269">
        <v>44776.0</v>
      </c>
      <c r="C1121" s="276">
        <v>44788.0</v>
      </c>
      <c r="D1121" s="277" t="s">
        <v>3144</v>
      </c>
    </row>
    <row r="1122">
      <c r="A1122" s="271">
        <v>351.0</v>
      </c>
      <c r="B1122" s="21">
        <v>44789.0</v>
      </c>
      <c r="C1122" s="21">
        <v>44789.0</v>
      </c>
      <c r="D1122" s="277" t="s">
        <v>3154</v>
      </c>
    </row>
    <row r="1123">
      <c r="A1123" s="271">
        <v>352.0</v>
      </c>
      <c r="B1123" s="276">
        <v>44764.0</v>
      </c>
      <c r="C1123" s="276">
        <v>44778.0</v>
      </c>
      <c r="D1123" s="277" t="s">
        <v>3144</v>
      </c>
    </row>
    <row r="1124">
      <c r="A1124" s="271">
        <v>352.0</v>
      </c>
      <c r="B1124" s="276">
        <v>44779.0</v>
      </c>
      <c r="C1124" s="276">
        <v>44780.0</v>
      </c>
      <c r="D1124" s="277" t="s">
        <v>3145</v>
      </c>
    </row>
    <row r="1125">
      <c r="A1125" s="271">
        <v>352.0</v>
      </c>
      <c r="B1125" s="276">
        <v>44781.0</v>
      </c>
      <c r="C1125" s="276">
        <v>44781.0</v>
      </c>
      <c r="D1125" s="277" t="s">
        <v>3154</v>
      </c>
    </row>
    <row r="1126">
      <c r="A1126" s="271">
        <v>353.0</v>
      </c>
      <c r="B1126" s="269">
        <v>44765.0</v>
      </c>
      <c r="C1126" s="276">
        <v>44777.0</v>
      </c>
      <c r="D1126" s="277" t="s">
        <v>3144</v>
      </c>
    </row>
    <row r="1127">
      <c r="A1127" s="271">
        <v>353.0</v>
      </c>
      <c r="B1127" s="270">
        <v>44778.0</v>
      </c>
      <c r="C1127" s="276">
        <v>44780.0</v>
      </c>
      <c r="D1127" s="277" t="s">
        <v>3145</v>
      </c>
    </row>
    <row r="1128">
      <c r="A1128" s="271">
        <v>353.0</v>
      </c>
      <c r="B1128" s="270">
        <v>44781.0</v>
      </c>
      <c r="C1128" s="270">
        <v>44781.0</v>
      </c>
      <c r="D1128" s="277" t="s">
        <v>3154</v>
      </c>
    </row>
    <row r="1129">
      <c r="A1129" s="271">
        <v>354.0</v>
      </c>
      <c r="B1129" s="276">
        <v>44812.0</v>
      </c>
      <c r="C1129" s="276">
        <v>44814.0</v>
      </c>
      <c r="D1129" s="277" t="s">
        <v>3143</v>
      </c>
    </row>
    <row r="1130">
      <c r="A1130" s="271">
        <v>354.0</v>
      </c>
      <c r="B1130" s="276">
        <v>44815.0</v>
      </c>
      <c r="C1130" s="276">
        <v>44819.0</v>
      </c>
      <c r="D1130" s="277" t="s">
        <v>3144</v>
      </c>
    </row>
    <row r="1131">
      <c r="A1131" s="271">
        <v>354.0</v>
      </c>
      <c r="B1131" s="276">
        <v>44820.0</v>
      </c>
      <c r="C1131" s="276">
        <v>44825.0</v>
      </c>
      <c r="D1131" s="277" t="s">
        <v>3145</v>
      </c>
    </row>
    <row r="1132">
      <c r="A1132" s="271">
        <v>354.0</v>
      </c>
      <c r="B1132" s="276">
        <v>44826.0</v>
      </c>
      <c r="C1132" s="276">
        <v>44826.0</v>
      </c>
      <c r="D1132" s="277" t="s">
        <v>3154</v>
      </c>
    </row>
    <row r="1133">
      <c r="A1133" s="271">
        <v>355.0</v>
      </c>
      <c r="B1133" s="276">
        <v>44879.0</v>
      </c>
      <c r="C1133" s="276">
        <v>44922.0</v>
      </c>
      <c r="D1133" s="277" t="s">
        <v>3143</v>
      </c>
    </row>
    <row r="1134">
      <c r="A1134" s="271">
        <v>355.0</v>
      </c>
      <c r="B1134" s="276">
        <v>44923.0</v>
      </c>
      <c r="C1134" s="276">
        <v>44922.0</v>
      </c>
      <c r="D1134" s="277" t="s">
        <v>3144</v>
      </c>
    </row>
    <row r="1135">
      <c r="A1135" s="271">
        <v>355.0</v>
      </c>
      <c r="B1135" s="276">
        <v>45014.0</v>
      </c>
      <c r="C1135" s="276">
        <v>45014.0</v>
      </c>
      <c r="D1135" s="277" t="s">
        <v>3154</v>
      </c>
    </row>
    <row r="1136">
      <c r="A1136" s="271">
        <v>356.0</v>
      </c>
      <c r="B1136" s="268">
        <v>44882.0</v>
      </c>
      <c r="C1136" s="276">
        <v>44894.0</v>
      </c>
      <c r="D1136" s="277" t="s">
        <v>3144</v>
      </c>
    </row>
    <row r="1137">
      <c r="A1137" s="271">
        <v>356.0</v>
      </c>
      <c r="B1137" s="21">
        <v>44895.0</v>
      </c>
      <c r="C1137" s="21">
        <v>44895.0</v>
      </c>
      <c r="D1137" s="277" t="s">
        <v>3154</v>
      </c>
    </row>
    <row r="1138">
      <c r="A1138" s="271">
        <v>357.0</v>
      </c>
      <c r="B1138" s="268">
        <v>44882.0</v>
      </c>
      <c r="C1138" s="276">
        <v>44883.0</v>
      </c>
      <c r="D1138" s="277" t="s">
        <v>3144</v>
      </c>
    </row>
    <row r="1139">
      <c r="A1139" s="271">
        <v>357.0</v>
      </c>
      <c r="B1139" s="21">
        <v>44884.0</v>
      </c>
      <c r="C1139" s="276">
        <v>44900.0</v>
      </c>
      <c r="D1139" s="277" t="s">
        <v>3143</v>
      </c>
    </row>
    <row r="1140">
      <c r="A1140" s="271">
        <v>357.0</v>
      </c>
      <c r="B1140" s="21">
        <v>44901.0</v>
      </c>
      <c r="C1140" s="276">
        <v>44902.0</v>
      </c>
      <c r="D1140" s="277" t="s">
        <v>3144</v>
      </c>
    </row>
    <row r="1141">
      <c r="A1141" s="271">
        <v>357.0</v>
      </c>
      <c r="B1141" s="21">
        <v>44903.0</v>
      </c>
      <c r="C1141" s="276">
        <v>44917.0</v>
      </c>
      <c r="D1141" s="277" t="s">
        <v>3145</v>
      </c>
    </row>
    <row r="1142">
      <c r="A1142" s="271">
        <v>357.0</v>
      </c>
      <c r="B1142" s="21">
        <v>44918.0</v>
      </c>
      <c r="C1142" s="21">
        <v>44918.0</v>
      </c>
      <c r="D1142" s="277" t="s">
        <v>3154</v>
      </c>
    </row>
    <row r="1143">
      <c r="A1143" s="271">
        <v>358.0</v>
      </c>
      <c r="B1143" s="268">
        <v>44885.0</v>
      </c>
      <c r="C1143" s="276">
        <v>44899.0</v>
      </c>
      <c r="D1143" s="277" t="s">
        <v>3144</v>
      </c>
    </row>
    <row r="1144">
      <c r="A1144" s="271">
        <v>358.0</v>
      </c>
      <c r="B1144" s="21">
        <v>44900.0</v>
      </c>
      <c r="C1144" s="276">
        <v>44913.0</v>
      </c>
      <c r="D1144" s="277" t="s">
        <v>3145</v>
      </c>
    </row>
    <row r="1145">
      <c r="A1145" s="271">
        <v>358.0</v>
      </c>
      <c r="B1145" s="21">
        <v>44914.0</v>
      </c>
      <c r="C1145" s="21">
        <v>44914.0</v>
      </c>
      <c r="D1145" s="277" t="s">
        <v>3154</v>
      </c>
    </row>
    <row r="1146">
      <c r="A1146" s="271">
        <v>359.0</v>
      </c>
      <c r="B1146" s="268">
        <v>44885.0</v>
      </c>
      <c r="C1146" s="276">
        <v>44887.0</v>
      </c>
      <c r="D1146" s="277" t="s">
        <v>3144</v>
      </c>
    </row>
    <row r="1147">
      <c r="A1147" s="271">
        <v>359.0</v>
      </c>
      <c r="B1147" s="21">
        <v>44888.0</v>
      </c>
      <c r="C1147" s="21">
        <v>44888.0</v>
      </c>
      <c r="D1147" s="277" t="s">
        <v>3154</v>
      </c>
    </row>
    <row r="1148">
      <c r="A1148" s="271">
        <v>360.0</v>
      </c>
      <c r="B1148" s="268">
        <v>44885.0</v>
      </c>
      <c r="C1148" s="276">
        <v>44898.0</v>
      </c>
      <c r="D1148" s="277" t="s">
        <v>3144</v>
      </c>
    </row>
    <row r="1149">
      <c r="A1149" s="271">
        <v>360.0</v>
      </c>
      <c r="B1149" s="21">
        <v>44899.0</v>
      </c>
      <c r="C1149" s="276">
        <v>44906.0</v>
      </c>
      <c r="D1149" s="277" t="s">
        <v>3145</v>
      </c>
    </row>
    <row r="1150">
      <c r="A1150" s="271">
        <v>360.0</v>
      </c>
      <c r="B1150" s="21">
        <v>44907.0</v>
      </c>
      <c r="C1150" s="21">
        <v>44907.0</v>
      </c>
      <c r="D1150" s="277" t="s">
        <v>3154</v>
      </c>
    </row>
    <row r="1151">
      <c r="A1151" s="271">
        <v>361.0</v>
      </c>
      <c r="B1151" s="268">
        <v>44921.0</v>
      </c>
      <c r="C1151" s="276">
        <v>44922.0</v>
      </c>
      <c r="D1151" s="277" t="s">
        <v>3144</v>
      </c>
    </row>
    <row r="1152">
      <c r="A1152" s="271">
        <v>361.0</v>
      </c>
      <c r="B1152" s="268">
        <v>44923.0</v>
      </c>
      <c r="C1152" s="276">
        <v>44930.0</v>
      </c>
      <c r="D1152" s="277" t="s">
        <v>3143</v>
      </c>
    </row>
    <row r="1153">
      <c r="A1153" s="271">
        <v>361.0</v>
      </c>
      <c r="B1153" s="21">
        <v>44931.0</v>
      </c>
      <c r="C1153" s="276">
        <v>44932.0</v>
      </c>
      <c r="D1153" s="277" t="s">
        <v>3144</v>
      </c>
    </row>
    <row r="1154">
      <c r="A1154" s="271">
        <v>361.0</v>
      </c>
      <c r="B1154" s="21">
        <v>44933.0</v>
      </c>
      <c r="C1154" s="276">
        <v>44937.0</v>
      </c>
      <c r="D1154" s="277" t="s">
        <v>3145</v>
      </c>
    </row>
    <row r="1155">
      <c r="A1155" s="271">
        <v>361.0</v>
      </c>
      <c r="B1155" s="21">
        <v>44938.0</v>
      </c>
      <c r="C1155" s="21">
        <v>44938.0</v>
      </c>
      <c r="D1155" s="277" t="s">
        <v>3154</v>
      </c>
    </row>
    <row r="1156">
      <c r="A1156" s="271">
        <v>362.0</v>
      </c>
      <c r="B1156" s="268">
        <v>44835.0</v>
      </c>
      <c r="C1156" s="276">
        <v>44845.0</v>
      </c>
      <c r="D1156" s="277" t="s">
        <v>3144</v>
      </c>
    </row>
    <row r="1157">
      <c r="A1157" s="271">
        <v>362.0</v>
      </c>
      <c r="B1157" s="21">
        <v>44846.0</v>
      </c>
      <c r="C1157" s="276">
        <v>44856.0</v>
      </c>
      <c r="D1157" s="277" t="s">
        <v>3145</v>
      </c>
    </row>
    <row r="1158">
      <c r="A1158" s="271">
        <v>362.0</v>
      </c>
      <c r="B1158" s="21">
        <v>44857.0</v>
      </c>
      <c r="C1158" s="21">
        <v>44857.0</v>
      </c>
      <c r="D1158" s="277" t="s">
        <v>3154</v>
      </c>
    </row>
    <row r="1159">
      <c r="A1159" s="271">
        <v>363.0</v>
      </c>
      <c r="B1159" s="268">
        <v>44838.0</v>
      </c>
      <c r="C1159" s="276">
        <v>44844.0</v>
      </c>
      <c r="D1159" s="277" t="s">
        <v>3144</v>
      </c>
    </row>
    <row r="1160">
      <c r="A1160" s="271">
        <v>363.0</v>
      </c>
      <c r="B1160" s="21">
        <v>44845.0</v>
      </c>
      <c r="C1160" s="276">
        <v>44846.0</v>
      </c>
      <c r="D1160" s="277" t="s">
        <v>3145</v>
      </c>
    </row>
    <row r="1161">
      <c r="A1161" s="271">
        <v>363.0</v>
      </c>
      <c r="B1161" s="21">
        <v>44847.0</v>
      </c>
      <c r="C1161" s="21">
        <v>44847.0</v>
      </c>
      <c r="D1161" s="277" t="s">
        <v>3154</v>
      </c>
    </row>
    <row r="1162">
      <c r="A1162" s="271">
        <v>364.0</v>
      </c>
      <c r="B1162" s="268">
        <v>44841.0</v>
      </c>
      <c r="C1162" s="276">
        <v>44848.0</v>
      </c>
      <c r="D1162" s="277" t="s">
        <v>3144</v>
      </c>
    </row>
    <row r="1163">
      <c r="A1163" s="271">
        <v>364.0</v>
      </c>
      <c r="B1163" s="21">
        <v>44849.0</v>
      </c>
      <c r="C1163" s="276">
        <v>44855.0</v>
      </c>
      <c r="D1163" s="277" t="s">
        <v>3145</v>
      </c>
    </row>
    <row r="1164">
      <c r="A1164" s="271">
        <v>364.0</v>
      </c>
      <c r="B1164" s="21">
        <v>44856.0</v>
      </c>
      <c r="C1164" s="21">
        <v>44856.0</v>
      </c>
      <c r="D1164" s="277" t="s">
        <v>3154</v>
      </c>
    </row>
    <row r="1165">
      <c r="A1165" s="271">
        <v>365.0</v>
      </c>
      <c r="B1165" s="268">
        <v>44840.0</v>
      </c>
      <c r="C1165" s="276">
        <v>44842.0</v>
      </c>
      <c r="D1165" s="277" t="s">
        <v>3144</v>
      </c>
    </row>
    <row r="1166">
      <c r="A1166" s="271">
        <v>365.0</v>
      </c>
      <c r="B1166" s="268">
        <v>44843.0</v>
      </c>
      <c r="C1166" s="276">
        <v>44846.0</v>
      </c>
      <c r="D1166" s="277" t="s">
        <v>3143</v>
      </c>
    </row>
    <row r="1167">
      <c r="A1167" s="271">
        <v>365.0</v>
      </c>
      <c r="B1167" s="21">
        <v>44847.0</v>
      </c>
      <c r="C1167" s="276">
        <v>44848.0</v>
      </c>
      <c r="D1167" s="277" t="s">
        <v>3144</v>
      </c>
    </row>
    <row r="1168">
      <c r="A1168" s="271">
        <v>365.0</v>
      </c>
      <c r="B1168" s="21">
        <v>44849.0</v>
      </c>
      <c r="C1168" s="276">
        <v>44850.0</v>
      </c>
      <c r="D1168" s="277" t="s">
        <v>3145</v>
      </c>
    </row>
    <row r="1169">
      <c r="A1169" s="271">
        <v>365.0</v>
      </c>
      <c r="B1169" s="21">
        <v>44851.0</v>
      </c>
      <c r="C1169" s="21">
        <v>44851.0</v>
      </c>
      <c r="D1169" s="277" t="s">
        <v>3154</v>
      </c>
    </row>
    <row r="1170">
      <c r="A1170" s="271">
        <v>366.0</v>
      </c>
      <c r="B1170" s="268">
        <v>44645.0</v>
      </c>
      <c r="C1170" s="276">
        <v>44664.0</v>
      </c>
      <c r="D1170" s="277" t="s">
        <v>3144</v>
      </c>
    </row>
    <row r="1171">
      <c r="A1171" s="271">
        <v>366.0</v>
      </c>
      <c r="B1171" s="21">
        <v>44665.0</v>
      </c>
      <c r="C1171" s="276">
        <v>44686.0</v>
      </c>
      <c r="D1171" s="277" t="s">
        <v>3145</v>
      </c>
    </row>
    <row r="1172">
      <c r="A1172" s="271">
        <v>366.0</v>
      </c>
      <c r="B1172" s="21">
        <v>44687.0</v>
      </c>
      <c r="C1172" s="21">
        <v>44687.0</v>
      </c>
      <c r="D1172" s="277" t="s">
        <v>3154</v>
      </c>
    </row>
    <row r="1173">
      <c r="A1173" s="271">
        <v>367.0</v>
      </c>
      <c r="B1173" s="268">
        <v>44638.0</v>
      </c>
      <c r="C1173" s="276">
        <v>44651.0</v>
      </c>
      <c r="D1173" s="277" t="s">
        <v>3144</v>
      </c>
    </row>
    <row r="1174">
      <c r="A1174" s="271">
        <v>367.0</v>
      </c>
      <c r="B1174" s="21">
        <v>44652.0</v>
      </c>
      <c r="C1174" s="276">
        <v>44655.0</v>
      </c>
      <c r="D1174" s="277" t="s">
        <v>3145</v>
      </c>
    </row>
    <row r="1175">
      <c r="A1175" s="271">
        <v>367.0</v>
      </c>
      <c r="B1175" s="21">
        <v>44656.0</v>
      </c>
      <c r="C1175" s="21">
        <v>44656.0</v>
      </c>
      <c r="D1175" s="277" t="s">
        <v>3154</v>
      </c>
    </row>
    <row r="1176">
      <c r="A1176" s="271">
        <v>368.0</v>
      </c>
      <c r="B1176" s="268">
        <v>44649.0</v>
      </c>
      <c r="C1176" s="276">
        <v>44693.0</v>
      </c>
      <c r="D1176" s="277" t="s">
        <v>3143</v>
      </c>
    </row>
    <row r="1177">
      <c r="A1177" s="271">
        <v>368.0</v>
      </c>
      <c r="B1177" s="21">
        <v>44694.0</v>
      </c>
      <c r="C1177" s="276">
        <v>44703.0</v>
      </c>
      <c r="D1177" s="277" t="s">
        <v>3145</v>
      </c>
    </row>
    <row r="1178">
      <c r="A1178" s="271">
        <v>368.0</v>
      </c>
      <c r="B1178" s="21">
        <v>44704.0</v>
      </c>
      <c r="C1178" s="21">
        <v>44704.0</v>
      </c>
      <c r="D1178" s="277" t="s">
        <v>3154</v>
      </c>
    </row>
    <row r="1179">
      <c r="A1179" s="271">
        <v>369.0</v>
      </c>
      <c r="B1179" s="268">
        <v>44776.0</v>
      </c>
      <c r="C1179" s="276">
        <v>44785.0</v>
      </c>
      <c r="D1179" s="277" t="s">
        <v>3143</v>
      </c>
    </row>
    <row r="1180">
      <c r="A1180" s="271">
        <v>369.0</v>
      </c>
      <c r="B1180" s="268">
        <v>44786.0</v>
      </c>
      <c r="C1180" s="276">
        <v>44790.0</v>
      </c>
      <c r="D1180" s="277" t="s">
        <v>3144</v>
      </c>
    </row>
    <row r="1181">
      <c r="A1181" s="271">
        <v>369.0</v>
      </c>
      <c r="B1181" s="21">
        <v>44791.0</v>
      </c>
      <c r="C1181" s="21">
        <v>44791.0</v>
      </c>
      <c r="D1181" s="277" t="s">
        <v>3154</v>
      </c>
    </row>
    <row r="1182">
      <c r="A1182" s="271">
        <v>370.0</v>
      </c>
      <c r="B1182" s="268">
        <v>44776.0</v>
      </c>
      <c r="C1182" s="276">
        <v>44788.0</v>
      </c>
      <c r="D1182" s="277" t="s">
        <v>3143</v>
      </c>
    </row>
    <row r="1183">
      <c r="A1183" s="271">
        <v>370.0</v>
      </c>
      <c r="B1183" s="268">
        <v>44789.0</v>
      </c>
      <c r="C1183" s="276">
        <v>44815.0</v>
      </c>
      <c r="D1183" s="277" t="s">
        <v>3144</v>
      </c>
    </row>
    <row r="1184">
      <c r="A1184" s="271">
        <v>370.0</v>
      </c>
      <c r="B1184" s="21">
        <v>44816.0</v>
      </c>
      <c r="C1184" s="21">
        <v>44816.0</v>
      </c>
      <c r="D1184" s="277" t="s">
        <v>3154</v>
      </c>
    </row>
    <row r="1185">
      <c r="A1185" s="271">
        <v>371.0</v>
      </c>
      <c r="B1185" s="268">
        <v>44779.0</v>
      </c>
      <c r="C1185" s="276">
        <v>44788.0</v>
      </c>
      <c r="D1185" s="277" t="s">
        <v>3143</v>
      </c>
    </row>
    <row r="1186">
      <c r="A1186" s="271">
        <v>371.0</v>
      </c>
      <c r="B1186" s="276">
        <v>44789.0</v>
      </c>
      <c r="C1186" s="276">
        <v>44793.0</v>
      </c>
      <c r="D1186" s="277" t="s">
        <v>3144</v>
      </c>
    </row>
    <row r="1187">
      <c r="A1187" s="271">
        <v>371.0</v>
      </c>
      <c r="B1187" s="276">
        <v>44794.0</v>
      </c>
      <c r="C1187" s="276">
        <v>44801.0</v>
      </c>
      <c r="D1187" s="277" t="s">
        <v>3145</v>
      </c>
    </row>
    <row r="1188">
      <c r="A1188" s="271">
        <v>371.0</v>
      </c>
      <c r="B1188" s="276">
        <v>44802.0</v>
      </c>
      <c r="C1188" s="276">
        <v>44821.0</v>
      </c>
      <c r="D1188" s="277" t="s">
        <v>3144</v>
      </c>
    </row>
    <row r="1189">
      <c r="A1189" s="271">
        <v>371.0</v>
      </c>
      <c r="B1189" s="276">
        <v>44820.0</v>
      </c>
      <c r="C1189" s="276">
        <v>44820.0</v>
      </c>
      <c r="D1189" s="277" t="s">
        <v>3154</v>
      </c>
    </row>
    <row r="1190">
      <c r="A1190" s="271">
        <v>372.0</v>
      </c>
      <c r="B1190" s="276">
        <v>44779.0</v>
      </c>
      <c r="C1190" s="276">
        <v>44833.0</v>
      </c>
      <c r="D1190" s="277" t="s">
        <v>3143</v>
      </c>
    </row>
    <row r="1191">
      <c r="A1191" s="271">
        <v>372.0</v>
      </c>
      <c r="B1191" s="276">
        <v>44834.0</v>
      </c>
      <c r="C1191" s="276">
        <v>44837.0</v>
      </c>
      <c r="D1191" s="277" t="s">
        <v>3144</v>
      </c>
    </row>
    <row r="1192">
      <c r="A1192" s="271">
        <v>372.0</v>
      </c>
      <c r="B1192" s="276">
        <v>44838.0</v>
      </c>
      <c r="C1192" s="276">
        <v>44846.0</v>
      </c>
      <c r="D1192" s="277" t="s">
        <v>3143</v>
      </c>
    </row>
    <row r="1193">
      <c r="A1193" s="271">
        <v>372.0</v>
      </c>
      <c r="B1193" s="276">
        <v>44847.0</v>
      </c>
      <c r="C1193" s="276">
        <v>44850.0</v>
      </c>
      <c r="D1193" s="277" t="s">
        <v>3144</v>
      </c>
    </row>
    <row r="1194">
      <c r="A1194" s="271">
        <v>372.0</v>
      </c>
      <c r="B1194" s="276">
        <v>44851.0</v>
      </c>
      <c r="C1194" s="276">
        <v>44874.0</v>
      </c>
      <c r="D1194" s="277" t="s">
        <v>3145</v>
      </c>
    </row>
    <row r="1195">
      <c r="A1195" s="271">
        <v>372.0</v>
      </c>
      <c r="B1195" s="276">
        <v>44875.0</v>
      </c>
      <c r="C1195" s="276">
        <v>44875.0</v>
      </c>
      <c r="D1195" s="277" t="s">
        <v>3154</v>
      </c>
    </row>
    <row r="1196">
      <c r="A1196" s="271">
        <v>373.0</v>
      </c>
      <c r="B1196" s="286">
        <v>44780.0</v>
      </c>
      <c r="C1196" s="286">
        <v>44817.0</v>
      </c>
      <c r="D1196" s="277" t="s">
        <v>3143</v>
      </c>
    </row>
    <row r="1197">
      <c r="A1197" s="271">
        <v>373.0</v>
      </c>
      <c r="B1197" s="286">
        <v>44818.0</v>
      </c>
      <c r="C1197" s="286">
        <v>44826.0</v>
      </c>
      <c r="D1197" s="277" t="s">
        <v>3144</v>
      </c>
    </row>
    <row r="1198">
      <c r="A1198" s="271">
        <v>373.0</v>
      </c>
      <c r="B1198" s="286">
        <v>44827.0</v>
      </c>
      <c r="C1198" s="286">
        <v>44836.0</v>
      </c>
      <c r="D1198" s="277" t="s">
        <v>3145</v>
      </c>
    </row>
    <row r="1199">
      <c r="A1199" s="271">
        <v>373.0</v>
      </c>
      <c r="B1199" s="286">
        <v>44837.0</v>
      </c>
      <c r="C1199" s="286">
        <v>44837.0</v>
      </c>
      <c r="D1199" s="277" t="s">
        <v>3154</v>
      </c>
    </row>
    <row r="1200">
      <c r="A1200" s="271">
        <v>374.0</v>
      </c>
      <c r="B1200" s="268">
        <v>44781.0</v>
      </c>
      <c r="C1200" s="268">
        <v>44781.0</v>
      </c>
      <c r="D1200" s="277" t="s">
        <v>3143</v>
      </c>
    </row>
    <row r="1201">
      <c r="A1201" s="271">
        <v>374.0</v>
      </c>
      <c r="B1201" s="268">
        <v>44782.0</v>
      </c>
      <c r="C1201" s="21">
        <v>44794.0</v>
      </c>
      <c r="D1201" s="277" t="s">
        <v>3144</v>
      </c>
    </row>
    <row r="1202">
      <c r="A1202" s="271">
        <v>374.0</v>
      </c>
      <c r="B1202" s="21">
        <v>44795.0</v>
      </c>
      <c r="C1202" s="21">
        <v>44806.0</v>
      </c>
      <c r="D1202" s="277" t="s">
        <v>3145</v>
      </c>
    </row>
    <row r="1203">
      <c r="A1203" s="271">
        <v>374.0</v>
      </c>
      <c r="B1203" s="21">
        <v>44807.0</v>
      </c>
      <c r="C1203" s="21">
        <v>44807.0</v>
      </c>
      <c r="D1203" s="277" t="s">
        <v>3154</v>
      </c>
    </row>
    <row r="1204">
      <c r="A1204" s="271">
        <v>375.0</v>
      </c>
      <c r="B1204" s="286">
        <v>44782.0</v>
      </c>
      <c r="C1204" s="286">
        <v>44782.0</v>
      </c>
      <c r="D1204" s="277" t="s">
        <v>3143</v>
      </c>
    </row>
    <row r="1205">
      <c r="A1205" s="271">
        <v>375.0</v>
      </c>
      <c r="B1205" s="286">
        <v>44783.0</v>
      </c>
      <c r="C1205" s="286">
        <v>44783.0</v>
      </c>
      <c r="D1205" s="265" t="s">
        <v>2538</v>
      </c>
    </row>
    <row r="1206">
      <c r="A1206" s="271">
        <v>376.0</v>
      </c>
      <c r="B1206" s="268">
        <v>44782.0</v>
      </c>
      <c r="C1206" s="21">
        <v>44794.0</v>
      </c>
      <c r="D1206" s="277" t="s">
        <v>3144</v>
      </c>
    </row>
    <row r="1207">
      <c r="A1207" s="271">
        <v>376.0</v>
      </c>
      <c r="B1207" s="21">
        <v>44795.0</v>
      </c>
      <c r="C1207" s="21">
        <v>44796.0</v>
      </c>
      <c r="D1207" s="277" t="s">
        <v>3145</v>
      </c>
    </row>
    <row r="1208">
      <c r="A1208" s="271">
        <v>376.0</v>
      </c>
      <c r="B1208" s="21">
        <v>44797.0</v>
      </c>
      <c r="C1208" s="21">
        <v>44797.0</v>
      </c>
      <c r="D1208" s="277" t="s">
        <v>3154</v>
      </c>
    </row>
    <row r="1209">
      <c r="A1209" s="271">
        <v>377.0</v>
      </c>
      <c r="B1209" s="21">
        <v>44783.0</v>
      </c>
      <c r="C1209" s="21">
        <v>44788.0</v>
      </c>
      <c r="D1209" s="277" t="s">
        <v>3144</v>
      </c>
    </row>
    <row r="1210">
      <c r="A1210" s="271">
        <v>377.0</v>
      </c>
      <c r="B1210" s="21">
        <v>44789.0</v>
      </c>
      <c r="C1210" s="21">
        <v>44790.0</v>
      </c>
      <c r="D1210" s="267" t="s">
        <v>3140</v>
      </c>
    </row>
    <row r="1211">
      <c r="A1211" s="271">
        <v>377.0</v>
      </c>
      <c r="B1211" s="21">
        <v>44791.0</v>
      </c>
      <c r="C1211" s="21">
        <v>44791.0</v>
      </c>
      <c r="D1211" s="277" t="s">
        <v>3154</v>
      </c>
    </row>
    <row r="1212">
      <c r="A1212" s="271">
        <v>378.0</v>
      </c>
      <c r="B1212" s="268">
        <v>44783.0</v>
      </c>
      <c r="C1212" s="268">
        <v>44792.0</v>
      </c>
      <c r="D1212" s="277" t="s">
        <v>3144</v>
      </c>
    </row>
    <row r="1213">
      <c r="A1213" s="271">
        <v>378.0</v>
      </c>
      <c r="B1213" s="268">
        <v>44793.0</v>
      </c>
      <c r="C1213" s="268">
        <v>44793.0</v>
      </c>
      <c r="D1213" s="277" t="s">
        <v>3154</v>
      </c>
    </row>
    <row r="1214">
      <c r="A1214" s="271">
        <v>379.0</v>
      </c>
      <c r="B1214" s="21">
        <v>44785.0</v>
      </c>
      <c r="C1214" s="21">
        <v>44794.0</v>
      </c>
      <c r="D1214" s="277" t="s">
        <v>3143</v>
      </c>
    </row>
    <row r="1215">
      <c r="A1215" s="271">
        <v>379.0</v>
      </c>
      <c r="B1215" s="21">
        <v>44795.0</v>
      </c>
      <c r="C1215" s="21">
        <v>44808.0</v>
      </c>
      <c r="D1215" s="277" t="s">
        <v>3145</v>
      </c>
    </row>
    <row r="1216">
      <c r="A1216" s="271">
        <v>379.0</v>
      </c>
      <c r="B1216" s="21">
        <v>44809.0</v>
      </c>
      <c r="C1216" s="21">
        <v>44809.0</v>
      </c>
      <c r="D1216" s="277" t="s">
        <v>3154</v>
      </c>
    </row>
    <row r="1217">
      <c r="A1217" s="271">
        <v>380.0</v>
      </c>
      <c r="B1217" s="269">
        <v>44770.0</v>
      </c>
      <c r="C1217" s="276">
        <v>44780.0</v>
      </c>
      <c r="D1217" s="277" t="s">
        <v>3144</v>
      </c>
    </row>
    <row r="1218">
      <c r="A1218" s="271">
        <v>380.0</v>
      </c>
      <c r="B1218" s="270">
        <v>44781.0</v>
      </c>
      <c r="C1218" s="276">
        <v>44783.0</v>
      </c>
      <c r="D1218" s="277" t="s">
        <v>3145</v>
      </c>
    </row>
    <row r="1219">
      <c r="A1219" s="271">
        <v>380.0</v>
      </c>
      <c r="B1219" s="21">
        <v>44784.0</v>
      </c>
      <c r="C1219" s="21">
        <v>44784.0</v>
      </c>
      <c r="D1219" s="277" t="s">
        <v>3154</v>
      </c>
    </row>
    <row r="1220">
      <c r="A1220" s="271">
        <v>381.0</v>
      </c>
      <c r="B1220" s="269">
        <v>44769.0</v>
      </c>
      <c r="C1220" s="276">
        <v>44773.0</v>
      </c>
      <c r="D1220" s="277" t="s">
        <v>3144</v>
      </c>
    </row>
    <row r="1221">
      <c r="A1221" s="271">
        <v>381.0</v>
      </c>
      <c r="B1221" s="270">
        <v>44774.0</v>
      </c>
      <c r="C1221" s="276">
        <v>44776.0</v>
      </c>
      <c r="D1221" s="277" t="s">
        <v>3145</v>
      </c>
    </row>
    <row r="1222">
      <c r="A1222" s="271">
        <v>381.0</v>
      </c>
      <c r="B1222" s="21">
        <v>44777.0</v>
      </c>
      <c r="C1222" s="21">
        <v>44777.0</v>
      </c>
      <c r="D1222" s="277" t="s">
        <v>3154</v>
      </c>
    </row>
    <row r="1223">
      <c r="A1223" s="271">
        <v>382.0</v>
      </c>
      <c r="B1223" s="269">
        <v>44768.0</v>
      </c>
      <c r="C1223" s="276">
        <v>44771.0</v>
      </c>
      <c r="D1223" s="277" t="s">
        <v>3143</v>
      </c>
    </row>
    <row r="1224">
      <c r="A1224" s="271">
        <v>382.0</v>
      </c>
      <c r="B1224" s="21">
        <v>44772.0</v>
      </c>
      <c r="C1224" s="21">
        <v>44772.0</v>
      </c>
      <c r="D1224" s="277" t="s">
        <v>3154</v>
      </c>
    </row>
    <row r="1225">
      <c r="A1225" s="271">
        <v>383.0</v>
      </c>
      <c r="B1225" s="269">
        <v>44766.0</v>
      </c>
      <c r="C1225" s="276">
        <v>44766.0</v>
      </c>
      <c r="D1225" s="277" t="s">
        <v>3144</v>
      </c>
    </row>
    <row r="1226">
      <c r="A1226" s="271">
        <v>384.0</v>
      </c>
      <c r="B1226" s="269">
        <v>44767.0</v>
      </c>
      <c r="C1226" s="276">
        <v>44780.0</v>
      </c>
      <c r="D1226" s="277" t="s">
        <v>3143</v>
      </c>
    </row>
    <row r="1227">
      <c r="A1227" s="271">
        <v>384.0</v>
      </c>
      <c r="B1227" s="270">
        <v>44781.0</v>
      </c>
      <c r="C1227" s="276">
        <v>44784.0</v>
      </c>
      <c r="D1227" s="277" t="s">
        <v>3145</v>
      </c>
    </row>
    <row r="1228">
      <c r="A1228" s="271">
        <v>384.0</v>
      </c>
      <c r="B1228" s="21">
        <v>44785.0</v>
      </c>
      <c r="C1228" s="21">
        <v>44785.0</v>
      </c>
      <c r="D1228" s="277" t="s">
        <v>3154</v>
      </c>
    </row>
    <row r="1229">
      <c r="A1229" s="271">
        <v>385.0</v>
      </c>
      <c r="B1229" s="286">
        <v>44766.0</v>
      </c>
      <c r="C1229" s="286">
        <v>44782.0</v>
      </c>
      <c r="D1229" s="277" t="s">
        <v>3144</v>
      </c>
    </row>
    <row r="1230">
      <c r="A1230" s="271">
        <v>385.0</v>
      </c>
      <c r="B1230" s="286">
        <v>44783.0</v>
      </c>
      <c r="C1230" s="286">
        <v>44783.0</v>
      </c>
      <c r="D1230" s="277" t="s">
        <v>3154</v>
      </c>
    </row>
    <row r="1231">
      <c r="A1231" s="271">
        <v>386.0</v>
      </c>
      <c r="B1231" s="269">
        <v>44786.0</v>
      </c>
      <c r="C1231" s="276">
        <v>44811.0</v>
      </c>
      <c r="D1231" s="277" t="s">
        <v>3144</v>
      </c>
    </row>
    <row r="1232">
      <c r="A1232" s="271">
        <v>386.0</v>
      </c>
      <c r="B1232" s="270">
        <v>44812.0</v>
      </c>
      <c r="C1232" s="276">
        <v>44819.0</v>
      </c>
      <c r="D1232" s="277" t="s">
        <v>3145</v>
      </c>
    </row>
    <row r="1233">
      <c r="A1233" s="271">
        <v>386.0</v>
      </c>
      <c r="B1233" s="21">
        <v>44820.0</v>
      </c>
      <c r="C1233" s="21">
        <v>44820.0</v>
      </c>
      <c r="D1233" s="277" t="s">
        <v>3154</v>
      </c>
    </row>
    <row r="1234">
      <c r="A1234" s="271">
        <v>387.0</v>
      </c>
      <c r="B1234" s="269">
        <v>44789.0</v>
      </c>
      <c r="C1234" s="276">
        <v>44801.0</v>
      </c>
      <c r="D1234" s="277" t="s">
        <v>3143</v>
      </c>
    </row>
    <row r="1235">
      <c r="A1235" s="271">
        <v>387.0</v>
      </c>
      <c r="B1235" s="269">
        <v>44802.0</v>
      </c>
      <c r="C1235" s="276">
        <v>44804.0</v>
      </c>
      <c r="D1235" s="277" t="s">
        <v>3144</v>
      </c>
    </row>
    <row r="1236">
      <c r="A1236" s="271">
        <v>387.0</v>
      </c>
      <c r="B1236" s="270">
        <v>44805.0</v>
      </c>
      <c r="C1236" s="276">
        <v>44811.0</v>
      </c>
      <c r="D1236" s="277" t="s">
        <v>3145</v>
      </c>
    </row>
    <row r="1237">
      <c r="A1237" s="271">
        <v>387.0</v>
      </c>
      <c r="B1237" s="21">
        <v>44812.0</v>
      </c>
      <c r="C1237" s="21">
        <v>44812.0</v>
      </c>
      <c r="D1237" s="277" t="s">
        <v>3154</v>
      </c>
    </row>
    <row r="1238">
      <c r="A1238" s="271">
        <v>388.0</v>
      </c>
      <c r="B1238" s="269">
        <v>44789.0</v>
      </c>
      <c r="C1238" s="276">
        <v>44795.0</v>
      </c>
      <c r="D1238" s="277" t="s">
        <v>3143</v>
      </c>
    </row>
    <row r="1239">
      <c r="A1239" s="271">
        <v>388.0</v>
      </c>
      <c r="B1239" s="269">
        <v>44796.0</v>
      </c>
      <c r="C1239" s="276">
        <v>44798.0</v>
      </c>
      <c r="D1239" s="277" t="s">
        <v>3144</v>
      </c>
    </row>
    <row r="1240">
      <c r="A1240" s="271">
        <v>388.0</v>
      </c>
      <c r="B1240" s="270">
        <v>44799.0</v>
      </c>
      <c r="C1240" s="276">
        <v>44810.0</v>
      </c>
      <c r="D1240" s="277" t="s">
        <v>3143</v>
      </c>
    </row>
    <row r="1241">
      <c r="A1241" s="271">
        <v>388.0</v>
      </c>
      <c r="B1241" s="270">
        <v>44811.0</v>
      </c>
      <c r="C1241" s="276">
        <v>44816.0</v>
      </c>
      <c r="D1241" s="277" t="s">
        <v>3144</v>
      </c>
    </row>
    <row r="1242">
      <c r="A1242" s="271">
        <v>388.0</v>
      </c>
      <c r="B1242" s="270">
        <v>44817.0</v>
      </c>
      <c r="C1242" s="276">
        <v>44829.0</v>
      </c>
      <c r="D1242" s="277" t="s">
        <v>3145</v>
      </c>
    </row>
    <row r="1243">
      <c r="A1243" s="271">
        <v>388.0</v>
      </c>
      <c r="B1243" s="21">
        <v>44830.0</v>
      </c>
      <c r="C1243" s="21">
        <v>44830.0</v>
      </c>
      <c r="D1243" s="277" t="s">
        <v>3154</v>
      </c>
    </row>
    <row r="1244">
      <c r="A1244" s="271">
        <v>389.0</v>
      </c>
      <c r="B1244" s="269">
        <v>44791.0</v>
      </c>
      <c r="C1244" s="276">
        <v>44793.0</v>
      </c>
      <c r="D1244" s="277" t="s">
        <v>3144</v>
      </c>
    </row>
    <row r="1245">
      <c r="A1245" s="271">
        <v>389.0</v>
      </c>
      <c r="B1245" s="21">
        <v>44794.0</v>
      </c>
      <c r="C1245" s="21">
        <v>44794.0</v>
      </c>
      <c r="D1245" s="277" t="s">
        <v>3154</v>
      </c>
    </row>
    <row r="1246">
      <c r="A1246" s="271">
        <v>390.0</v>
      </c>
      <c r="B1246" s="269">
        <v>44793.0</v>
      </c>
      <c r="C1246" s="276">
        <v>44804.0</v>
      </c>
      <c r="D1246" s="277" t="s">
        <v>3143</v>
      </c>
    </row>
    <row r="1247">
      <c r="A1247" s="271">
        <v>390.0</v>
      </c>
      <c r="B1247" s="269">
        <v>44805.0</v>
      </c>
      <c r="C1247" s="276">
        <v>44808.0</v>
      </c>
      <c r="D1247" s="277" t="s">
        <v>3144</v>
      </c>
    </row>
    <row r="1248">
      <c r="A1248" s="271">
        <v>390.0</v>
      </c>
      <c r="B1248" s="21">
        <v>44809.0</v>
      </c>
      <c r="C1248" s="21">
        <v>44809.0</v>
      </c>
      <c r="D1248" s="277" t="s">
        <v>3154</v>
      </c>
    </row>
    <row r="1249">
      <c r="A1249" s="271">
        <v>391.0</v>
      </c>
      <c r="B1249" s="269">
        <v>44795.0</v>
      </c>
      <c r="C1249" s="276">
        <v>44808.0</v>
      </c>
      <c r="D1249" s="277" t="s">
        <v>3143</v>
      </c>
    </row>
    <row r="1250">
      <c r="A1250" s="271">
        <v>391.0</v>
      </c>
      <c r="B1250" s="269">
        <v>44809.0</v>
      </c>
      <c r="C1250" s="276">
        <v>44810.0</v>
      </c>
      <c r="D1250" s="277" t="s">
        <v>3144</v>
      </c>
    </row>
    <row r="1251">
      <c r="A1251" s="271">
        <v>391.0</v>
      </c>
      <c r="B1251" s="270">
        <v>44811.0</v>
      </c>
      <c r="C1251" s="276">
        <v>44840.0</v>
      </c>
      <c r="D1251" s="277" t="s">
        <v>3145</v>
      </c>
    </row>
    <row r="1252">
      <c r="A1252" s="271">
        <v>391.0</v>
      </c>
      <c r="B1252" s="21">
        <v>44841.0</v>
      </c>
      <c r="C1252" s="21">
        <v>44841.0</v>
      </c>
      <c r="D1252" s="277" t="s">
        <v>3154</v>
      </c>
    </row>
    <row r="1253">
      <c r="A1253" s="271">
        <v>392.0</v>
      </c>
      <c r="B1253" s="270">
        <v>44796.0</v>
      </c>
      <c r="C1253" s="284">
        <v>44796.0</v>
      </c>
      <c r="D1253" s="271" t="s">
        <v>2538</v>
      </c>
    </row>
    <row r="1254">
      <c r="A1254" s="271">
        <v>393.0</v>
      </c>
      <c r="B1254" s="268">
        <v>44812.0</v>
      </c>
      <c r="C1254" s="286">
        <v>44814.0</v>
      </c>
      <c r="D1254" s="277" t="s">
        <v>3143</v>
      </c>
    </row>
    <row r="1255">
      <c r="A1255" s="271">
        <v>393.0</v>
      </c>
      <c r="B1255" s="286">
        <v>44815.0</v>
      </c>
      <c r="C1255" s="286">
        <v>44815.0</v>
      </c>
      <c r="D1255" s="277" t="s">
        <v>3144</v>
      </c>
    </row>
    <row r="1256">
      <c r="A1256" s="271">
        <v>393.0</v>
      </c>
      <c r="B1256" s="286">
        <v>44816.0</v>
      </c>
      <c r="C1256" s="286">
        <v>44825.0</v>
      </c>
      <c r="D1256" s="277" t="s">
        <v>3145</v>
      </c>
    </row>
    <row r="1257">
      <c r="A1257" s="271">
        <v>393.0</v>
      </c>
      <c r="B1257" s="286">
        <v>44826.0</v>
      </c>
      <c r="C1257" s="286">
        <v>44826.0</v>
      </c>
      <c r="D1257" s="277" t="s">
        <v>3154</v>
      </c>
    </row>
    <row r="1258">
      <c r="A1258" s="271">
        <v>394.0</v>
      </c>
      <c r="B1258" s="269">
        <v>44817.0</v>
      </c>
      <c r="C1258" s="269">
        <v>44817.0</v>
      </c>
      <c r="D1258" s="265" t="s">
        <v>2538</v>
      </c>
    </row>
    <row r="1259">
      <c r="A1259" s="271">
        <v>395.0</v>
      </c>
      <c r="B1259" s="268">
        <v>44818.0</v>
      </c>
      <c r="C1259" s="276">
        <v>44832.0</v>
      </c>
      <c r="D1259" s="277" t="s">
        <v>3143</v>
      </c>
    </row>
    <row r="1260">
      <c r="A1260" s="271">
        <v>395.0</v>
      </c>
      <c r="B1260" s="268">
        <v>44833.0</v>
      </c>
      <c r="C1260" s="276">
        <v>44847.0</v>
      </c>
      <c r="D1260" s="277" t="s">
        <v>3144</v>
      </c>
    </row>
    <row r="1261">
      <c r="A1261" s="271">
        <v>395.0</v>
      </c>
      <c r="B1261" s="21">
        <v>44848.0</v>
      </c>
      <c r="C1261" s="21">
        <v>44848.0</v>
      </c>
      <c r="D1261" s="277" t="s">
        <v>3154</v>
      </c>
    </row>
    <row r="1262">
      <c r="A1262" s="271">
        <v>396.0</v>
      </c>
      <c r="B1262" s="286">
        <v>44821.0</v>
      </c>
      <c r="C1262" s="270">
        <v>44831.0</v>
      </c>
      <c r="D1262" s="277" t="s">
        <v>3144</v>
      </c>
    </row>
    <row r="1263">
      <c r="A1263" s="271">
        <v>396.0</v>
      </c>
      <c r="B1263" s="270">
        <v>44832.0</v>
      </c>
      <c r="C1263" s="286">
        <v>44834.0</v>
      </c>
      <c r="D1263" s="277" t="s">
        <v>3145</v>
      </c>
    </row>
    <row r="1264">
      <c r="A1264" s="271">
        <v>396.0</v>
      </c>
      <c r="B1264" s="286">
        <v>44835.0</v>
      </c>
      <c r="C1264" s="286">
        <v>44835.0</v>
      </c>
      <c r="D1264" s="277" t="s">
        <v>3154</v>
      </c>
    </row>
    <row r="1265">
      <c r="A1265" s="271">
        <v>397.0</v>
      </c>
      <c r="B1265" s="270">
        <v>44823.0</v>
      </c>
      <c r="C1265" s="270">
        <v>44851.0</v>
      </c>
      <c r="D1265" s="277" t="s">
        <v>3143</v>
      </c>
    </row>
    <row r="1266">
      <c r="A1266" s="271">
        <v>397.0</v>
      </c>
      <c r="B1266" s="270">
        <v>44852.0</v>
      </c>
      <c r="C1266" s="270">
        <v>44857.0</v>
      </c>
      <c r="D1266" s="277" t="s">
        <v>3144</v>
      </c>
    </row>
    <row r="1267">
      <c r="A1267" s="271">
        <v>397.0</v>
      </c>
      <c r="B1267" s="270">
        <v>44858.0</v>
      </c>
      <c r="C1267" s="270">
        <v>44878.0</v>
      </c>
      <c r="D1267" s="277" t="s">
        <v>3143</v>
      </c>
    </row>
    <row r="1268">
      <c r="A1268" s="271">
        <v>397.0</v>
      </c>
      <c r="B1268" s="270">
        <v>44879.0</v>
      </c>
      <c r="C1268" s="270">
        <v>44882.0</v>
      </c>
      <c r="D1268" s="277" t="s">
        <v>3144</v>
      </c>
    </row>
    <row r="1269">
      <c r="A1269" s="271">
        <v>397.0</v>
      </c>
      <c r="B1269" s="270">
        <v>44883.0</v>
      </c>
      <c r="C1269" s="270">
        <v>44896.0</v>
      </c>
      <c r="D1269" s="277" t="s">
        <v>3145</v>
      </c>
    </row>
    <row r="1270">
      <c r="A1270" s="271">
        <v>397.0</v>
      </c>
      <c r="B1270" s="270">
        <v>44897.0</v>
      </c>
      <c r="C1270" s="270">
        <v>44918.0</v>
      </c>
      <c r="D1270" s="277" t="s">
        <v>3144</v>
      </c>
    </row>
    <row r="1271">
      <c r="A1271" s="271">
        <v>397.0</v>
      </c>
      <c r="B1271" s="270">
        <v>44919.0</v>
      </c>
      <c r="C1271" s="270">
        <v>44919.0</v>
      </c>
      <c r="D1271" s="277" t="s">
        <v>3154</v>
      </c>
    </row>
    <row r="1272">
      <c r="A1272" s="271">
        <v>398.0</v>
      </c>
      <c r="B1272" s="279">
        <v>44825.0</v>
      </c>
      <c r="C1272" s="270">
        <v>44959.0</v>
      </c>
      <c r="D1272" s="277" t="s">
        <v>3143</v>
      </c>
    </row>
    <row r="1273">
      <c r="A1273" s="271">
        <v>398.0</v>
      </c>
      <c r="B1273" s="270">
        <v>44960.0</v>
      </c>
      <c r="C1273" s="270">
        <v>44960.0</v>
      </c>
      <c r="D1273" s="277" t="s">
        <v>3154</v>
      </c>
    </row>
    <row r="1274">
      <c r="A1274" s="271">
        <v>399.0</v>
      </c>
      <c r="B1274" s="268">
        <v>44750.0</v>
      </c>
      <c r="C1274" s="276">
        <v>44824.0</v>
      </c>
      <c r="D1274" s="277" t="s">
        <v>3143</v>
      </c>
    </row>
    <row r="1275">
      <c r="A1275" s="271">
        <v>399.0</v>
      </c>
      <c r="B1275" s="268">
        <v>44825.0</v>
      </c>
      <c r="C1275" s="276">
        <v>44836.0</v>
      </c>
      <c r="D1275" s="277" t="s">
        <v>3144</v>
      </c>
    </row>
    <row r="1276">
      <c r="A1276" s="271">
        <v>399.0</v>
      </c>
      <c r="B1276" s="21">
        <v>44837.0</v>
      </c>
      <c r="C1276" s="21">
        <v>44837.0</v>
      </c>
      <c r="D1276" s="277" t="s">
        <v>3154</v>
      </c>
    </row>
    <row r="1277">
      <c r="A1277" s="271">
        <v>400.0</v>
      </c>
      <c r="B1277" s="268">
        <v>44831.0</v>
      </c>
      <c r="C1277" s="21">
        <v>44834.0</v>
      </c>
      <c r="D1277" s="277" t="s">
        <v>3144</v>
      </c>
    </row>
    <row r="1278">
      <c r="A1278" s="271">
        <v>400.0</v>
      </c>
      <c r="B1278" s="21">
        <v>44835.0</v>
      </c>
      <c r="C1278" s="21">
        <v>44837.0</v>
      </c>
      <c r="D1278" s="277" t="s">
        <v>3145</v>
      </c>
    </row>
    <row r="1279">
      <c r="A1279" s="271">
        <v>400.0</v>
      </c>
      <c r="B1279" s="21">
        <v>44838.0</v>
      </c>
      <c r="C1279" s="21">
        <v>44838.0</v>
      </c>
      <c r="D1279" s="277" t="s">
        <v>3154</v>
      </c>
    </row>
    <row r="1280">
      <c r="A1280" s="271">
        <v>401.0</v>
      </c>
      <c r="B1280" s="270">
        <v>44886.0</v>
      </c>
      <c r="C1280" s="21">
        <v>44899.0</v>
      </c>
      <c r="D1280" s="277" t="s">
        <v>3144</v>
      </c>
    </row>
    <row r="1281">
      <c r="A1281" s="271">
        <v>401.0</v>
      </c>
      <c r="B1281" s="21">
        <v>44900.0</v>
      </c>
      <c r="C1281" s="21">
        <v>44902.0</v>
      </c>
      <c r="D1281" s="277" t="s">
        <v>3140</v>
      </c>
    </row>
    <row r="1282">
      <c r="A1282" s="271">
        <v>401.0</v>
      </c>
      <c r="B1282" s="21">
        <v>44903.0</v>
      </c>
      <c r="C1282" s="21">
        <v>44903.0</v>
      </c>
      <c r="D1282" s="277" t="s">
        <v>3154</v>
      </c>
    </row>
    <row r="1283">
      <c r="A1283" s="271">
        <v>402.0</v>
      </c>
      <c r="B1283" s="270">
        <v>44888.0</v>
      </c>
      <c r="C1283" s="21">
        <v>44897.0</v>
      </c>
      <c r="D1283" s="277" t="s">
        <v>3144</v>
      </c>
    </row>
    <row r="1284">
      <c r="A1284" s="271">
        <v>402.0</v>
      </c>
      <c r="B1284" s="21">
        <v>44898.0</v>
      </c>
      <c r="C1284" s="21">
        <v>44898.0</v>
      </c>
      <c r="D1284" s="277" t="s">
        <v>3145</v>
      </c>
    </row>
    <row r="1285">
      <c r="A1285" s="271">
        <v>402.0</v>
      </c>
      <c r="B1285" s="21">
        <v>44899.0</v>
      </c>
      <c r="C1285" s="21">
        <v>44899.0</v>
      </c>
      <c r="D1285" s="277" t="s">
        <v>3154</v>
      </c>
    </row>
    <row r="1286">
      <c r="A1286" s="271">
        <v>403.0</v>
      </c>
      <c r="B1286" s="270">
        <v>44888.0</v>
      </c>
      <c r="C1286" s="270">
        <v>44889.0</v>
      </c>
      <c r="D1286" s="277" t="s">
        <v>3144</v>
      </c>
    </row>
    <row r="1287">
      <c r="A1287" s="271">
        <v>403.0</v>
      </c>
      <c r="B1287" s="270">
        <v>44890.0</v>
      </c>
      <c r="C1287" s="270">
        <v>44893.0</v>
      </c>
      <c r="D1287" s="277" t="s">
        <v>3143</v>
      </c>
    </row>
    <row r="1288">
      <c r="A1288" s="271">
        <v>403.0</v>
      </c>
      <c r="B1288" s="270">
        <v>44894.0</v>
      </c>
      <c r="C1288" s="21">
        <v>44898.0</v>
      </c>
      <c r="D1288" s="277" t="s">
        <v>3144</v>
      </c>
    </row>
    <row r="1289">
      <c r="A1289" s="271">
        <v>403.0</v>
      </c>
      <c r="B1289" s="21">
        <v>44899.0</v>
      </c>
      <c r="C1289" s="21">
        <v>44902.0</v>
      </c>
      <c r="D1289" s="277" t="s">
        <v>3145</v>
      </c>
    </row>
    <row r="1290">
      <c r="A1290" s="271">
        <v>403.0</v>
      </c>
      <c r="B1290" s="21">
        <v>44903.0</v>
      </c>
      <c r="C1290" s="21">
        <v>44903.0</v>
      </c>
      <c r="D1290" s="277" t="s">
        <v>3154</v>
      </c>
    </row>
    <row r="1291">
      <c r="A1291" s="271">
        <v>404.0</v>
      </c>
      <c r="B1291" s="270">
        <v>44892.0</v>
      </c>
      <c r="C1291" s="270">
        <v>44893.0</v>
      </c>
      <c r="D1291" s="277" t="s">
        <v>3144</v>
      </c>
    </row>
    <row r="1292">
      <c r="A1292" s="271">
        <v>404.0</v>
      </c>
      <c r="B1292" s="270">
        <v>44894.0</v>
      </c>
      <c r="C1292" s="21">
        <v>44900.0</v>
      </c>
      <c r="D1292" s="277" t="s">
        <v>3143</v>
      </c>
    </row>
    <row r="1293">
      <c r="A1293" s="271">
        <v>404.0</v>
      </c>
      <c r="B1293" s="21">
        <v>44901.0</v>
      </c>
      <c r="C1293" s="21">
        <v>44905.0</v>
      </c>
      <c r="D1293" s="277" t="s">
        <v>3144</v>
      </c>
    </row>
    <row r="1294">
      <c r="A1294" s="271">
        <v>404.0</v>
      </c>
      <c r="B1294" s="21">
        <v>44906.0</v>
      </c>
      <c r="C1294" s="21">
        <v>44906.0</v>
      </c>
      <c r="D1294" s="277" t="s">
        <v>3145</v>
      </c>
    </row>
    <row r="1295">
      <c r="A1295" s="271">
        <v>404.0</v>
      </c>
      <c r="B1295" s="21">
        <v>44907.0</v>
      </c>
      <c r="C1295" s="21">
        <v>44907.0</v>
      </c>
      <c r="D1295" s="277" t="s">
        <v>3154</v>
      </c>
    </row>
    <row r="1296">
      <c r="A1296" s="271">
        <v>405.0</v>
      </c>
      <c r="B1296" s="270">
        <v>44884.0</v>
      </c>
      <c r="C1296" s="270">
        <v>44893.0</v>
      </c>
      <c r="D1296" s="277" t="s">
        <v>3143</v>
      </c>
    </row>
    <row r="1297">
      <c r="A1297" s="271">
        <v>405.0</v>
      </c>
      <c r="B1297" s="270">
        <v>44894.0</v>
      </c>
      <c r="C1297" s="21">
        <v>44906.0</v>
      </c>
      <c r="D1297" s="277" t="s">
        <v>3145</v>
      </c>
    </row>
    <row r="1298">
      <c r="A1298" s="271">
        <v>405.0</v>
      </c>
      <c r="B1298" s="21">
        <v>44907.0</v>
      </c>
      <c r="C1298" s="21">
        <v>44907.0</v>
      </c>
      <c r="D1298" s="277" t="s">
        <v>3154</v>
      </c>
    </row>
    <row r="1299">
      <c r="A1299" s="271">
        <v>406.0</v>
      </c>
      <c r="B1299" s="270">
        <v>44797.0</v>
      </c>
      <c r="C1299" s="268">
        <v>44833.0</v>
      </c>
      <c r="D1299" s="277" t="s">
        <v>3143</v>
      </c>
    </row>
    <row r="1300">
      <c r="A1300" s="271">
        <v>406.0</v>
      </c>
      <c r="B1300" s="268">
        <v>44834.0</v>
      </c>
      <c r="C1300" s="21">
        <v>44843.0</v>
      </c>
      <c r="D1300" s="277" t="s">
        <v>3144</v>
      </c>
    </row>
    <row r="1301">
      <c r="A1301" s="271">
        <v>406.0</v>
      </c>
      <c r="B1301" s="21">
        <v>44844.0</v>
      </c>
      <c r="C1301" s="21">
        <v>44857.0</v>
      </c>
      <c r="D1301" s="277" t="s">
        <v>3145</v>
      </c>
    </row>
    <row r="1302">
      <c r="A1302" s="271">
        <v>406.0</v>
      </c>
      <c r="B1302" s="21">
        <v>44858.0</v>
      </c>
      <c r="C1302" s="21">
        <v>44859.0</v>
      </c>
      <c r="D1302" s="277" t="s">
        <v>3144</v>
      </c>
    </row>
    <row r="1303">
      <c r="A1303" s="271">
        <v>406.0</v>
      </c>
      <c r="B1303" s="21">
        <v>44860.0</v>
      </c>
      <c r="C1303" s="21">
        <v>44868.0</v>
      </c>
      <c r="D1303" s="277" t="s">
        <v>3145</v>
      </c>
    </row>
    <row r="1304">
      <c r="A1304" s="271">
        <v>406.0</v>
      </c>
      <c r="B1304" s="21">
        <v>44869.0</v>
      </c>
      <c r="C1304" s="21">
        <v>44869.0</v>
      </c>
      <c r="D1304" s="277" t="s">
        <v>3154</v>
      </c>
    </row>
    <row r="1305">
      <c r="A1305" s="271">
        <v>407.0</v>
      </c>
      <c r="B1305" s="270">
        <v>44802.0</v>
      </c>
      <c r="C1305" s="268">
        <v>44811.0</v>
      </c>
      <c r="D1305" s="277" t="s">
        <v>3144</v>
      </c>
    </row>
    <row r="1306">
      <c r="A1306" s="271">
        <v>407.0</v>
      </c>
      <c r="B1306" s="268">
        <v>44812.0</v>
      </c>
      <c r="C1306" s="268">
        <v>44812.0</v>
      </c>
      <c r="D1306" s="277" t="s">
        <v>3154</v>
      </c>
    </row>
    <row r="1307">
      <c r="A1307" s="271">
        <v>408.0</v>
      </c>
      <c r="B1307" s="268">
        <v>44229.0</v>
      </c>
      <c r="C1307" s="21">
        <v>44244.0</v>
      </c>
      <c r="D1307" s="277" t="s">
        <v>3144</v>
      </c>
    </row>
    <row r="1308">
      <c r="A1308" s="271">
        <v>408.0</v>
      </c>
      <c r="B1308" s="21">
        <v>44245.0</v>
      </c>
      <c r="C1308" s="21">
        <v>44245.0</v>
      </c>
      <c r="D1308" s="277" t="s">
        <v>3154</v>
      </c>
    </row>
    <row r="1309">
      <c r="A1309" s="271">
        <v>409.0</v>
      </c>
      <c r="B1309" s="21">
        <v>44230.0</v>
      </c>
      <c r="C1309" s="21">
        <v>44245.0</v>
      </c>
      <c r="D1309" s="277" t="s">
        <v>3143</v>
      </c>
    </row>
    <row r="1310">
      <c r="A1310" s="271">
        <v>409.0</v>
      </c>
      <c r="B1310" s="21">
        <v>44246.0</v>
      </c>
      <c r="C1310" s="21">
        <v>44247.0</v>
      </c>
      <c r="D1310" s="277" t="s">
        <v>3144</v>
      </c>
    </row>
    <row r="1311">
      <c r="A1311" s="271">
        <v>409.0</v>
      </c>
      <c r="B1311" s="21">
        <v>44248.0</v>
      </c>
      <c r="C1311" s="21">
        <v>44270.0</v>
      </c>
      <c r="D1311" s="277" t="s">
        <v>3143</v>
      </c>
    </row>
    <row r="1312">
      <c r="A1312" s="271">
        <v>409.0</v>
      </c>
      <c r="B1312" s="21">
        <v>44271.0</v>
      </c>
      <c r="C1312" s="21">
        <v>44271.0</v>
      </c>
      <c r="D1312" s="277" t="s">
        <v>3145</v>
      </c>
    </row>
    <row r="1313">
      <c r="A1313" s="271">
        <v>409.0</v>
      </c>
      <c r="B1313" s="21">
        <v>44272.0</v>
      </c>
      <c r="C1313" s="21">
        <v>44272.0</v>
      </c>
      <c r="D1313" s="277" t="s">
        <v>3154</v>
      </c>
    </row>
    <row r="1314">
      <c r="A1314" s="271">
        <v>410.0</v>
      </c>
      <c r="B1314" s="286">
        <v>44172.0</v>
      </c>
      <c r="C1314" s="270">
        <v>44256.0</v>
      </c>
      <c r="D1314" s="277" t="s">
        <v>3143</v>
      </c>
    </row>
    <row r="1315">
      <c r="A1315" s="271">
        <v>410.0</v>
      </c>
      <c r="B1315" s="270">
        <v>44257.0</v>
      </c>
      <c r="C1315" s="270">
        <v>44257.0</v>
      </c>
      <c r="D1315" s="265" t="s">
        <v>2538</v>
      </c>
    </row>
    <row r="1316">
      <c r="A1316" s="271">
        <v>411.0</v>
      </c>
      <c r="B1316" s="287">
        <v>44257.0</v>
      </c>
      <c r="C1316" s="287">
        <v>44268.0</v>
      </c>
      <c r="D1316" s="277" t="s">
        <v>3143</v>
      </c>
    </row>
    <row r="1317">
      <c r="A1317" s="271">
        <v>411.0</v>
      </c>
      <c r="B1317" s="287">
        <v>44269.0</v>
      </c>
      <c r="C1317" s="287">
        <v>44270.0</v>
      </c>
      <c r="D1317" s="277" t="s">
        <v>3144</v>
      </c>
    </row>
    <row r="1318">
      <c r="A1318" s="271">
        <v>411.0</v>
      </c>
      <c r="B1318" s="287">
        <v>44271.0</v>
      </c>
      <c r="C1318" s="270">
        <v>44275.0</v>
      </c>
      <c r="D1318" s="277" t="s">
        <v>3145</v>
      </c>
    </row>
    <row r="1319">
      <c r="A1319" s="271">
        <v>411.0</v>
      </c>
      <c r="B1319" s="270">
        <v>44276.0</v>
      </c>
      <c r="C1319" s="270">
        <v>44276.0</v>
      </c>
      <c r="D1319" s="277" t="s">
        <v>3154</v>
      </c>
    </row>
    <row r="1320">
      <c r="A1320" s="271">
        <v>412.0</v>
      </c>
      <c r="B1320" s="268">
        <v>44258.0</v>
      </c>
      <c r="C1320" s="268">
        <v>44277.0</v>
      </c>
      <c r="D1320" s="277" t="s">
        <v>3143</v>
      </c>
    </row>
    <row r="1321">
      <c r="A1321" s="271">
        <v>412.0</v>
      </c>
      <c r="B1321" s="268">
        <v>44278.0</v>
      </c>
      <c r="C1321" s="268">
        <v>44279.0</v>
      </c>
      <c r="D1321" s="277" t="s">
        <v>3144</v>
      </c>
    </row>
    <row r="1322">
      <c r="A1322" s="271">
        <v>412.0</v>
      </c>
      <c r="B1322" s="268">
        <v>44280.0</v>
      </c>
      <c r="C1322" s="21">
        <v>44283.0</v>
      </c>
      <c r="D1322" s="277" t="s">
        <v>3145</v>
      </c>
    </row>
    <row r="1323">
      <c r="A1323" s="271">
        <v>412.0</v>
      </c>
      <c r="B1323" s="21">
        <v>44284.0</v>
      </c>
      <c r="C1323" s="21">
        <v>44284.0</v>
      </c>
      <c r="D1323" s="277" t="s">
        <v>3154</v>
      </c>
    </row>
    <row r="1324">
      <c r="A1324" s="271">
        <v>413.0</v>
      </c>
      <c r="B1324" s="21">
        <v>44255.0</v>
      </c>
      <c r="C1324" s="268">
        <v>44259.0</v>
      </c>
      <c r="D1324" s="277" t="s">
        <v>3143</v>
      </c>
    </row>
    <row r="1325">
      <c r="A1325" s="271">
        <v>413.0</v>
      </c>
      <c r="B1325" s="268">
        <v>44260.0</v>
      </c>
      <c r="C1325" s="21">
        <v>44265.0</v>
      </c>
      <c r="D1325" s="277" t="s">
        <v>3144</v>
      </c>
    </row>
    <row r="1326">
      <c r="A1326" s="271">
        <v>413.0</v>
      </c>
      <c r="B1326" s="21">
        <v>44266.0</v>
      </c>
      <c r="C1326" s="21">
        <v>44272.0</v>
      </c>
      <c r="D1326" s="277" t="s">
        <v>3145</v>
      </c>
    </row>
    <row r="1327">
      <c r="A1327" s="271">
        <v>413.0</v>
      </c>
      <c r="B1327" s="21">
        <v>44273.0</v>
      </c>
      <c r="C1327" s="21">
        <v>44273.0</v>
      </c>
      <c r="D1327" s="277" t="s">
        <v>3154</v>
      </c>
    </row>
    <row r="1328">
      <c r="A1328" s="271">
        <v>414.0</v>
      </c>
      <c r="B1328" s="21">
        <v>44262.0</v>
      </c>
      <c r="C1328" s="21">
        <v>44266.0</v>
      </c>
      <c r="D1328" s="277" t="s">
        <v>3143</v>
      </c>
    </row>
    <row r="1329">
      <c r="A1329" s="271">
        <v>414.0</v>
      </c>
      <c r="B1329" s="21">
        <v>44267.0</v>
      </c>
      <c r="C1329" s="21">
        <v>44267.0</v>
      </c>
      <c r="D1329" s="277" t="s">
        <v>3145</v>
      </c>
    </row>
    <row r="1330">
      <c r="A1330" s="271">
        <v>414.0</v>
      </c>
      <c r="B1330" s="21">
        <v>44268.0</v>
      </c>
      <c r="C1330" s="21">
        <v>44268.0</v>
      </c>
      <c r="D1330" s="277" t="s">
        <v>3154</v>
      </c>
    </row>
    <row r="1331">
      <c r="A1331" s="271">
        <v>415.0</v>
      </c>
      <c r="B1331" s="21">
        <v>44263.0</v>
      </c>
      <c r="C1331" s="21">
        <v>44270.0</v>
      </c>
      <c r="D1331" s="277" t="s">
        <v>3143</v>
      </c>
    </row>
    <row r="1332">
      <c r="A1332" s="271">
        <v>415.0</v>
      </c>
      <c r="B1332" s="21">
        <v>44271.0</v>
      </c>
      <c r="C1332" s="21">
        <v>44275.0</v>
      </c>
      <c r="D1332" s="277" t="s">
        <v>3144</v>
      </c>
    </row>
    <row r="1333">
      <c r="A1333" s="271">
        <v>415.0</v>
      </c>
      <c r="B1333" s="21">
        <v>44276.0</v>
      </c>
      <c r="C1333" s="21">
        <v>44298.0</v>
      </c>
      <c r="D1333" s="277" t="s">
        <v>3145</v>
      </c>
    </row>
    <row r="1334">
      <c r="A1334" s="271">
        <v>415.0</v>
      </c>
      <c r="B1334" s="21">
        <v>44299.0</v>
      </c>
      <c r="C1334" s="21">
        <v>44299.0</v>
      </c>
      <c r="D1334" s="277" t="s">
        <v>3154</v>
      </c>
    </row>
    <row r="1335">
      <c r="A1335" s="271">
        <v>416.0</v>
      </c>
      <c r="B1335" s="21">
        <v>44263.0</v>
      </c>
      <c r="C1335" s="270">
        <v>44263.0</v>
      </c>
      <c r="D1335" s="277" t="s">
        <v>3143</v>
      </c>
    </row>
    <row r="1336">
      <c r="A1336" s="271">
        <v>416.0</v>
      </c>
      <c r="B1336" s="270">
        <v>44264.0</v>
      </c>
      <c r="C1336" s="270">
        <v>44278.0</v>
      </c>
      <c r="D1336" s="277" t="s">
        <v>3144</v>
      </c>
    </row>
    <row r="1337">
      <c r="A1337" s="271">
        <v>416.0</v>
      </c>
      <c r="B1337" s="270">
        <v>44279.0</v>
      </c>
      <c r="C1337" s="270">
        <v>44298.0</v>
      </c>
      <c r="D1337" s="277" t="s">
        <v>3145</v>
      </c>
    </row>
    <row r="1338">
      <c r="A1338" s="271">
        <v>416.0</v>
      </c>
      <c r="B1338" s="270">
        <v>44299.0</v>
      </c>
      <c r="C1338" s="270">
        <v>44299.0</v>
      </c>
      <c r="D1338" s="277" t="s">
        <v>3154</v>
      </c>
    </row>
    <row r="1339">
      <c r="A1339" s="271">
        <v>414.0</v>
      </c>
      <c r="B1339" s="270">
        <v>44266.0</v>
      </c>
      <c r="C1339" s="269">
        <v>44298.0</v>
      </c>
      <c r="D1339" s="277" t="s">
        <v>3143</v>
      </c>
    </row>
    <row r="1340">
      <c r="A1340" s="271">
        <v>417.0</v>
      </c>
      <c r="B1340" s="269">
        <v>44299.0</v>
      </c>
      <c r="C1340" s="270">
        <v>44365.0</v>
      </c>
      <c r="D1340" s="277" t="s">
        <v>3144</v>
      </c>
    </row>
    <row r="1341">
      <c r="A1341" s="271">
        <v>417.0</v>
      </c>
      <c r="B1341" s="270">
        <v>44366.0</v>
      </c>
      <c r="C1341" s="270">
        <v>44366.0</v>
      </c>
      <c r="D1341" s="277" t="s">
        <v>3154</v>
      </c>
    </row>
    <row r="1342">
      <c r="A1342" s="271">
        <v>418.0</v>
      </c>
      <c r="B1342" s="21">
        <v>44268.0</v>
      </c>
      <c r="C1342" s="21">
        <v>44274.0</v>
      </c>
      <c r="D1342" s="277" t="s">
        <v>3143</v>
      </c>
    </row>
    <row r="1343">
      <c r="A1343" s="271">
        <v>418.0</v>
      </c>
      <c r="B1343" s="21">
        <v>44275.0</v>
      </c>
      <c r="C1343" s="21">
        <v>44279.0</v>
      </c>
      <c r="D1343" s="277" t="s">
        <v>3144</v>
      </c>
    </row>
    <row r="1344">
      <c r="A1344" s="271">
        <v>418.0</v>
      </c>
      <c r="B1344" s="21">
        <v>44280.0</v>
      </c>
      <c r="C1344" s="21">
        <v>44294.0</v>
      </c>
      <c r="D1344" s="277" t="s">
        <v>3145</v>
      </c>
    </row>
    <row r="1345">
      <c r="A1345" s="271">
        <v>418.0</v>
      </c>
      <c r="B1345" s="21">
        <v>44295.0</v>
      </c>
      <c r="C1345" s="21">
        <v>44295.0</v>
      </c>
      <c r="D1345" s="277" t="s">
        <v>3154</v>
      </c>
    </row>
    <row r="1346">
      <c r="A1346" s="271">
        <v>419.0</v>
      </c>
      <c r="B1346" s="269">
        <v>44318.0</v>
      </c>
      <c r="C1346" s="286">
        <v>44328.0</v>
      </c>
      <c r="D1346" s="277" t="s">
        <v>3144</v>
      </c>
    </row>
    <row r="1347">
      <c r="A1347" s="271">
        <v>419.0</v>
      </c>
      <c r="B1347" s="286">
        <v>44329.0</v>
      </c>
      <c r="C1347" s="276">
        <v>44338.0</v>
      </c>
      <c r="D1347" s="277" t="s">
        <v>3140</v>
      </c>
    </row>
    <row r="1348">
      <c r="A1348" s="271">
        <v>419.0</v>
      </c>
      <c r="B1348" s="276">
        <v>44339.0</v>
      </c>
      <c r="C1348" s="276">
        <v>44339.0</v>
      </c>
      <c r="D1348" s="277" t="s">
        <v>3154</v>
      </c>
    </row>
    <row r="1349">
      <c r="A1349" s="271">
        <v>420.0</v>
      </c>
      <c r="B1349" s="21">
        <v>44319.0</v>
      </c>
      <c r="C1349" s="21">
        <v>44335.0</v>
      </c>
      <c r="D1349" s="277" t="s">
        <v>3144</v>
      </c>
    </row>
    <row r="1350">
      <c r="A1350" s="271">
        <v>420.0</v>
      </c>
      <c r="B1350" s="21">
        <v>44336.0</v>
      </c>
      <c r="C1350" s="21">
        <v>44338.0</v>
      </c>
      <c r="D1350" s="277" t="s">
        <v>3145</v>
      </c>
    </row>
    <row r="1351">
      <c r="A1351" s="271">
        <v>420.0</v>
      </c>
      <c r="B1351" s="21">
        <v>44339.0</v>
      </c>
      <c r="C1351" s="21">
        <v>44339.0</v>
      </c>
      <c r="D1351" s="277" t="s">
        <v>3154</v>
      </c>
    </row>
    <row r="1352">
      <c r="A1352" s="271">
        <v>421.0</v>
      </c>
      <c r="B1352" s="21">
        <v>44322.0</v>
      </c>
      <c r="C1352" s="21">
        <v>44332.0</v>
      </c>
      <c r="D1352" s="277" t="s">
        <v>3144</v>
      </c>
    </row>
    <row r="1353">
      <c r="A1353" s="271">
        <v>421.0</v>
      </c>
      <c r="B1353" s="21">
        <v>44333.0</v>
      </c>
      <c r="C1353" s="21">
        <v>44335.0</v>
      </c>
      <c r="D1353" s="277" t="s">
        <v>3145</v>
      </c>
    </row>
    <row r="1354">
      <c r="A1354" s="271">
        <v>421.0</v>
      </c>
      <c r="B1354" s="21">
        <v>44336.0</v>
      </c>
      <c r="C1354" s="21">
        <v>44336.0</v>
      </c>
      <c r="D1354" s="277" t="s">
        <v>3154</v>
      </c>
    </row>
    <row r="1355">
      <c r="A1355" s="271">
        <v>422.0</v>
      </c>
      <c r="B1355" s="268">
        <v>44330.0</v>
      </c>
      <c r="C1355" s="268">
        <v>44330.0</v>
      </c>
      <c r="D1355" s="265" t="s">
        <v>2538</v>
      </c>
    </row>
    <row r="1356">
      <c r="A1356" s="271">
        <v>423.0</v>
      </c>
      <c r="B1356" s="268">
        <v>44329.0</v>
      </c>
      <c r="C1356" s="21">
        <v>44339.0</v>
      </c>
      <c r="D1356" s="277" t="s">
        <v>3144</v>
      </c>
    </row>
    <row r="1357">
      <c r="A1357" s="271">
        <v>423.0</v>
      </c>
      <c r="B1357" s="21">
        <v>44339.0</v>
      </c>
      <c r="C1357" s="21">
        <v>44339.0</v>
      </c>
      <c r="D1357" s="277" t="s">
        <v>3154</v>
      </c>
    </row>
    <row r="1358">
      <c r="A1358" s="271">
        <v>424.0</v>
      </c>
      <c r="B1358" s="268">
        <v>44329.0</v>
      </c>
      <c r="C1358" s="268">
        <v>44341.0</v>
      </c>
      <c r="D1358" s="277" t="s">
        <v>3143</v>
      </c>
    </row>
    <row r="1359">
      <c r="A1359" s="271">
        <v>424.0</v>
      </c>
      <c r="B1359" s="268">
        <v>44342.0</v>
      </c>
      <c r="C1359" s="21">
        <v>44356.0</v>
      </c>
      <c r="D1359" s="277" t="s">
        <v>3145</v>
      </c>
    </row>
    <row r="1360">
      <c r="A1360" s="271">
        <v>424.0</v>
      </c>
      <c r="B1360" s="21">
        <v>44357.0</v>
      </c>
      <c r="C1360" s="21">
        <v>44357.0</v>
      </c>
      <c r="D1360" s="277" t="s">
        <v>3154</v>
      </c>
    </row>
    <row r="1361">
      <c r="A1361" s="271">
        <v>425.0</v>
      </c>
      <c r="B1361" s="268">
        <v>44333.0</v>
      </c>
      <c r="C1361" s="21">
        <v>44338.0</v>
      </c>
      <c r="D1361" s="277" t="s">
        <v>3144</v>
      </c>
    </row>
    <row r="1362">
      <c r="A1362" s="271">
        <v>425.0</v>
      </c>
      <c r="B1362" s="21">
        <v>44339.0</v>
      </c>
      <c r="C1362" s="21">
        <v>44339.0</v>
      </c>
      <c r="D1362" s="277" t="s">
        <v>3154</v>
      </c>
    </row>
    <row r="1363">
      <c r="A1363" s="271">
        <v>426.0</v>
      </c>
      <c r="B1363" s="270">
        <v>44332.0</v>
      </c>
      <c r="C1363" s="270">
        <v>44339.0</v>
      </c>
      <c r="D1363" s="277" t="s">
        <v>3143</v>
      </c>
    </row>
    <row r="1364">
      <c r="A1364" s="271">
        <v>426.0</v>
      </c>
      <c r="B1364" s="270">
        <v>44340.0</v>
      </c>
      <c r="C1364" s="270">
        <v>44349.0</v>
      </c>
      <c r="D1364" s="277" t="s">
        <v>3144</v>
      </c>
    </row>
    <row r="1365">
      <c r="A1365" s="271">
        <v>426.0</v>
      </c>
      <c r="B1365" s="270">
        <v>44350.0</v>
      </c>
      <c r="C1365" s="270">
        <v>44350.0</v>
      </c>
      <c r="D1365" s="267" t="s">
        <v>3140</v>
      </c>
    </row>
    <row r="1366">
      <c r="A1366" s="271">
        <v>426.0</v>
      </c>
      <c r="B1366" s="270">
        <v>44351.0</v>
      </c>
      <c r="C1366" s="270">
        <v>44351.0</v>
      </c>
      <c r="D1366" s="277" t="s">
        <v>3154</v>
      </c>
    </row>
    <row r="1367">
      <c r="A1367" s="271">
        <v>427.0</v>
      </c>
      <c r="B1367" s="270">
        <v>44334.0</v>
      </c>
      <c r="C1367" s="269">
        <v>44346.0</v>
      </c>
      <c r="D1367" s="277" t="s">
        <v>3144</v>
      </c>
    </row>
    <row r="1368">
      <c r="A1368" s="271">
        <v>427.0</v>
      </c>
      <c r="B1368" s="269">
        <v>44347.0</v>
      </c>
      <c r="C1368" s="270">
        <v>44355.0</v>
      </c>
      <c r="D1368" s="277" t="s">
        <v>3145</v>
      </c>
    </row>
    <row r="1369">
      <c r="A1369" s="271">
        <v>427.0</v>
      </c>
      <c r="B1369" s="270">
        <v>44356.0</v>
      </c>
      <c r="C1369" s="270">
        <v>44356.0</v>
      </c>
      <c r="D1369" s="277" t="s">
        <v>3154</v>
      </c>
    </row>
    <row r="1370">
      <c r="A1370" s="271">
        <v>428.0</v>
      </c>
      <c r="B1370" s="268">
        <v>44346.0</v>
      </c>
      <c r="C1370" s="268">
        <v>44350.0</v>
      </c>
      <c r="D1370" s="277" t="s">
        <v>3143</v>
      </c>
    </row>
    <row r="1371">
      <c r="A1371" s="271">
        <v>428.0</v>
      </c>
      <c r="B1371" s="268">
        <v>44351.0</v>
      </c>
      <c r="C1371" s="21">
        <v>44360.0</v>
      </c>
      <c r="D1371" s="277" t="s">
        <v>3144</v>
      </c>
    </row>
    <row r="1372">
      <c r="A1372" s="271">
        <v>428.0</v>
      </c>
      <c r="B1372" s="21">
        <v>44361.0</v>
      </c>
      <c r="C1372" s="21">
        <v>44361.0</v>
      </c>
      <c r="D1372" s="277" t="s">
        <v>3154</v>
      </c>
    </row>
    <row r="1373">
      <c r="A1373" s="271">
        <v>429.0</v>
      </c>
      <c r="B1373" s="269">
        <v>44348.0</v>
      </c>
      <c r="C1373" s="269">
        <v>44370.0</v>
      </c>
      <c r="D1373" s="277" t="s">
        <v>3143</v>
      </c>
    </row>
    <row r="1374">
      <c r="A1374" s="271">
        <v>429.0</v>
      </c>
      <c r="B1374" s="269">
        <v>44371.0</v>
      </c>
      <c r="C1374" s="270">
        <v>44387.0</v>
      </c>
      <c r="D1374" s="277" t="s">
        <v>3144</v>
      </c>
    </row>
    <row r="1375">
      <c r="A1375" s="271">
        <v>429.0</v>
      </c>
      <c r="B1375" s="270">
        <v>44388.0</v>
      </c>
      <c r="C1375" s="21">
        <v>44402.0</v>
      </c>
      <c r="D1375" s="277" t="s">
        <v>3145</v>
      </c>
    </row>
    <row r="1376">
      <c r="A1376" s="271">
        <v>429.0</v>
      </c>
      <c r="B1376" s="21">
        <v>44403.0</v>
      </c>
      <c r="C1376" s="21">
        <v>44403.0</v>
      </c>
      <c r="D1376" s="277" t="s">
        <v>3154</v>
      </c>
    </row>
    <row r="1377">
      <c r="A1377" s="271">
        <v>430.0</v>
      </c>
      <c r="B1377" s="269">
        <v>44351.0</v>
      </c>
      <c r="C1377" s="269">
        <v>44353.0</v>
      </c>
      <c r="D1377" s="277" t="s">
        <v>3143</v>
      </c>
    </row>
    <row r="1378">
      <c r="A1378" s="271">
        <v>430.0</v>
      </c>
      <c r="B1378" s="269">
        <v>44354.0</v>
      </c>
      <c r="C1378" s="269">
        <v>44359.0</v>
      </c>
      <c r="D1378" s="277" t="s">
        <v>3144</v>
      </c>
    </row>
    <row r="1379">
      <c r="A1379" s="271">
        <v>430.0</v>
      </c>
      <c r="B1379" s="269">
        <v>44360.0</v>
      </c>
      <c r="C1379" s="21">
        <v>44368.0</v>
      </c>
      <c r="D1379" s="277" t="s">
        <v>3145</v>
      </c>
    </row>
    <row r="1380">
      <c r="A1380" s="271">
        <v>430.0</v>
      </c>
      <c r="B1380" s="21">
        <v>44369.0</v>
      </c>
      <c r="C1380" s="21">
        <v>44369.0</v>
      </c>
      <c r="D1380" s="277" t="s">
        <v>3154</v>
      </c>
    </row>
    <row r="1381">
      <c r="A1381" s="271">
        <v>431.0</v>
      </c>
      <c r="B1381" s="269">
        <v>44352.0</v>
      </c>
      <c r="C1381" s="269">
        <v>44405.0</v>
      </c>
      <c r="D1381" s="277" t="s">
        <v>3143</v>
      </c>
    </row>
    <row r="1382">
      <c r="A1382" s="271">
        <v>431.0</v>
      </c>
      <c r="B1382" s="269">
        <v>44406.0</v>
      </c>
      <c r="C1382" s="269">
        <v>44415.0</v>
      </c>
      <c r="D1382" s="277" t="s">
        <v>3144</v>
      </c>
    </row>
    <row r="1383">
      <c r="A1383" s="271">
        <v>431.0</v>
      </c>
      <c r="B1383" s="269">
        <v>44416.0</v>
      </c>
      <c r="C1383" s="286">
        <v>44436.0</v>
      </c>
      <c r="D1383" s="277" t="s">
        <v>3145</v>
      </c>
    </row>
    <row r="1384">
      <c r="A1384" s="271">
        <v>431.0</v>
      </c>
      <c r="B1384" s="286">
        <v>44437.0</v>
      </c>
      <c r="C1384" s="286">
        <v>44437.0</v>
      </c>
      <c r="D1384" s="277" t="s">
        <v>3154</v>
      </c>
    </row>
    <row r="1385">
      <c r="A1385" s="271">
        <v>432.0</v>
      </c>
      <c r="B1385" s="269">
        <v>44348.0</v>
      </c>
      <c r="C1385" s="269">
        <v>44434.0</v>
      </c>
      <c r="D1385" s="277" t="s">
        <v>3143</v>
      </c>
    </row>
    <row r="1386">
      <c r="A1386" s="271">
        <v>432.0</v>
      </c>
      <c r="B1386" s="269">
        <v>44435.0</v>
      </c>
      <c r="C1386" s="270">
        <v>44445.0</v>
      </c>
      <c r="D1386" s="277" t="s">
        <v>3144</v>
      </c>
    </row>
    <row r="1387">
      <c r="A1387" s="271">
        <v>432.0</v>
      </c>
      <c r="B1387" s="270">
        <v>44446.0</v>
      </c>
      <c r="C1387" s="21">
        <v>44464.0</v>
      </c>
      <c r="D1387" s="277" t="s">
        <v>3145</v>
      </c>
    </row>
    <row r="1388">
      <c r="A1388" s="271">
        <v>432.0</v>
      </c>
      <c r="B1388" s="21">
        <v>44465.0</v>
      </c>
      <c r="C1388" s="21">
        <v>44465.0</v>
      </c>
      <c r="D1388" s="277" t="s">
        <v>3154</v>
      </c>
    </row>
    <row r="1389">
      <c r="A1389" s="271">
        <v>433.0</v>
      </c>
      <c r="B1389" s="286">
        <v>44357.0</v>
      </c>
      <c r="C1389" s="286">
        <v>44358.0</v>
      </c>
      <c r="D1389" s="277" t="s">
        <v>3144</v>
      </c>
    </row>
    <row r="1390">
      <c r="A1390" s="271">
        <v>433.0</v>
      </c>
      <c r="B1390" s="286">
        <v>44359.0</v>
      </c>
      <c r="C1390" s="284">
        <v>44364.0</v>
      </c>
      <c r="D1390" s="267" t="s">
        <v>3140</v>
      </c>
    </row>
    <row r="1391">
      <c r="A1391" s="271">
        <v>433.0</v>
      </c>
      <c r="B1391" s="281">
        <v>44365.0</v>
      </c>
      <c r="C1391" s="284">
        <v>44365.0</v>
      </c>
      <c r="D1391" s="277" t="s">
        <v>3154</v>
      </c>
    </row>
    <row r="1392">
      <c r="A1392" s="271">
        <v>434.0</v>
      </c>
      <c r="B1392" s="269">
        <v>44358.0</v>
      </c>
      <c r="C1392" s="270">
        <v>44368.0</v>
      </c>
      <c r="D1392" s="277" t="s">
        <v>3144</v>
      </c>
    </row>
    <row r="1393">
      <c r="A1393" s="271">
        <v>434.0</v>
      </c>
      <c r="B1393" s="270">
        <v>44369.0</v>
      </c>
      <c r="C1393" s="270">
        <v>44377.0</v>
      </c>
      <c r="D1393" s="277" t="s">
        <v>3145</v>
      </c>
    </row>
    <row r="1394">
      <c r="A1394" s="271">
        <v>434.0</v>
      </c>
      <c r="B1394" s="21">
        <v>44378.0</v>
      </c>
      <c r="C1394" s="21">
        <v>44378.0</v>
      </c>
      <c r="D1394" s="277" t="s">
        <v>3154</v>
      </c>
    </row>
    <row r="1395">
      <c r="A1395" s="271">
        <v>435.0</v>
      </c>
      <c r="B1395" s="270">
        <v>44362.0</v>
      </c>
      <c r="C1395" s="270">
        <v>44362.0</v>
      </c>
      <c r="D1395" s="277" t="s">
        <v>3144</v>
      </c>
    </row>
    <row r="1396">
      <c r="A1396" s="271">
        <v>435.0</v>
      </c>
      <c r="B1396" s="270">
        <v>44363.0</v>
      </c>
      <c r="C1396" s="270">
        <v>44363.0</v>
      </c>
      <c r="D1396" s="277" t="s">
        <v>3154</v>
      </c>
    </row>
    <row r="1397">
      <c r="A1397" s="271">
        <v>436.0</v>
      </c>
      <c r="B1397" s="270">
        <v>44363.0</v>
      </c>
      <c r="C1397" s="21">
        <v>44374.0</v>
      </c>
      <c r="D1397" s="265" t="s">
        <v>3144</v>
      </c>
    </row>
    <row r="1398">
      <c r="A1398" s="271">
        <v>436.0</v>
      </c>
      <c r="B1398" s="21">
        <v>44375.0</v>
      </c>
      <c r="C1398" s="21">
        <v>44375.0</v>
      </c>
      <c r="D1398" s="277" t="s">
        <v>3154</v>
      </c>
    </row>
    <row r="1399">
      <c r="A1399" s="271">
        <v>437.0</v>
      </c>
      <c r="B1399" s="270">
        <v>44369.0</v>
      </c>
      <c r="C1399" s="21">
        <v>44371.0</v>
      </c>
      <c r="D1399" s="277" t="s">
        <v>3144</v>
      </c>
    </row>
    <row r="1400">
      <c r="A1400" s="271">
        <v>437.0</v>
      </c>
      <c r="B1400" s="21">
        <v>44372.0</v>
      </c>
      <c r="C1400" s="21">
        <v>44372.0</v>
      </c>
      <c r="D1400" s="277" t="s">
        <v>3154</v>
      </c>
    </row>
    <row r="1401">
      <c r="A1401" s="271">
        <v>438.0</v>
      </c>
      <c r="B1401" s="286">
        <v>44370.0</v>
      </c>
      <c r="C1401" s="286">
        <v>44372.0</v>
      </c>
      <c r="D1401" s="277" t="s">
        <v>3144</v>
      </c>
    </row>
    <row r="1402">
      <c r="A1402" s="271">
        <v>438.0</v>
      </c>
      <c r="B1402" s="286">
        <v>44373.0</v>
      </c>
      <c r="C1402" s="286">
        <v>44373.0</v>
      </c>
      <c r="D1402" s="277" t="s">
        <v>3154</v>
      </c>
    </row>
    <row r="1403">
      <c r="A1403" s="271">
        <v>439.0</v>
      </c>
      <c r="B1403" s="286">
        <v>44370.0</v>
      </c>
      <c r="C1403" s="286">
        <v>44394.0</v>
      </c>
      <c r="D1403" s="277" t="s">
        <v>3144</v>
      </c>
    </row>
    <row r="1404">
      <c r="A1404" s="271">
        <v>439.0</v>
      </c>
      <c r="B1404" s="286">
        <v>44395.0</v>
      </c>
      <c r="C1404" s="286">
        <v>44395.0</v>
      </c>
      <c r="D1404" s="277" t="s">
        <v>3145</v>
      </c>
    </row>
    <row r="1405">
      <c r="A1405" s="271">
        <v>439.0</v>
      </c>
      <c r="B1405" s="286">
        <v>44396.0</v>
      </c>
      <c r="C1405" s="286">
        <v>44396.0</v>
      </c>
      <c r="D1405" s="277" t="s">
        <v>3154</v>
      </c>
    </row>
    <row r="1406">
      <c r="A1406" s="271">
        <v>440.0</v>
      </c>
      <c r="B1406" s="286">
        <v>44370.0</v>
      </c>
      <c r="C1406" s="286">
        <v>44372.0</v>
      </c>
      <c r="D1406" s="277" t="s">
        <v>3143</v>
      </c>
    </row>
    <row r="1407">
      <c r="A1407" s="271">
        <v>440.0</v>
      </c>
      <c r="B1407" s="286">
        <v>44373.0</v>
      </c>
      <c r="C1407" s="286">
        <v>44373.0</v>
      </c>
      <c r="D1407" s="265" t="s">
        <v>2538</v>
      </c>
    </row>
    <row r="1408">
      <c r="A1408" s="271">
        <v>441.0</v>
      </c>
      <c r="B1408" s="270">
        <v>44373.0</v>
      </c>
      <c r="C1408" s="270">
        <v>44373.0</v>
      </c>
      <c r="D1408" s="265" t="s">
        <v>2538</v>
      </c>
    </row>
    <row r="1409">
      <c r="A1409" s="271">
        <v>442.0</v>
      </c>
      <c r="B1409" s="21">
        <v>44287.0</v>
      </c>
      <c r="C1409" s="21">
        <v>44293.0</v>
      </c>
      <c r="D1409" s="277" t="s">
        <v>3143</v>
      </c>
    </row>
    <row r="1410">
      <c r="A1410" s="271">
        <v>442.0</v>
      </c>
      <c r="B1410" s="21">
        <v>44294.0</v>
      </c>
      <c r="C1410" s="21">
        <v>44299.0</v>
      </c>
      <c r="D1410" s="277" t="s">
        <v>3144</v>
      </c>
    </row>
    <row r="1411">
      <c r="A1411" s="271">
        <v>442.0</v>
      </c>
      <c r="B1411" s="21">
        <v>44300.0</v>
      </c>
      <c r="C1411" s="21">
        <v>44300.0</v>
      </c>
      <c r="D1411" s="277" t="s">
        <v>3145</v>
      </c>
    </row>
    <row r="1412">
      <c r="A1412" s="271">
        <v>442.0</v>
      </c>
      <c r="B1412" s="21">
        <v>44301.0</v>
      </c>
      <c r="C1412" s="21">
        <v>44301.0</v>
      </c>
      <c r="D1412" s="277" t="s">
        <v>3154</v>
      </c>
    </row>
    <row r="1413">
      <c r="A1413" s="271">
        <v>443.0</v>
      </c>
      <c r="B1413" s="286">
        <v>44287.0</v>
      </c>
      <c r="C1413" s="286">
        <v>44303.0</v>
      </c>
      <c r="D1413" s="277" t="s">
        <v>3144</v>
      </c>
    </row>
    <row r="1414">
      <c r="A1414" s="271">
        <v>443.0</v>
      </c>
      <c r="B1414" s="286">
        <v>44304.0</v>
      </c>
      <c r="C1414" s="286">
        <v>44305.0</v>
      </c>
      <c r="D1414" s="277" t="s">
        <v>3145</v>
      </c>
    </row>
    <row r="1415">
      <c r="A1415" s="271">
        <v>443.0</v>
      </c>
      <c r="B1415" s="286">
        <v>44306.0</v>
      </c>
      <c r="C1415" s="286">
        <v>44306.0</v>
      </c>
      <c r="D1415" s="277" t="s">
        <v>3154</v>
      </c>
    </row>
    <row r="1416">
      <c r="A1416" s="271">
        <v>444.0</v>
      </c>
      <c r="B1416" s="21">
        <v>44288.0</v>
      </c>
      <c r="C1416" s="286">
        <v>44294.0</v>
      </c>
      <c r="D1416" s="277" t="s">
        <v>3144</v>
      </c>
    </row>
    <row r="1417">
      <c r="A1417" s="271">
        <v>444.0</v>
      </c>
      <c r="B1417" s="286">
        <v>44295.0</v>
      </c>
      <c r="C1417" s="286">
        <v>44295.0</v>
      </c>
      <c r="D1417" s="277" t="s">
        <v>3154</v>
      </c>
    </row>
    <row r="1418">
      <c r="A1418" s="271">
        <v>445.0</v>
      </c>
      <c r="B1418" s="286">
        <v>44290.0</v>
      </c>
      <c r="C1418" s="286">
        <v>44302.0</v>
      </c>
      <c r="D1418" s="277" t="s">
        <v>3144</v>
      </c>
    </row>
    <row r="1419">
      <c r="A1419" s="271">
        <v>445.0</v>
      </c>
      <c r="B1419" s="286">
        <v>44303.0</v>
      </c>
      <c r="C1419" s="286">
        <v>44306.0</v>
      </c>
      <c r="D1419" s="277" t="s">
        <v>3145</v>
      </c>
    </row>
    <row r="1420">
      <c r="A1420" s="271">
        <v>445.0</v>
      </c>
      <c r="B1420" s="286">
        <v>44307.0</v>
      </c>
      <c r="C1420" s="286">
        <v>44307.0</v>
      </c>
      <c r="D1420" s="277" t="s">
        <v>3154</v>
      </c>
    </row>
    <row r="1421">
      <c r="A1421" s="271">
        <v>446.0</v>
      </c>
      <c r="B1421" s="268">
        <v>44290.0</v>
      </c>
      <c r="C1421" s="21">
        <v>44297.0</v>
      </c>
      <c r="D1421" s="277" t="s">
        <v>3144</v>
      </c>
    </row>
    <row r="1422">
      <c r="A1422" s="271">
        <v>446.0</v>
      </c>
      <c r="B1422" s="21">
        <v>44298.0</v>
      </c>
      <c r="C1422" s="21">
        <v>44307.0</v>
      </c>
      <c r="D1422" s="277" t="s">
        <v>3145</v>
      </c>
    </row>
    <row r="1423">
      <c r="A1423" s="271">
        <v>446.0</v>
      </c>
      <c r="B1423" s="21">
        <v>44308.0</v>
      </c>
      <c r="C1423" s="21">
        <v>44308.0</v>
      </c>
      <c r="D1423" s="277" t="s">
        <v>3154</v>
      </c>
    </row>
    <row r="1424">
      <c r="A1424" s="271">
        <v>447.0</v>
      </c>
      <c r="B1424" s="268">
        <v>44291.0</v>
      </c>
      <c r="C1424" s="21">
        <v>44298.0</v>
      </c>
      <c r="D1424" s="277" t="s">
        <v>3144</v>
      </c>
    </row>
    <row r="1425">
      <c r="A1425" s="271">
        <v>447.0</v>
      </c>
      <c r="B1425" s="21">
        <v>44299.0</v>
      </c>
      <c r="C1425" s="21">
        <v>44299.0</v>
      </c>
      <c r="D1425" s="277" t="s">
        <v>3154</v>
      </c>
    </row>
    <row r="1426">
      <c r="A1426" s="271">
        <v>448.0</v>
      </c>
      <c r="B1426" s="21">
        <v>44292.0</v>
      </c>
      <c r="C1426" s="21">
        <v>44299.0</v>
      </c>
      <c r="D1426" s="277" t="s">
        <v>3144</v>
      </c>
    </row>
    <row r="1427">
      <c r="A1427" s="271">
        <v>448.0</v>
      </c>
      <c r="B1427" s="21">
        <v>44300.0</v>
      </c>
      <c r="C1427" s="21">
        <v>44300.0</v>
      </c>
      <c r="D1427" s="277" t="s">
        <v>3154</v>
      </c>
    </row>
    <row r="1428">
      <c r="A1428" s="271">
        <v>449.0</v>
      </c>
      <c r="B1428" s="21">
        <v>44296.0</v>
      </c>
      <c r="C1428" s="270">
        <v>44326.0</v>
      </c>
      <c r="D1428" s="277" t="s">
        <v>3143</v>
      </c>
    </row>
    <row r="1429">
      <c r="A1429" s="271">
        <v>449.0</v>
      </c>
      <c r="B1429" s="270">
        <v>44327.0</v>
      </c>
      <c r="C1429" s="286">
        <v>44349.0</v>
      </c>
      <c r="D1429" s="277" t="s">
        <v>3144</v>
      </c>
    </row>
    <row r="1430">
      <c r="A1430" s="271">
        <v>449.0</v>
      </c>
      <c r="B1430" s="286">
        <v>44350.0</v>
      </c>
      <c r="C1430" s="286">
        <v>44350.0</v>
      </c>
      <c r="D1430" s="277" t="s">
        <v>3154</v>
      </c>
    </row>
    <row r="1431">
      <c r="A1431" s="271">
        <v>450.0</v>
      </c>
      <c r="B1431" s="270">
        <v>44339.0</v>
      </c>
      <c r="C1431" s="269">
        <v>44395.0</v>
      </c>
      <c r="D1431" s="277" t="s">
        <v>3143</v>
      </c>
    </row>
    <row r="1432">
      <c r="A1432" s="271">
        <v>450.0</v>
      </c>
      <c r="B1432" s="269">
        <v>44396.0</v>
      </c>
      <c r="C1432" s="270">
        <v>44417.0</v>
      </c>
      <c r="D1432" s="277" t="s">
        <v>3144</v>
      </c>
    </row>
    <row r="1433">
      <c r="A1433" s="271">
        <v>450.0</v>
      </c>
      <c r="B1433" s="270">
        <v>44418.0</v>
      </c>
      <c r="C1433" s="270">
        <v>44418.0</v>
      </c>
      <c r="D1433" s="277" t="s">
        <v>3154</v>
      </c>
    </row>
    <row r="1434">
      <c r="A1434" s="271">
        <v>451.0</v>
      </c>
      <c r="B1434" s="270">
        <v>44340.0</v>
      </c>
      <c r="C1434" s="270">
        <v>44345.0</v>
      </c>
      <c r="D1434" s="277" t="s">
        <v>3143</v>
      </c>
    </row>
    <row r="1435">
      <c r="A1435" s="271">
        <v>451.0</v>
      </c>
      <c r="B1435" s="270">
        <v>44346.0</v>
      </c>
      <c r="C1435" s="270">
        <v>44347.0</v>
      </c>
      <c r="D1435" s="267" t="s">
        <v>3140</v>
      </c>
    </row>
    <row r="1436">
      <c r="A1436" s="271">
        <v>451.0</v>
      </c>
      <c r="B1436" s="270">
        <v>44348.0</v>
      </c>
      <c r="C1436" s="270">
        <v>44348.0</v>
      </c>
      <c r="D1436" s="277" t="s">
        <v>3154</v>
      </c>
    </row>
    <row r="1437">
      <c r="A1437" s="271">
        <v>452.0</v>
      </c>
      <c r="B1437" s="270">
        <v>44342.0</v>
      </c>
      <c r="C1437" s="288">
        <v>44359.0</v>
      </c>
      <c r="D1437" s="277" t="s">
        <v>3143</v>
      </c>
    </row>
    <row r="1438">
      <c r="A1438" s="271">
        <v>452.0</v>
      </c>
      <c r="B1438" s="288">
        <v>44360.0</v>
      </c>
      <c r="C1438" s="21">
        <v>44367.0</v>
      </c>
      <c r="D1438" s="277" t="s">
        <v>3145</v>
      </c>
    </row>
    <row r="1439">
      <c r="A1439" s="271">
        <v>452.0</v>
      </c>
      <c r="B1439" s="21">
        <v>44368.0</v>
      </c>
      <c r="C1439" s="21">
        <v>44368.0</v>
      </c>
      <c r="D1439" s="277" t="s">
        <v>3154</v>
      </c>
    </row>
    <row r="1440">
      <c r="A1440" s="271">
        <v>453.0</v>
      </c>
      <c r="B1440" s="21">
        <v>44343.0</v>
      </c>
      <c r="C1440" s="21">
        <v>44343.0</v>
      </c>
      <c r="D1440" s="277" t="s">
        <v>3143</v>
      </c>
    </row>
    <row r="1441">
      <c r="A1441" s="271">
        <v>453.0</v>
      </c>
      <c r="B1441" s="21">
        <v>44344.0</v>
      </c>
      <c r="C1441" s="21">
        <v>44344.0</v>
      </c>
      <c r="D1441" s="265" t="s">
        <v>2538</v>
      </c>
    </row>
    <row r="1442">
      <c r="A1442" s="271">
        <v>454.0</v>
      </c>
      <c r="B1442" s="21">
        <v>44347.0</v>
      </c>
      <c r="C1442" s="288">
        <v>44359.0</v>
      </c>
      <c r="D1442" s="277" t="s">
        <v>3144</v>
      </c>
    </row>
    <row r="1443">
      <c r="A1443" s="271">
        <v>454.0</v>
      </c>
      <c r="B1443" s="288">
        <v>44360.0</v>
      </c>
      <c r="C1443" s="21">
        <v>44366.0</v>
      </c>
      <c r="D1443" s="277" t="s">
        <v>3145</v>
      </c>
    </row>
    <row r="1444">
      <c r="A1444" s="271">
        <v>454.0</v>
      </c>
      <c r="B1444" s="21">
        <v>44367.0</v>
      </c>
      <c r="C1444" s="21">
        <v>44367.0</v>
      </c>
      <c r="D1444" s="277" t="s">
        <v>3154</v>
      </c>
    </row>
    <row r="1445">
      <c r="A1445" s="271">
        <v>455.0</v>
      </c>
      <c r="B1445" s="21">
        <v>44344.0</v>
      </c>
      <c r="C1445" s="288">
        <v>44358.0</v>
      </c>
      <c r="D1445" s="277" t="s">
        <v>3144</v>
      </c>
    </row>
    <row r="1446">
      <c r="A1446" s="271">
        <v>455.0</v>
      </c>
      <c r="B1446" s="288">
        <v>44359.0</v>
      </c>
      <c r="C1446" s="288">
        <v>44359.0</v>
      </c>
      <c r="D1446" s="277" t="s">
        <v>3145</v>
      </c>
    </row>
    <row r="1447">
      <c r="A1447" s="271">
        <v>455.0</v>
      </c>
      <c r="B1447" s="288">
        <v>44360.0</v>
      </c>
      <c r="C1447" s="288">
        <v>44360.0</v>
      </c>
      <c r="D1447" s="277" t="s">
        <v>3154</v>
      </c>
    </row>
    <row r="1448">
      <c r="A1448" s="271">
        <v>456.0</v>
      </c>
      <c r="B1448" s="21">
        <v>44346.0</v>
      </c>
      <c r="C1448" s="21">
        <v>44354.0</v>
      </c>
      <c r="D1448" s="277" t="s">
        <v>3144</v>
      </c>
    </row>
    <row r="1449">
      <c r="A1449" s="271">
        <v>456.0</v>
      </c>
      <c r="B1449" s="21">
        <v>44355.0</v>
      </c>
      <c r="C1449" s="21">
        <v>44355.0</v>
      </c>
      <c r="D1449" s="277" t="s">
        <v>3154</v>
      </c>
    </row>
    <row r="1450">
      <c r="A1450" s="271">
        <v>457.0</v>
      </c>
      <c r="B1450" s="269">
        <v>44349.0</v>
      </c>
      <c r="C1450" s="269">
        <v>44353.0</v>
      </c>
      <c r="D1450" s="277" t="s">
        <v>3143</v>
      </c>
    </row>
    <row r="1451">
      <c r="A1451" s="271">
        <v>457.0</v>
      </c>
      <c r="B1451" s="269">
        <v>44354.0</v>
      </c>
      <c r="C1451" s="21">
        <v>44369.0</v>
      </c>
      <c r="D1451" s="277" t="s">
        <v>3144</v>
      </c>
    </row>
    <row r="1452">
      <c r="A1452" s="271">
        <v>457.0</v>
      </c>
      <c r="B1452" s="21">
        <v>44370.0</v>
      </c>
      <c r="C1452" s="21">
        <v>44377.0</v>
      </c>
      <c r="D1452" s="277" t="s">
        <v>3145</v>
      </c>
    </row>
    <row r="1453">
      <c r="A1453" s="271">
        <v>457.0</v>
      </c>
      <c r="B1453" s="21">
        <v>44378.0</v>
      </c>
      <c r="C1453" s="21">
        <v>44378.0</v>
      </c>
      <c r="D1453" s="277" t="s">
        <v>3154</v>
      </c>
    </row>
    <row r="1454">
      <c r="A1454" s="271">
        <v>458.0</v>
      </c>
      <c r="B1454" s="269">
        <v>44351.0</v>
      </c>
      <c r="C1454" s="21">
        <v>44359.0</v>
      </c>
      <c r="D1454" s="277" t="s">
        <v>3144</v>
      </c>
    </row>
    <row r="1455">
      <c r="A1455" s="271">
        <v>458.0</v>
      </c>
      <c r="B1455" s="21">
        <v>44360.0</v>
      </c>
      <c r="C1455" s="21">
        <v>44360.0</v>
      </c>
      <c r="D1455" s="277" t="s">
        <v>3154</v>
      </c>
    </row>
    <row r="1456">
      <c r="A1456" s="271">
        <v>459.0</v>
      </c>
      <c r="B1456" s="287">
        <v>44354.0</v>
      </c>
      <c r="C1456" s="270">
        <v>44372.0</v>
      </c>
      <c r="D1456" s="277" t="s">
        <v>3143</v>
      </c>
    </row>
    <row r="1457">
      <c r="A1457" s="271">
        <v>459.0</v>
      </c>
      <c r="B1457" s="270">
        <v>44373.0</v>
      </c>
      <c r="C1457" s="270">
        <v>44388.0</v>
      </c>
      <c r="D1457" s="277" t="s">
        <v>3144</v>
      </c>
    </row>
    <row r="1458">
      <c r="A1458" s="271">
        <v>459.0</v>
      </c>
      <c r="B1458" s="270">
        <v>44389.0</v>
      </c>
      <c r="C1458" s="270">
        <v>44399.0</v>
      </c>
      <c r="D1458" s="277" t="s">
        <v>3145</v>
      </c>
    </row>
    <row r="1459">
      <c r="A1459" s="271">
        <v>459.0</v>
      </c>
      <c r="B1459" s="270">
        <v>44400.0</v>
      </c>
      <c r="C1459" s="270">
        <v>44400.0</v>
      </c>
      <c r="D1459" s="277" t="s">
        <v>3154</v>
      </c>
    </row>
    <row r="1460">
      <c r="A1460" s="271">
        <v>460.0</v>
      </c>
      <c r="B1460" s="287">
        <v>44383.0</v>
      </c>
      <c r="C1460" s="21">
        <v>44386.0</v>
      </c>
      <c r="D1460" s="277" t="s">
        <v>3143</v>
      </c>
    </row>
    <row r="1461">
      <c r="A1461" s="271">
        <v>460.0</v>
      </c>
      <c r="B1461" s="21">
        <v>44387.0</v>
      </c>
      <c r="C1461" s="21">
        <v>44387.0</v>
      </c>
      <c r="D1461" s="265" t="s">
        <v>2538</v>
      </c>
    </row>
    <row r="1462">
      <c r="A1462" s="271">
        <v>461.0</v>
      </c>
      <c r="B1462" s="270">
        <v>44386.0</v>
      </c>
      <c r="C1462" s="21">
        <v>44400.0</v>
      </c>
      <c r="D1462" s="277" t="s">
        <v>3144</v>
      </c>
    </row>
    <row r="1463">
      <c r="A1463" s="271">
        <v>461.0</v>
      </c>
      <c r="B1463" s="21">
        <v>44401.0</v>
      </c>
      <c r="C1463" s="21">
        <v>44411.0</v>
      </c>
      <c r="D1463" s="277" t="s">
        <v>3145</v>
      </c>
    </row>
    <row r="1464">
      <c r="A1464" s="271">
        <v>461.0</v>
      </c>
      <c r="B1464" s="21">
        <v>44412.0</v>
      </c>
      <c r="C1464" s="21">
        <v>44412.0</v>
      </c>
      <c r="D1464" s="277" t="s">
        <v>3154</v>
      </c>
    </row>
    <row r="1465">
      <c r="A1465" s="271">
        <v>462.0</v>
      </c>
      <c r="B1465" s="270">
        <v>44360.0</v>
      </c>
      <c r="C1465" s="21">
        <v>44370.0</v>
      </c>
      <c r="D1465" s="277" t="s">
        <v>3143</v>
      </c>
    </row>
    <row r="1466">
      <c r="A1466" s="271">
        <v>462.0</v>
      </c>
      <c r="B1466" s="21">
        <v>44371.0</v>
      </c>
      <c r="C1466" s="21">
        <v>44381.0</v>
      </c>
      <c r="D1466" s="277" t="s">
        <v>3144</v>
      </c>
    </row>
    <row r="1467">
      <c r="A1467" s="271">
        <v>462.0</v>
      </c>
      <c r="B1467" s="21">
        <v>44382.0</v>
      </c>
      <c r="C1467" s="21">
        <v>44382.0</v>
      </c>
      <c r="D1467" s="277" t="s">
        <v>3154</v>
      </c>
    </row>
    <row r="1468">
      <c r="A1468" s="271">
        <v>463.0</v>
      </c>
      <c r="B1468" s="270">
        <v>44371.0</v>
      </c>
      <c r="C1468" s="21">
        <v>44382.0</v>
      </c>
      <c r="D1468" s="277" t="s">
        <v>3143</v>
      </c>
    </row>
    <row r="1469">
      <c r="A1469" s="271">
        <v>463.0</v>
      </c>
      <c r="B1469" s="21">
        <v>44383.0</v>
      </c>
      <c r="C1469" s="21">
        <v>44399.0</v>
      </c>
      <c r="D1469" s="277" t="s">
        <v>3145</v>
      </c>
    </row>
    <row r="1470">
      <c r="A1470" s="271">
        <v>463.0</v>
      </c>
      <c r="B1470" s="21">
        <v>44400.0</v>
      </c>
      <c r="C1470" s="21">
        <v>44400.0</v>
      </c>
      <c r="D1470" s="277" t="s">
        <v>3154</v>
      </c>
    </row>
    <row r="1471">
      <c r="A1471" s="271">
        <v>464.0</v>
      </c>
      <c r="B1471" s="270">
        <v>44375.0</v>
      </c>
      <c r="C1471" s="270">
        <v>44383.0</v>
      </c>
      <c r="D1471" s="277" t="s">
        <v>3144</v>
      </c>
    </row>
    <row r="1472">
      <c r="A1472" s="271">
        <v>464.0</v>
      </c>
      <c r="B1472" s="270">
        <v>44384.0</v>
      </c>
      <c r="C1472" s="21">
        <v>44391.0</v>
      </c>
      <c r="D1472" s="277" t="s">
        <v>3145</v>
      </c>
    </row>
    <row r="1473">
      <c r="A1473" s="271">
        <v>464.0</v>
      </c>
      <c r="B1473" s="21">
        <v>44392.0</v>
      </c>
      <c r="C1473" s="21">
        <v>44392.0</v>
      </c>
      <c r="D1473" s="277" t="s">
        <v>3154</v>
      </c>
    </row>
    <row r="1474">
      <c r="A1474" s="271">
        <v>465.0</v>
      </c>
      <c r="B1474" s="270">
        <v>44412.0</v>
      </c>
      <c r="C1474" s="269">
        <v>44444.0</v>
      </c>
      <c r="D1474" s="277" t="s">
        <v>3143</v>
      </c>
    </row>
    <row r="1475">
      <c r="A1475" s="271">
        <v>465.0</v>
      </c>
      <c r="B1475" s="269">
        <v>44445.0</v>
      </c>
      <c r="C1475" s="270">
        <v>44446.0</v>
      </c>
      <c r="D1475" s="277" t="s">
        <v>3144</v>
      </c>
    </row>
    <row r="1476">
      <c r="A1476" s="271">
        <v>465.0</v>
      </c>
      <c r="B1476" s="270">
        <v>44447.0</v>
      </c>
      <c r="C1476" s="270">
        <v>44464.0</v>
      </c>
      <c r="D1476" s="277" t="s">
        <v>3145</v>
      </c>
    </row>
    <row r="1477">
      <c r="A1477" s="271">
        <v>465.0</v>
      </c>
      <c r="B1477" s="270">
        <v>44465.0</v>
      </c>
      <c r="C1477" s="270">
        <v>44465.0</v>
      </c>
      <c r="D1477" s="277" t="s">
        <v>3154</v>
      </c>
    </row>
    <row r="1478">
      <c r="A1478" s="271">
        <v>466.0</v>
      </c>
      <c r="B1478" s="21">
        <v>44412.0</v>
      </c>
      <c r="C1478" s="21">
        <v>44413.0</v>
      </c>
      <c r="D1478" s="277" t="s">
        <v>3144</v>
      </c>
    </row>
    <row r="1479">
      <c r="A1479" s="271">
        <v>466.0</v>
      </c>
      <c r="B1479" s="21">
        <v>44414.0</v>
      </c>
      <c r="C1479" s="270">
        <v>44435.0</v>
      </c>
      <c r="D1479" s="277" t="s">
        <v>3143</v>
      </c>
    </row>
    <row r="1480">
      <c r="A1480" s="271">
        <v>466.0</v>
      </c>
      <c r="B1480" s="270">
        <v>44436.0</v>
      </c>
      <c r="C1480" s="269">
        <v>44444.0</v>
      </c>
      <c r="D1480" s="277" t="s">
        <v>3144</v>
      </c>
    </row>
    <row r="1481">
      <c r="A1481" s="271">
        <v>466.0</v>
      </c>
      <c r="B1481" s="269">
        <v>44445.0</v>
      </c>
      <c r="C1481" s="21">
        <v>44464.0</v>
      </c>
      <c r="D1481" s="277" t="s">
        <v>3145</v>
      </c>
    </row>
    <row r="1482">
      <c r="A1482" s="271">
        <v>466.0</v>
      </c>
      <c r="B1482" s="21">
        <v>44465.0</v>
      </c>
      <c r="C1482" s="21">
        <v>44465.0</v>
      </c>
      <c r="D1482" s="277" t="s">
        <v>3154</v>
      </c>
    </row>
    <row r="1483">
      <c r="A1483" s="271">
        <v>467.0</v>
      </c>
      <c r="B1483" s="286">
        <v>44412.0</v>
      </c>
      <c r="C1483" s="270">
        <v>44413.0</v>
      </c>
      <c r="D1483" s="277" t="s">
        <v>3144</v>
      </c>
    </row>
    <row r="1484">
      <c r="A1484" s="271">
        <v>467.0</v>
      </c>
      <c r="B1484" s="270">
        <v>44414.0</v>
      </c>
      <c r="C1484" s="270">
        <v>44435.0</v>
      </c>
      <c r="D1484" s="277" t="s">
        <v>3143</v>
      </c>
    </row>
    <row r="1485">
      <c r="A1485" s="271">
        <v>467.0</v>
      </c>
      <c r="B1485" s="270">
        <v>44436.0</v>
      </c>
      <c r="C1485" s="269">
        <v>44444.0</v>
      </c>
      <c r="D1485" s="277" t="s">
        <v>3144</v>
      </c>
    </row>
    <row r="1486">
      <c r="A1486" s="271">
        <v>467.0</v>
      </c>
      <c r="B1486" s="269">
        <v>44445.0</v>
      </c>
      <c r="C1486" s="270">
        <v>44464.0</v>
      </c>
      <c r="D1486" s="277" t="s">
        <v>3145</v>
      </c>
    </row>
    <row r="1487">
      <c r="A1487" s="271">
        <v>467.0</v>
      </c>
      <c r="B1487" s="270">
        <v>44465.0</v>
      </c>
      <c r="C1487" s="270">
        <v>44465.0</v>
      </c>
      <c r="D1487" s="277" t="s">
        <v>3154</v>
      </c>
    </row>
    <row r="1488">
      <c r="A1488" s="271">
        <v>468.0</v>
      </c>
      <c r="B1488" s="270">
        <v>44428.0</v>
      </c>
      <c r="C1488" s="270">
        <v>44430.0</v>
      </c>
      <c r="D1488" s="277" t="s">
        <v>3143</v>
      </c>
    </row>
    <row r="1489">
      <c r="A1489" s="271">
        <v>468.0</v>
      </c>
      <c r="B1489" s="270">
        <v>44431.0</v>
      </c>
      <c r="C1489" s="270">
        <v>44438.0</v>
      </c>
      <c r="D1489" s="277" t="s">
        <v>3144</v>
      </c>
    </row>
    <row r="1490">
      <c r="A1490" s="271">
        <v>468.0</v>
      </c>
      <c r="B1490" s="270">
        <v>44439.0</v>
      </c>
      <c r="C1490" s="270">
        <v>44444.0</v>
      </c>
      <c r="D1490" s="277" t="s">
        <v>3145</v>
      </c>
    </row>
    <row r="1491">
      <c r="A1491" s="271">
        <v>468.0</v>
      </c>
      <c r="B1491" s="270">
        <v>44445.0</v>
      </c>
      <c r="C1491" s="270">
        <v>44445.0</v>
      </c>
      <c r="D1491" s="277" t="s">
        <v>3154</v>
      </c>
    </row>
    <row r="1492">
      <c r="A1492" s="271">
        <v>469.0</v>
      </c>
      <c r="B1492" s="270">
        <v>44428.0</v>
      </c>
      <c r="C1492" s="270">
        <v>44430.0</v>
      </c>
      <c r="D1492" s="277" t="s">
        <v>3144</v>
      </c>
    </row>
    <row r="1493">
      <c r="A1493" s="271">
        <v>469.0</v>
      </c>
      <c r="B1493" s="270">
        <v>44431.0</v>
      </c>
      <c r="C1493" s="270">
        <v>44431.0</v>
      </c>
      <c r="D1493" s="277" t="s">
        <v>3154</v>
      </c>
    </row>
    <row r="1494">
      <c r="A1494" s="271">
        <v>470.0</v>
      </c>
      <c r="B1494" s="287">
        <v>44197.0</v>
      </c>
      <c r="C1494" s="276">
        <v>44201.0</v>
      </c>
      <c r="D1494" s="277" t="s">
        <v>3143</v>
      </c>
    </row>
    <row r="1495">
      <c r="A1495" s="271">
        <v>470.0</v>
      </c>
      <c r="B1495" s="286">
        <v>44202.0</v>
      </c>
      <c r="C1495" s="276">
        <v>44202.0</v>
      </c>
      <c r="D1495" s="265" t="s">
        <v>2538</v>
      </c>
    </row>
    <row r="1496">
      <c r="A1496" s="271">
        <v>471.0</v>
      </c>
      <c r="B1496" s="270">
        <v>44198.0</v>
      </c>
      <c r="C1496" s="270">
        <v>44206.0</v>
      </c>
      <c r="D1496" s="277" t="s">
        <v>3143</v>
      </c>
    </row>
    <row r="1497">
      <c r="A1497" s="271">
        <v>471.0</v>
      </c>
      <c r="B1497" s="21">
        <v>44207.0</v>
      </c>
      <c r="C1497" s="270">
        <v>44210.0</v>
      </c>
      <c r="D1497" s="277" t="s">
        <v>3144</v>
      </c>
    </row>
    <row r="1498">
      <c r="A1498" s="271">
        <v>471.0</v>
      </c>
      <c r="B1498" s="270">
        <v>44211.0</v>
      </c>
      <c r="C1498" s="270">
        <v>44219.0</v>
      </c>
      <c r="D1498" s="277" t="s">
        <v>3140</v>
      </c>
    </row>
    <row r="1499">
      <c r="A1499" s="271">
        <v>471.0</v>
      </c>
      <c r="B1499" s="270">
        <v>44220.0</v>
      </c>
      <c r="C1499" s="270">
        <v>44220.0</v>
      </c>
      <c r="D1499" s="277" t="s">
        <v>3154</v>
      </c>
    </row>
    <row r="1500">
      <c r="A1500" s="271">
        <v>472.0</v>
      </c>
      <c r="B1500" s="21">
        <v>44198.0</v>
      </c>
      <c r="C1500" s="268">
        <v>44199.0</v>
      </c>
      <c r="D1500" s="277" t="s">
        <v>3143</v>
      </c>
    </row>
    <row r="1501">
      <c r="A1501" s="271">
        <v>472.0</v>
      </c>
      <c r="B1501" s="268">
        <v>44200.0</v>
      </c>
      <c r="C1501" s="21">
        <v>44209.0</v>
      </c>
      <c r="D1501" s="277" t="s">
        <v>3144</v>
      </c>
    </row>
    <row r="1502">
      <c r="A1502" s="271">
        <v>472.0</v>
      </c>
      <c r="B1502" s="21">
        <v>44210.0</v>
      </c>
      <c r="C1502" s="21">
        <v>44210.0</v>
      </c>
      <c r="D1502" s="277" t="s">
        <v>3154</v>
      </c>
    </row>
    <row r="1503">
      <c r="A1503" s="271">
        <v>473.0</v>
      </c>
      <c r="B1503" s="268">
        <v>44200.0</v>
      </c>
      <c r="C1503" s="21">
        <v>44210.0</v>
      </c>
      <c r="D1503" s="277" t="s">
        <v>3144</v>
      </c>
    </row>
    <row r="1504">
      <c r="A1504" s="271">
        <v>473.0</v>
      </c>
      <c r="B1504" s="21">
        <v>44211.0</v>
      </c>
      <c r="C1504" s="21">
        <v>44211.0</v>
      </c>
      <c r="D1504" s="277" t="s">
        <v>3154</v>
      </c>
    </row>
    <row r="1505">
      <c r="A1505" s="271">
        <v>474.0</v>
      </c>
      <c r="B1505" s="268">
        <v>44200.0</v>
      </c>
      <c r="C1505" s="21">
        <v>44210.0</v>
      </c>
      <c r="D1505" s="277" t="s">
        <v>3144</v>
      </c>
    </row>
    <row r="1506">
      <c r="A1506" s="271">
        <v>474.0</v>
      </c>
      <c r="B1506" s="21">
        <v>44211.0</v>
      </c>
      <c r="C1506" s="21">
        <v>44211.0</v>
      </c>
      <c r="D1506" s="277" t="s">
        <v>3154</v>
      </c>
    </row>
    <row r="1507">
      <c r="A1507" s="271">
        <v>475.0</v>
      </c>
      <c r="B1507" s="270">
        <v>44204.0</v>
      </c>
      <c r="C1507" s="270">
        <v>44210.0</v>
      </c>
      <c r="D1507" s="277" t="s">
        <v>3144</v>
      </c>
    </row>
    <row r="1508">
      <c r="A1508" s="271">
        <v>475.0</v>
      </c>
      <c r="B1508" s="270">
        <v>44211.0</v>
      </c>
      <c r="C1508" s="270">
        <v>44212.0</v>
      </c>
      <c r="D1508" s="277" t="s">
        <v>3140</v>
      </c>
    </row>
    <row r="1509">
      <c r="A1509" s="271">
        <v>475.0</v>
      </c>
      <c r="B1509" s="270">
        <v>44213.0</v>
      </c>
      <c r="C1509" s="270">
        <v>44213.0</v>
      </c>
      <c r="D1509" s="277" t="s">
        <v>3154</v>
      </c>
    </row>
    <row r="1510">
      <c r="A1510" s="271">
        <v>476.0</v>
      </c>
      <c r="B1510" s="270">
        <v>44206.0</v>
      </c>
      <c r="C1510" s="270">
        <v>44249.0</v>
      </c>
      <c r="D1510" s="277" t="s">
        <v>3143</v>
      </c>
    </row>
    <row r="1511">
      <c r="A1511" s="271">
        <v>476.0</v>
      </c>
      <c r="B1511" s="270">
        <v>44250.0</v>
      </c>
      <c r="C1511" s="270">
        <v>44260.0</v>
      </c>
      <c r="D1511" s="277" t="s">
        <v>3145</v>
      </c>
    </row>
    <row r="1512">
      <c r="A1512" s="271">
        <v>476.0</v>
      </c>
      <c r="B1512" s="270">
        <v>44261.0</v>
      </c>
      <c r="C1512" s="270">
        <v>44261.0</v>
      </c>
      <c r="D1512" s="277" t="s">
        <v>3154</v>
      </c>
    </row>
    <row r="1513">
      <c r="A1513" s="271">
        <v>477.0</v>
      </c>
      <c r="B1513" s="270">
        <v>44206.0</v>
      </c>
      <c r="C1513" s="270">
        <v>44240.0</v>
      </c>
      <c r="D1513" s="277" t="s">
        <v>3143</v>
      </c>
    </row>
    <row r="1514">
      <c r="A1514" s="271">
        <v>477.0</v>
      </c>
      <c r="B1514" s="270">
        <v>44241.0</v>
      </c>
      <c r="C1514" s="270">
        <v>44251.0</v>
      </c>
      <c r="D1514" s="277" t="s">
        <v>3144</v>
      </c>
    </row>
    <row r="1515">
      <c r="A1515" s="271">
        <v>477.0</v>
      </c>
      <c r="B1515" s="270">
        <v>44252.0</v>
      </c>
      <c r="C1515" s="270">
        <v>44260.0</v>
      </c>
      <c r="D1515" s="277" t="s">
        <v>3145</v>
      </c>
    </row>
    <row r="1516">
      <c r="A1516" s="271">
        <v>477.0</v>
      </c>
      <c r="B1516" s="270">
        <v>44261.0</v>
      </c>
      <c r="C1516" s="270">
        <v>44261.0</v>
      </c>
      <c r="D1516" s="277" t="s">
        <v>3154</v>
      </c>
    </row>
    <row r="1517">
      <c r="A1517" s="271">
        <v>478.0</v>
      </c>
      <c r="B1517" s="286">
        <v>44232.0</v>
      </c>
      <c r="C1517" s="270">
        <v>44241.0</v>
      </c>
      <c r="D1517" s="277" t="s">
        <v>3143</v>
      </c>
    </row>
    <row r="1518">
      <c r="A1518" s="271">
        <v>478.0</v>
      </c>
      <c r="B1518" s="286">
        <v>44242.0</v>
      </c>
      <c r="C1518" s="276">
        <v>44242.0</v>
      </c>
      <c r="D1518" s="265" t="s">
        <v>2538</v>
      </c>
    </row>
    <row r="1519">
      <c r="A1519" s="271">
        <v>479.0</v>
      </c>
      <c r="B1519" s="21">
        <v>44233.0</v>
      </c>
      <c r="C1519" s="21">
        <v>44241.0</v>
      </c>
      <c r="D1519" s="277" t="s">
        <v>3144</v>
      </c>
    </row>
    <row r="1520">
      <c r="A1520" s="271">
        <v>479.0</v>
      </c>
      <c r="B1520" s="21">
        <v>44242.0</v>
      </c>
      <c r="C1520" s="21">
        <v>44242.0</v>
      </c>
      <c r="D1520" s="277" t="s">
        <v>3154</v>
      </c>
    </row>
    <row r="1521">
      <c r="A1521" s="271">
        <v>480.0</v>
      </c>
      <c r="B1521" s="21">
        <v>44235.0</v>
      </c>
      <c r="C1521" s="21">
        <v>44239.0</v>
      </c>
      <c r="D1521" s="277" t="s">
        <v>3144</v>
      </c>
    </row>
    <row r="1522">
      <c r="A1522" s="271">
        <v>480.0</v>
      </c>
      <c r="B1522" s="21">
        <v>44240.0</v>
      </c>
      <c r="C1522" s="21">
        <v>44240.0</v>
      </c>
      <c r="D1522" s="277" t="s">
        <v>3154</v>
      </c>
    </row>
    <row r="1523">
      <c r="A1523" s="271">
        <v>481.0</v>
      </c>
      <c r="B1523" s="21">
        <v>44236.0</v>
      </c>
      <c r="C1523" s="21">
        <v>44239.0</v>
      </c>
      <c r="D1523" s="277" t="s">
        <v>3144</v>
      </c>
    </row>
    <row r="1524">
      <c r="A1524" s="271">
        <v>481.0</v>
      </c>
      <c r="B1524" s="21">
        <v>44240.0</v>
      </c>
      <c r="C1524" s="21">
        <v>44240.0</v>
      </c>
      <c r="D1524" s="277" t="s">
        <v>3154</v>
      </c>
    </row>
    <row r="1525">
      <c r="A1525" s="271">
        <v>482.0</v>
      </c>
      <c r="B1525" s="21">
        <v>44236.0</v>
      </c>
      <c r="C1525" s="21">
        <v>44241.0</v>
      </c>
      <c r="D1525" s="277" t="s">
        <v>3143</v>
      </c>
    </row>
    <row r="1526">
      <c r="A1526" s="271">
        <v>482.0</v>
      </c>
      <c r="B1526" s="21">
        <v>44242.0</v>
      </c>
      <c r="C1526" s="21">
        <v>44243.0</v>
      </c>
      <c r="D1526" s="277" t="s">
        <v>3144</v>
      </c>
    </row>
    <row r="1527">
      <c r="A1527" s="271">
        <v>482.0</v>
      </c>
      <c r="B1527" s="21">
        <v>44244.0</v>
      </c>
      <c r="C1527" s="21">
        <v>44244.0</v>
      </c>
      <c r="D1527" s="277" t="s">
        <v>3154</v>
      </c>
    </row>
    <row r="1528">
      <c r="A1528" s="271">
        <v>483.0</v>
      </c>
      <c r="B1528" s="21">
        <v>44236.0</v>
      </c>
      <c r="C1528" s="21">
        <v>44247.0</v>
      </c>
      <c r="D1528" s="277" t="s">
        <v>3144</v>
      </c>
    </row>
    <row r="1529">
      <c r="A1529" s="271">
        <v>483.0</v>
      </c>
      <c r="B1529" s="21">
        <v>44248.0</v>
      </c>
      <c r="C1529" s="21">
        <v>44248.0</v>
      </c>
      <c r="D1529" s="277" t="s">
        <v>3154</v>
      </c>
    </row>
    <row r="1530">
      <c r="A1530" s="271">
        <v>484.0</v>
      </c>
      <c r="B1530" s="270">
        <v>44237.0</v>
      </c>
      <c r="C1530" s="270">
        <v>44262.0</v>
      </c>
      <c r="D1530" s="277" t="s">
        <v>3143</v>
      </c>
    </row>
    <row r="1531">
      <c r="A1531" s="271">
        <v>484.0</v>
      </c>
      <c r="B1531" s="270">
        <v>44263.0</v>
      </c>
      <c r="C1531" s="270">
        <v>44277.0</v>
      </c>
      <c r="D1531" s="277" t="s">
        <v>3145</v>
      </c>
    </row>
    <row r="1532">
      <c r="A1532" s="271">
        <v>484.0</v>
      </c>
      <c r="B1532" s="270">
        <v>44278.0</v>
      </c>
      <c r="C1532" s="270">
        <v>44279.0</v>
      </c>
      <c r="D1532" s="277" t="s">
        <v>3144</v>
      </c>
    </row>
    <row r="1533">
      <c r="A1533" s="271">
        <v>484.0</v>
      </c>
      <c r="B1533" s="270">
        <v>44280.0</v>
      </c>
      <c r="C1533" s="270">
        <v>44282.0</v>
      </c>
      <c r="D1533" s="277" t="s">
        <v>3143</v>
      </c>
    </row>
    <row r="1534">
      <c r="A1534" s="271">
        <v>484.0</v>
      </c>
      <c r="B1534" s="270">
        <v>44283.0</v>
      </c>
      <c r="C1534" s="270">
        <v>44293.0</v>
      </c>
      <c r="D1534" s="277" t="s">
        <v>3144</v>
      </c>
    </row>
    <row r="1535">
      <c r="A1535" s="271">
        <v>484.0</v>
      </c>
      <c r="B1535" s="270">
        <v>44294.0</v>
      </c>
      <c r="C1535" s="270">
        <v>44302.0</v>
      </c>
      <c r="D1535" s="277" t="s">
        <v>3145</v>
      </c>
    </row>
    <row r="1536">
      <c r="A1536" s="271">
        <v>484.0</v>
      </c>
      <c r="B1536" s="270">
        <v>44303.0</v>
      </c>
      <c r="C1536" s="270">
        <v>44303.0</v>
      </c>
      <c r="D1536" s="277" t="s">
        <v>3154</v>
      </c>
    </row>
    <row r="1537">
      <c r="A1537" s="271">
        <v>485.0</v>
      </c>
      <c r="B1537" s="21">
        <v>44296.0</v>
      </c>
      <c r="C1537" s="269">
        <v>44335.0</v>
      </c>
      <c r="D1537" s="277" t="s">
        <v>3143</v>
      </c>
    </row>
    <row r="1538">
      <c r="A1538" s="271">
        <v>485.0</v>
      </c>
      <c r="B1538" s="269">
        <v>44336.0</v>
      </c>
      <c r="C1538" s="270">
        <v>44348.0</v>
      </c>
      <c r="D1538" s="277" t="s">
        <v>3144</v>
      </c>
    </row>
    <row r="1539">
      <c r="A1539" s="271">
        <v>485.0</v>
      </c>
      <c r="B1539" s="270">
        <v>44349.0</v>
      </c>
      <c r="C1539" s="21">
        <v>44385.0</v>
      </c>
      <c r="D1539" s="277" t="s">
        <v>3145</v>
      </c>
    </row>
    <row r="1540">
      <c r="A1540" s="271">
        <v>485.0</v>
      </c>
      <c r="B1540" s="270">
        <v>44386.0</v>
      </c>
      <c r="C1540" s="21">
        <v>44399.0</v>
      </c>
      <c r="D1540" s="277" t="s">
        <v>3144</v>
      </c>
    </row>
    <row r="1541">
      <c r="A1541" s="271">
        <v>485.0</v>
      </c>
      <c r="B1541" s="21">
        <v>44400.0</v>
      </c>
      <c r="C1541" s="21">
        <v>44400.0</v>
      </c>
      <c r="D1541" s="277" t="s">
        <v>3154</v>
      </c>
    </row>
    <row r="1542">
      <c r="A1542" s="271">
        <v>486.0</v>
      </c>
      <c r="B1542" s="21">
        <v>44291.0</v>
      </c>
      <c r="C1542" s="21">
        <v>44298.0</v>
      </c>
      <c r="D1542" s="277" t="s">
        <v>3143</v>
      </c>
    </row>
    <row r="1543">
      <c r="A1543" s="271">
        <v>486.0</v>
      </c>
      <c r="B1543" s="21">
        <v>44299.0</v>
      </c>
      <c r="C1543" s="21">
        <v>44306.0</v>
      </c>
      <c r="D1543" s="277" t="s">
        <v>3144</v>
      </c>
    </row>
    <row r="1544">
      <c r="A1544" s="271">
        <v>486.0</v>
      </c>
      <c r="B1544" s="21">
        <v>44307.0</v>
      </c>
      <c r="C1544" s="21">
        <v>44307.0</v>
      </c>
      <c r="D1544" s="277" t="s">
        <v>3154</v>
      </c>
    </row>
    <row r="1545">
      <c r="A1545" s="271">
        <v>487.0</v>
      </c>
      <c r="B1545" s="21">
        <v>44298.0</v>
      </c>
      <c r="C1545" s="21">
        <v>44306.0</v>
      </c>
      <c r="D1545" s="277" t="s">
        <v>3144</v>
      </c>
    </row>
    <row r="1546">
      <c r="A1546" s="271">
        <v>487.0</v>
      </c>
      <c r="B1546" s="21">
        <v>44307.0</v>
      </c>
      <c r="C1546" s="21">
        <v>44307.0</v>
      </c>
      <c r="D1546" s="277" t="s">
        <v>3154</v>
      </c>
    </row>
    <row r="1547">
      <c r="A1547" s="271">
        <v>488.0</v>
      </c>
      <c r="B1547" s="21">
        <v>44298.0</v>
      </c>
      <c r="C1547" s="21">
        <v>44309.0</v>
      </c>
      <c r="D1547" s="277" t="s">
        <v>3143</v>
      </c>
    </row>
    <row r="1548">
      <c r="A1548" s="271">
        <v>488.0</v>
      </c>
      <c r="B1548" s="21">
        <v>44310.0</v>
      </c>
      <c r="C1548" s="21">
        <v>44332.0</v>
      </c>
      <c r="D1548" s="277" t="s">
        <v>3144</v>
      </c>
    </row>
    <row r="1549">
      <c r="A1549" s="271">
        <v>488.0</v>
      </c>
      <c r="B1549" s="21">
        <v>44333.0</v>
      </c>
      <c r="C1549" s="21">
        <v>44338.0</v>
      </c>
      <c r="D1549" s="277" t="s">
        <v>3145</v>
      </c>
    </row>
    <row r="1550">
      <c r="A1550" s="271">
        <v>488.0</v>
      </c>
      <c r="B1550" s="21">
        <v>44339.0</v>
      </c>
      <c r="C1550" s="21">
        <v>44341.0</v>
      </c>
      <c r="D1550" s="277" t="s">
        <v>3144</v>
      </c>
    </row>
    <row r="1551">
      <c r="A1551" s="271">
        <v>488.0</v>
      </c>
      <c r="B1551" s="21">
        <v>44342.0</v>
      </c>
      <c r="C1551" s="21">
        <v>44346.0</v>
      </c>
      <c r="D1551" s="277" t="s">
        <v>3145</v>
      </c>
    </row>
    <row r="1552">
      <c r="A1552" s="271">
        <v>488.0</v>
      </c>
      <c r="B1552" s="21">
        <v>44347.0</v>
      </c>
      <c r="C1552" s="21">
        <v>44347.0</v>
      </c>
      <c r="D1552" s="277" t="s">
        <v>3154</v>
      </c>
    </row>
    <row r="1553">
      <c r="A1553" s="271">
        <v>489.0</v>
      </c>
      <c r="B1553" s="21">
        <v>44294.0</v>
      </c>
      <c r="C1553" s="21">
        <v>44299.0</v>
      </c>
      <c r="D1553" s="277" t="s">
        <v>3143</v>
      </c>
    </row>
    <row r="1554">
      <c r="A1554" s="271">
        <v>489.0</v>
      </c>
      <c r="B1554" s="21">
        <v>44300.0</v>
      </c>
      <c r="C1554" s="21">
        <v>44305.0</v>
      </c>
      <c r="D1554" s="277" t="s">
        <v>3144</v>
      </c>
    </row>
    <row r="1555">
      <c r="A1555" s="271">
        <v>489.0</v>
      </c>
      <c r="B1555" s="21">
        <v>44306.0</v>
      </c>
      <c r="C1555" s="21">
        <v>44306.0</v>
      </c>
      <c r="D1555" s="277" t="s">
        <v>3154</v>
      </c>
    </row>
    <row r="1556">
      <c r="A1556" s="271">
        <v>490.0</v>
      </c>
      <c r="B1556" s="289">
        <v>44258.0</v>
      </c>
      <c r="C1556" s="289">
        <v>44277.0</v>
      </c>
      <c r="D1556" s="277" t="s">
        <v>3143</v>
      </c>
    </row>
    <row r="1557">
      <c r="A1557" s="271">
        <v>490.0</v>
      </c>
      <c r="B1557" s="289">
        <v>44278.0</v>
      </c>
      <c r="C1557" s="289">
        <v>44279.0</v>
      </c>
      <c r="D1557" s="277" t="s">
        <v>3144</v>
      </c>
    </row>
    <row r="1558">
      <c r="A1558" s="271">
        <v>490.0</v>
      </c>
      <c r="B1558" s="289">
        <v>44280.0</v>
      </c>
      <c r="C1558" s="289">
        <v>44283.0</v>
      </c>
      <c r="D1558" s="277" t="s">
        <v>3145</v>
      </c>
    </row>
    <row r="1559">
      <c r="A1559" s="271">
        <v>490.0</v>
      </c>
      <c r="B1559" s="289">
        <v>44284.0</v>
      </c>
      <c r="C1559" s="289">
        <v>44284.0</v>
      </c>
      <c r="D1559" s="277" t="s">
        <v>3154</v>
      </c>
    </row>
    <row r="1560">
      <c r="A1560" s="271">
        <v>491.0</v>
      </c>
      <c r="B1560" s="21">
        <v>44306.0</v>
      </c>
      <c r="C1560" s="21">
        <v>44330.0</v>
      </c>
      <c r="D1560" s="277" t="s">
        <v>3143</v>
      </c>
    </row>
    <row r="1561">
      <c r="A1561" s="271">
        <v>491.0</v>
      </c>
      <c r="B1561" s="21">
        <v>44331.0</v>
      </c>
      <c r="C1561" s="21">
        <v>44349.0</v>
      </c>
      <c r="D1561" s="277" t="s">
        <v>3145</v>
      </c>
    </row>
    <row r="1562">
      <c r="A1562" s="271">
        <v>491.0</v>
      </c>
      <c r="B1562" s="21">
        <v>44350.0</v>
      </c>
      <c r="C1562" s="21">
        <v>44350.0</v>
      </c>
      <c r="D1562" s="277" t="s">
        <v>3154</v>
      </c>
    </row>
    <row r="1563">
      <c r="A1563" s="271">
        <v>492.0</v>
      </c>
      <c r="B1563" s="21">
        <v>44302.0</v>
      </c>
      <c r="C1563" s="21">
        <v>44307.0</v>
      </c>
      <c r="D1563" s="277" t="s">
        <v>3143</v>
      </c>
    </row>
    <row r="1564">
      <c r="A1564" s="271">
        <v>492.0</v>
      </c>
      <c r="B1564" s="21">
        <v>44308.0</v>
      </c>
      <c r="C1564" s="21">
        <v>44308.0</v>
      </c>
      <c r="D1564" s="277" t="s">
        <v>3144</v>
      </c>
    </row>
    <row r="1565">
      <c r="A1565" s="271">
        <v>492.0</v>
      </c>
      <c r="B1565" s="21">
        <v>44309.0</v>
      </c>
      <c r="C1565" s="21">
        <v>44309.0</v>
      </c>
      <c r="D1565" s="277" t="s">
        <v>3154</v>
      </c>
    </row>
    <row r="1566">
      <c r="A1566" s="271">
        <v>493.0</v>
      </c>
      <c r="B1566" s="21">
        <v>44293.0</v>
      </c>
      <c r="C1566" s="21">
        <v>44306.0</v>
      </c>
      <c r="D1566" s="277" t="s">
        <v>3143</v>
      </c>
    </row>
    <row r="1567">
      <c r="A1567" s="271">
        <v>493.0</v>
      </c>
      <c r="B1567" s="21">
        <v>44307.0</v>
      </c>
      <c r="C1567" s="21">
        <v>44310.0</v>
      </c>
      <c r="D1567" s="277" t="s">
        <v>3145</v>
      </c>
    </row>
    <row r="1568">
      <c r="A1568" s="271">
        <v>493.0</v>
      </c>
      <c r="B1568" s="21">
        <v>44311.0</v>
      </c>
      <c r="C1568" s="21">
        <v>44311.0</v>
      </c>
      <c r="D1568" s="277" t="s">
        <v>3154</v>
      </c>
    </row>
    <row r="1569">
      <c r="A1569" s="271">
        <v>494.0</v>
      </c>
      <c r="B1569" s="21">
        <v>44308.0</v>
      </c>
      <c r="C1569" s="21">
        <v>44313.0</v>
      </c>
      <c r="D1569" s="277" t="s">
        <v>3144</v>
      </c>
    </row>
    <row r="1570">
      <c r="A1570" s="271">
        <v>494.0</v>
      </c>
      <c r="B1570" s="21">
        <v>44314.0</v>
      </c>
      <c r="C1570" s="21">
        <v>44314.0</v>
      </c>
      <c r="D1570" s="277" t="s">
        <v>3154</v>
      </c>
    </row>
    <row r="1571">
      <c r="A1571" s="271">
        <v>495.0</v>
      </c>
      <c r="B1571" s="21">
        <v>44309.0</v>
      </c>
      <c r="C1571" s="21">
        <v>44310.0</v>
      </c>
      <c r="D1571" s="277" t="s">
        <v>3144</v>
      </c>
    </row>
    <row r="1572">
      <c r="A1572" s="271">
        <v>495.0</v>
      </c>
      <c r="B1572" s="21">
        <v>44311.0</v>
      </c>
      <c r="C1572" s="21">
        <v>44311.0</v>
      </c>
      <c r="D1572" s="277" t="s">
        <v>3154</v>
      </c>
    </row>
    <row r="1573">
      <c r="A1573" s="271">
        <v>496.0</v>
      </c>
      <c r="B1573" s="21">
        <v>44295.0</v>
      </c>
      <c r="C1573" s="21">
        <v>44310.0</v>
      </c>
      <c r="D1573" s="277" t="s">
        <v>3143</v>
      </c>
    </row>
    <row r="1574">
      <c r="A1574" s="271">
        <v>496.0</v>
      </c>
      <c r="B1574" s="21">
        <v>44311.0</v>
      </c>
      <c r="C1574" s="21">
        <v>44315.0</v>
      </c>
      <c r="D1574" s="277" t="s">
        <v>3144</v>
      </c>
    </row>
    <row r="1575">
      <c r="A1575" s="271">
        <v>496.0</v>
      </c>
      <c r="B1575" s="21">
        <v>44316.0</v>
      </c>
      <c r="C1575" s="21">
        <v>44328.0</v>
      </c>
      <c r="D1575" s="277" t="s">
        <v>3145</v>
      </c>
    </row>
    <row r="1576">
      <c r="A1576" s="271">
        <v>496.0</v>
      </c>
      <c r="B1576" s="21">
        <v>44329.0</v>
      </c>
      <c r="C1576" s="21">
        <v>44329.0</v>
      </c>
      <c r="D1576" s="277" t="s">
        <v>3154</v>
      </c>
    </row>
    <row r="1577">
      <c r="A1577" s="271">
        <v>497.0</v>
      </c>
      <c r="B1577" s="21">
        <v>44310.0</v>
      </c>
      <c r="C1577" s="21">
        <v>44317.0</v>
      </c>
      <c r="D1577" s="277" t="s">
        <v>3143</v>
      </c>
    </row>
    <row r="1578">
      <c r="A1578" s="271">
        <v>497.0</v>
      </c>
      <c r="B1578" s="21">
        <v>44318.0</v>
      </c>
      <c r="C1578" s="21">
        <v>44320.0</v>
      </c>
      <c r="D1578" s="277" t="s">
        <v>3144</v>
      </c>
    </row>
    <row r="1579">
      <c r="A1579" s="271">
        <v>497.0</v>
      </c>
      <c r="B1579" s="21">
        <v>44321.0</v>
      </c>
      <c r="C1579" s="21">
        <v>44331.0</v>
      </c>
      <c r="D1579" s="277" t="s">
        <v>3145</v>
      </c>
    </row>
    <row r="1580">
      <c r="A1580" s="271">
        <v>497.0</v>
      </c>
      <c r="B1580" s="21">
        <v>44332.0</v>
      </c>
      <c r="C1580" s="21">
        <v>44332.0</v>
      </c>
      <c r="D1580" s="277" t="s">
        <v>3154</v>
      </c>
    </row>
    <row r="1581">
      <c r="A1581" s="271">
        <v>498.0</v>
      </c>
      <c r="B1581" s="21">
        <v>44311.0</v>
      </c>
      <c r="C1581" s="21">
        <v>44323.0</v>
      </c>
      <c r="D1581" s="277" t="s">
        <v>3145</v>
      </c>
    </row>
    <row r="1582">
      <c r="A1582" s="271">
        <v>498.0</v>
      </c>
      <c r="B1582" s="21">
        <v>44324.0</v>
      </c>
      <c r="C1582" s="21">
        <v>44324.0</v>
      </c>
      <c r="D1582" s="277" t="s">
        <v>3154</v>
      </c>
    </row>
    <row r="1583">
      <c r="A1583" s="271">
        <v>499.0</v>
      </c>
      <c r="B1583" s="21">
        <v>44307.0</v>
      </c>
      <c r="C1583" s="21">
        <v>44312.0</v>
      </c>
      <c r="D1583" s="277" t="s">
        <v>3143</v>
      </c>
    </row>
    <row r="1584">
      <c r="A1584" s="271">
        <v>499.0</v>
      </c>
      <c r="B1584" s="21">
        <v>44313.0</v>
      </c>
      <c r="C1584" s="21">
        <v>44313.0</v>
      </c>
      <c r="D1584" s="277" t="s">
        <v>3144</v>
      </c>
    </row>
    <row r="1585">
      <c r="A1585" s="271">
        <v>499.0</v>
      </c>
      <c r="B1585" s="21">
        <v>44314.0</v>
      </c>
      <c r="C1585" s="21">
        <v>44314.0</v>
      </c>
      <c r="D1585" s="277" t="s">
        <v>3154</v>
      </c>
    </row>
    <row r="1586">
      <c r="A1586" s="271">
        <v>500.0</v>
      </c>
      <c r="B1586" s="270">
        <v>44313.0</v>
      </c>
      <c r="C1586" s="270">
        <v>44325.0</v>
      </c>
      <c r="D1586" s="277" t="s">
        <v>3144</v>
      </c>
    </row>
    <row r="1587">
      <c r="A1587" s="271">
        <v>500.0</v>
      </c>
      <c r="B1587" s="270">
        <v>44326.0</v>
      </c>
      <c r="C1587" s="270">
        <v>44332.0</v>
      </c>
      <c r="D1587" s="277" t="s">
        <v>3140</v>
      </c>
    </row>
    <row r="1588">
      <c r="A1588" s="271">
        <v>500.0</v>
      </c>
      <c r="B1588" s="270">
        <v>44333.0</v>
      </c>
      <c r="C1588" s="270">
        <v>44333.0</v>
      </c>
      <c r="D1588" s="277" t="s">
        <v>3154</v>
      </c>
    </row>
    <row r="1589">
      <c r="A1589" s="271">
        <v>501.0</v>
      </c>
      <c r="B1589" s="21">
        <v>44314.0</v>
      </c>
      <c r="C1589" s="21">
        <v>44325.0</v>
      </c>
      <c r="D1589" s="277" t="s">
        <v>3144</v>
      </c>
    </row>
    <row r="1590">
      <c r="A1590" s="271">
        <v>501.0</v>
      </c>
      <c r="B1590" s="21">
        <v>44326.0</v>
      </c>
      <c r="C1590" s="21">
        <v>44331.0</v>
      </c>
      <c r="D1590" s="277" t="s">
        <v>3145</v>
      </c>
    </row>
    <row r="1591">
      <c r="A1591" s="271">
        <v>501.0</v>
      </c>
      <c r="B1591" s="21">
        <v>44332.0</v>
      </c>
      <c r="C1591" s="21">
        <v>44332.0</v>
      </c>
      <c r="D1591" s="277" t="s">
        <v>3154</v>
      </c>
    </row>
    <row r="1592">
      <c r="A1592" s="271">
        <v>502.0</v>
      </c>
      <c r="B1592" s="21">
        <v>44315.0</v>
      </c>
      <c r="C1592" s="21">
        <v>44332.0</v>
      </c>
      <c r="D1592" s="277" t="s">
        <v>3143</v>
      </c>
    </row>
    <row r="1593">
      <c r="A1593" s="271">
        <v>502.0</v>
      </c>
      <c r="B1593" s="21">
        <v>44333.0</v>
      </c>
      <c r="C1593" s="21">
        <v>44334.0</v>
      </c>
      <c r="D1593" s="277" t="s">
        <v>3144</v>
      </c>
    </row>
    <row r="1594">
      <c r="A1594" s="271">
        <v>502.0</v>
      </c>
      <c r="B1594" s="21">
        <v>44335.0</v>
      </c>
      <c r="C1594" s="21">
        <v>44343.0</v>
      </c>
      <c r="D1594" s="277" t="s">
        <v>3145</v>
      </c>
    </row>
    <row r="1595">
      <c r="A1595" s="271">
        <v>502.0</v>
      </c>
      <c r="B1595" s="21">
        <v>44344.0</v>
      </c>
      <c r="C1595" s="21">
        <v>44344.0</v>
      </c>
      <c r="D1595" s="277" t="s">
        <v>3154</v>
      </c>
    </row>
    <row r="1596">
      <c r="A1596" s="271">
        <v>503.0</v>
      </c>
      <c r="B1596" s="21">
        <v>44297.0</v>
      </c>
      <c r="C1596" s="21">
        <v>44315.0</v>
      </c>
      <c r="D1596" s="277" t="s">
        <v>3143</v>
      </c>
    </row>
    <row r="1597">
      <c r="A1597" s="271">
        <v>503.0</v>
      </c>
      <c r="B1597" s="21">
        <v>44316.0</v>
      </c>
      <c r="C1597" s="21">
        <v>44322.0</v>
      </c>
      <c r="D1597" s="277" t="s">
        <v>3144</v>
      </c>
    </row>
    <row r="1598">
      <c r="A1598" s="271">
        <v>503.0</v>
      </c>
      <c r="B1598" s="21">
        <v>44323.0</v>
      </c>
      <c r="C1598" s="21">
        <v>44330.0</v>
      </c>
      <c r="D1598" s="277" t="s">
        <v>3145</v>
      </c>
    </row>
    <row r="1599">
      <c r="A1599" s="271">
        <v>503.0</v>
      </c>
      <c r="B1599" s="21">
        <v>44331.0</v>
      </c>
      <c r="C1599" s="21">
        <v>44331.0</v>
      </c>
      <c r="D1599" s="277" t="s">
        <v>3154</v>
      </c>
    </row>
    <row r="1600">
      <c r="A1600" s="271">
        <v>504.0</v>
      </c>
      <c r="B1600" s="21">
        <v>44316.0</v>
      </c>
      <c r="C1600" s="21">
        <v>44329.0</v>
      </c>
      <c r="D1600" s="277" t="s">
        <v>3144</v>
      </c>
    </row>
    <row r="1601">
      <c r="A1601" s="271">
        <v>504.0</v>
      </c>
      <c r="B1601" s="21">
        <v>44330.0</v>
      </c>
      <c r="C1601" s="21">
        <v>44335.0</v>
      </c>
      <c r="D1601" s="277" t="s">
        <v>3145</v>
      </c>
    </row>
    <row r="1602">
      <c r="A1602" s="271">
        <v>504.0</v>
      </c>
      <c r="B1602" s="21">
        <v>44336.0</v>
      </c>
      <c r="C1602" s="21">
        <v>44336.0</v>
      </c>
      <c r="D1602" s="277" t="s">
        <v>3154</v>
      </c>
    </row>
    <row r="1603">
      <c r="A1603" s="271">
        <v>505.0</v>
      </c>
      <c r="B1603" s="270">
        <v>44379.0</v>
      </c>
      <c r="C1603" s="270">
        <v>44381.0</v>
      </c>
      <c r="D1603" s="277" t="s">
        <v>3144</v>
      </c>
    </row>
    <row r="1604">
      <c r="A1604" s="271">
        <v>505.0</v>
      </c>
      <c r="B1604" s="270">
        <v>44382.0</v>
      </c>
      <c r="C1604" s="21">
        <v>44388.0</v>
      </c>
      <c r="D1604" s="267" t="s">
        <v>3140</v>
      </c>
    </row>
    <row r="1605">
      <c r="A1605" s="271">
        <v>505.0</v>
      </c>
      <c r="B1605" s="21">
        <v>44389.0</v>
      </c>
      <c r="C1605" s="21">
        <v>44389.0</v>
      </c>
      <c r="D1605" s="277" t="s">
        <v>3154</v>
      </c>
    </row>
    <row r="1606">
      <c r="A1606" s="271">
        <v>506.0</v>
      </c>
      <c r="B1606" s="270">
        <v>44381.0</v>
      </c>
      <c r="C1606" s="270">
        <v>44382.0</v>
      </c>
      <c r="D1606" s="277" t="s">
        <v>3143</v>
      </c>
    </row>
    <row r="1607">
      <c r="A1607" s="271">
        <v>506.0</v>
      </c>
      <c r="B1607" s="270">
        <v>44383.0</v>
      </c>
      <c r="C1607" s="270">
        <v>44388.0</v>
      </c>
      <c r="D1607" s="267" t="s">
        <v>3140</v>
      </c>
    </row>
    <row r="1608">
      <c r="A1608" s="271">
        <v>506.0</v>
      </c>
      <c r="B1608" s="270">
        <v>44389.0</v>
      </c>
      <c r="C1608" s="270">
        <v>44389.0</v>
      </c>
      <c r="D1608" s="277" t="s">
        <v>3154</v>
      </c>
    </row>
    <row r="1609">
      <c r="A1609" s="271">
        <v>507.0</v>
      </c>
      <c r="B1609" s="270">
        <v>44383.0</v>
      </c>
      <c r="C1609" s="270">
        <v>44387.0</v>
      </c>
      <c r="D1609" s="277" t="s">
        <v>3143</v>
      </c>
    </row>
    <row r="1610">
      <c r="A1610" s="271">
        <v>507.0</v>
      </c>
      <c r="B1610" s="270">
        <v>44388.0</v>
      </c>
      <c r="C1610" s="270">
        <v>44391.0</v>
      </c>
      <c r="D1610" s="277" t="s">
        <v>3144</v>
      </c>
    </row>
    <row r="1611">
      <c r="A1611" s="271">
        <v>507.0</v>
      </c>
      <c r="B1611" s="270">
        <v>44392.0</v>
      </c>
      <c r="C1611" s="270">
        <v>44392.0</v>
      </c>
      <c r="D1611" s="267" t="s">
        <v>3140</v>
      </c>
    </row>
    <row r="1612">
      <c r="A1612" s="271">
        <v>507.0</v>
      </c>
      <c r="B1612" s="270">
        <v>44393.0</v>
      </c>
      <c r="C1612" s="270">
        <v>44393.0</v>
      </c>
      <c r="D1612" s="277" t="s">
        <v>3154</v>
      </c>
    </row>
    <row r="1613">
      <c r="A1613" s="271">
        <v>508.0</v>
      </c>
      <c r="B1613" s="287">
        <v>44384.0</v>
      </c>
      <c r="C1613" s="287">
        <v>44384.0</v>
      </c>
      <c r="D1613" s="277" t="s">
        <v>3143</v>
      </c>
    </row>
    <row r="1614">
      <c r="A1614" s="271">
        <v>508.0</v>
      </c>
      <c r="B1614" s="287">
        <v>44385.0</v>
      </c>
      <c r="C1614" s="270">
        <v>44387.0</v>
      </c>
      <c r="D1614" s="277" t="s">
        <v>3144</v>
      </c>
    </row>
    <row r="1615">
      <c r="A1615" s="271">
        <v>508.0</v>
      </c>
      <c r="B1615" s="270">
        <v>44388.0</v>
      </c>
      <c r="C1615" s="270">
        <v>44411.0</v>
      </c>
      <c r="D1615" s="267" t="s">
        <v>3140</v>
      </c>
    </row>
    <row r="1616">
      <c r="A1616" s="271">
        <v>508.0</v>
      </c>
      <c r="B1616" s="270">
        <v>44412.0</v>
      </c>
      <c r="C1616" s="270">
        <v>44412.0</v>
      </c>
      <c r="D1616" s="277" t="s">
        <v>3154</v>
      </c>
    </row>
    <row r="1617">
      <c r="A1617" s="271">
        <v>509.0</v>
      </c>
      <c r="B1617" s="287">
        <v>44386.0</v>
      </c>
      <c r="C1617" s="287">
        <v>44409.0</v>
      </c>
      <c r="D1617" s="277" t="s">
        <v>3143</v>
      </c>
    </row>
    <row r="1618">
      <c r="A1618" s="271">
        <v>509.0</v>
      </c>
      <c r="B1618" s="287">
        <v>44410.0</v>
      </c>
      <c r="C1618" s="287">
        <v>44452.0</v>
      </c>
      <c r="D1618" s="277" t="s">
        <v>3144</v>
      </c>
    </row>
    <row r="1619">
      <c r="A1619" s="271">
        <v>509.0</v>
      </c>
      <c r="B1619" s="287">
        <v>44453.0</v>
      </c>
      <c r="C1619" s="287">
        <v>44453.0</v>
      </c>
      <c r="D1619" s="277" t="s">
        <v>3154</v>
      </c>
    </row>
    <row r="1620">
      <c r="A1620" s="271">
        <v>510.0</v>
      </c>
      <c r="B1620" s="287">
        <v>44386.0</v>
      </c>
      <c r="C1620" s="287">
        <v>44392.0</v>
      </c>
      <c r="D1620" s="277" t="s">
        <v>3143</v>
      </c>
    </row>
    <row r="1621">
      <c r="A1621" s="271">
        <v>510.0</v>
      </c>
      <c r="B1621" s="287">
        <v>44393.0</v>
      </c>
      <c r="C1621" s="21">
        <v>44400.0</v>
      </c>
      <c r="D1621" s="277" t="s">
        <v>3144</v>
      </c>
    </row>
    <row r="1622">
      <c r="A1622" s="271">
        <v>510.0</v>
      </c>
      <c r="B1622" s="21">
        <v>44401.0</v>
      </c>
      <c r="C1622" s="21">
        <v>44401.0</v>
      </c>
      <c r="D1622" s="277" t="s">
        <v>3154</v>
      </c>
    </row>
    <row r="1623">
      <c r="A1623" s="271">
        <v>511.0</v>
      </c>
      <c r="B1623" s="290">
        <v>44388.0</v>
      </c>
      <c r="C1623" s="287">
        <v>44397.0</v>
      </c>
      <c r="D1623" s="277" t="s">
        <v>3143</v>
      </c>
    </row>
    <row r="1624">
      <c r="A1624" s="271">
        <v>511.0</v>
      </c>
      <c r="B1624" s="287">
        <v>44398.0</v>
      </c>
      <c r="C1624" s="21">
        <v>44400.0</v>
      </c>
      <c r="D1624" s="277" t="s">
        <v>3145</v>
      </c>
    </row>
    <row r="1625">
      <c r="A1625" s="271">
        <v>511.0</v>
      </c>
      <c r="B1625" s="21">
        <v>44401.0</v>
      </c>
      <c r="C1625" s="21">
        <v>44401.0</v>
      </c>
      <c r="D1625" s="277" t="s">
        <v>3154</v>
      </c>
    </row>
    <row r="1626">
      <c r="A1626" s="271">
        <v>512.0</v>
      </c>
      <c r="B1626" s="290">
        <v>44388.0</v>
      </c>
      <c r="C1626" s="268">
        <v>44410.0</v>
      </c>
      <c r="D1626" s="277" t="s">
        <v>3143</v>
      </c>
    </row>
    <row r="1627">
      <c r="A1627" s="271">
        <v>512.0</v>
      </c>
      <c r="B1627" s="268">
        <v>44411.0</v>
      </c>
      <c r="C1627" s="268">
        <v>44435.0</v>
      </c>
      <c r="D1627" s="277" t="s">
        <v>3144</v>
      </c>
    </row>
    <row r="1628">
      <c r="A1628" s="271">
        <v>512.0</v>
      </c>
      <c r="B1628" s="268">
        <v>44436.0</v>
      </c>
      <c r="C1628" s="21">
        <v>44442.0</v>
      </c>
      <c r="D1628" s="277" t="s">
        <v>3145</v>
      </c>
    </row>
    <row r="1629">
      <c r="A1629" s="271">
        <v>512.0</v>
      </c>
      <c r="B1629" s="21">
        <v>44443.0</v>
      </c>
      <c r="C1629" s="21">
        <v>44443.0</v>
      </c>
      <c r="D1629" s="277" t="s">
        <v>3154</v>
      </c>
    </row>
    <row r="1630">
      <c r="A1630" s="271">
        <v>513.0</v>
      </c>
      <c r="B1630" s="287">
        <v>44389.0</v>
      </c>
      <c r="C1630" s="287">
        <v>44399.0</v>
      </c>
      <c r="D1630" s="277" t="s">
        <v>3143</v>
      </c>
    </row>
    <row r="1631">
      <c r="A1631" s="271">
        <v>513.0</v>
      </c>
      <c r="B1631" s="287">
        <v>44400.0</v>
      </c>
      <c r="C1631" s="287">
        <v>44405.0</v>
      </c>
      <c r="D1631" s="277" t="s">
        <v>3144</v>
      </c>
    </row>
    <row r="1632">
      <c r="A1632" s="271">
        <v>513.0</v>
      </c>
      <c r="B1632" s="287">
        <v>44406.0</v>
      </c>
      <c r="C1632" s="287">
        <v>44410.0</v>
      </c>
      <c r="D1632" s="277" t="s">
        <v>3143</v>
      </c>
    </row>
    <row r="1633">
      <c r="A1633" s="271">
        <v>513.0</v>
      </c>
      <c r="B1633" s="287">
        <v>44411.0</v>
      </c>
      <c r="C1633" s="287">
        <v>44437.0</v>
      </c>
      <c r="D1633" s="277" t="s">
        <v>3144</v>
      </c>
    </row>
    <row r="1634">
      <c r="A1634" s="271">
        <v>513.0</v>
      </c>
      <c r="B1634" s="287">
        <v>44438.0</v>
      </c>
      <c r="C1634" s="270">
        <v>44444.0</v>
      </c>
      <c r="D1634" s="267" t="s">
        <v>3140</v>
      </c>
    </row>
    <row r="1635">
      <c r="A1635" s="271">
        <v>513.0</v>
      </c>
      <c r="B1635" s="270">
        <v>44445.0</v>
      </c>
      <c r="C1635" s="270">
        <v>44445.0</v>
      </c>
      <c r="D1635" s="277" t="s">
        <v>3154</v>
      </c>
    </row>
    <row r="1636">
      <c r="A1636" s="271">
        <v>514.0</v>
      </c>
      <c r="B1636" s="287">
        <v>44403.0</v>
      </c>
      <c r="C1636" s="287">
        <v>44407.0</v>
      </c>
      <c r="D1636" s="277" t="s">
        <v>3143</v>
      </c>
    </row>
    <row r="1637">
      <c r="A1637" s="271">
        <v>514.0</v>
      </c>
      <c r="B1637" s="287">
        <v>44408.0</v>
      </c>
      <c r="C1637" s="291">
        <v>44429.0</v>
      </c>
      <c r="D1637" s="277" t="s">
        <v>3144</v>
      </c>
    </row>
    <row r="1638">
      <c r="A1638" s="271">
        <v>514.0</v>
      </c>
      <c r="B1638" s="291">
        <v>44430.0</v>
      </c>
      <c r="C1638" s="270">
        <v>44441.0</v>
      </c>
      <c r="D1638" s="277" t="s">
        <v>3145</v>
      </c>
    </row>
    <row r="1639">
      <c r="A1639" s="271">
        <v>514.0</v>
      </c>
      <c r="B1639" s="270">
        <v>44442.0</v>
      </c>
      <c r="C1639" s="270">
        <v>44442.0</v>
      </c>
      <c r="D1639" s="277" t="s">
        <v>3154</v>
      </c>
    </row>
    <row r="1640">
      <c r="A1640" s="271">
        <v>515.0</v>
      </c>
      <c r="B1640" s="287">
        <v>44405.0</v>
      </c>
      <c r="C1640" s="21">
        <v>44418.0</v>
      </c>
      <c r="D1640" s="277" t="s">
        <v>3143</v>
      </c>
    </row>
    <row r="1641">
      <c r="A1641" s="271">
        <v>515.0</v>
      </c>
      <c r="B1641" s="21">
        <v>44419.0</v>
      </c>
      <c r="C1641" s="21">
        <v>44419.0</v>
      </c>
      <c r="D1641" s="265" t="s">
        <v>2538</v>
      </c>
    </row>
    <row r="1642">
      <c r="A1642" s="271">
        <v>516.0</v>
      </c>
      <c r="B1642" s="287">
        <v>44408.0</v>
      </c>
      <c r="C1642" s="268">
        <v>44423.0</v>
      </c>
      <c r="D1642" s="277" t="s">
        <v>3143</v>
      </c>
    </row>
    <row r="1643">
      <c r="A1643" s="271">
        <v>516.0</v>
      </c>
      <c r="B1643" s="268">
        <v>44424.0</v>
      </c>
      <c r="C1643" s="268">
        <v>44436.0</v>
      </c>
      <c r="D1643" s="277" t="s">
        <v>3144</v>
      </c>
    </row>
    <row r="1644">
      <c r="A1644" s="271">
        <v>516.0</v>
      </c>
      <c r="B1644" s="268">
        <v>44437.0</v>
      </c>
      <c r="C1644" s="21">
        <v>44453.0</v>
      </c>
      <c r="D1644" s="277" t="s">
        <v>3145</v>
      </c>
    </row>
    <row r="1645">
      <c r="A1645" s="271">
        <v>516.0</v>
      </c>
      <c r="B1645" s="21">
        <v>44454.0</v>
      </c>
      <c r="C1645" s="21">
        <v>44454.0</v>
      </c>
      <c r="D1645" s="277" t="s">
        <v>3154</v>
      </c>
    </row>
    <row r="1646">
      <c r="A1646" s="271">
        <v>517.0</v>
      </c>
      <c r="B1646" s="269">
        <v>44384.0</v>
      </c>
      <c r="C1646" s="270">
        <v>44389.0</v>
      </c>
      <c r="D1646" s="277" t="s">
        <v>3144</v>
      </c>
    </row>
    <row r="1647">
      <c r="A1647" s="271">
        <v>517.0</v>
      </c>
      <c r="B1647" s="270">
        <v>44390.0</v>
      </c>
      <c r="C1647" s="270">
        <v>44411.0</v>
      </c>
      <c r="D1647" s="267" t="s">
        <v>3140</v>
      </c>
    </row>
    <row r="1648">
      <c r="A1648" s="271">
        <v>517.0</v>
      </c>
      <c r="B1648" s="270">
        <v>44412.0</v>
      </c>
      <c r="C1648" s="270">
        <v>44412.0</v>
      </c>
      <c r="D1648" s="277" t="s">
        <v>3154</v>
      </c>
    </row>
    <row r="1649">
      <c r="A1649" s="271">
        <v>518.0</v>
      </c>
      <c r="B1649" s="21">
        <v>44392.0</v>
      </c>
      <c r="C1649" s="21">
        <v>44408.0</v>
      </c>
      <c r="D1649" s="277" t="s">
        <v>3144</v>
      </c>
    </row>
    <row r="1650">
      <c r="A1650" s="271">
        <v>518.0</v>
      </c>
      <c r="B1650" s="21">
        <v>44409.0</v>
      </c>
      <c r="C1650" s="21">
        <v>44409.0</v>
      </c>
      <c r="D1650" s="277" t="s">
        <v>3145</v>
      </c>
    </row>
    <row r="1651">
      <c r="A1651" s="271">
        <v>518.0</v>
      </c>
      <c r="B1651" s="21">
        <v>44410.0</v>
      </c>
      <c r="C1651" s="21">
        <v>44410.0</v>
      </c>
      <c r="D1651" s="277" t="s">
        <v>3154</v>
      </c>
    </row>
    <row r="1652">
      <c r="A1652" s="271">
        <v>519.0</v>
      </c>
      <c r="B1652" s="287">
        <v>44398.0</v>
      </c>
      <c r="C1652" s="287">
        <v>44399.0</v>
      </c>
      <c r="D1652" s="277" t="s">
        <v>3144</v>
      </c>
    </row>
    <row r="1653">
      <c r="A1653" s="271">
        <v>519.0</v>
      </c>
      <c r="B1653" s="287">
        <v>44400.0</v>
      </c>
      <c r="C1653" s="287">
        <v>44400.0</v>
      </c>
      <c r="D1653" s="277" t="s">
        <v>3154</v>
      </c>
    </row>
    <row r="1654">
      <c r="A1654" s="271">
        <v>520.0</v>
      </c>
      <c r="B1654" s="287">
        <v>44398.0</v>
      </c>
      <c r="C1654" s="287">
        <v>44399.0</v>
      </c>
      <c r="D1654" s="277" t="s">
        <v>3144</v>
      </c>
    </row>
    <row r="1655">
      <c r="A1655" s="271">
        <v>520.0</v>
      </c>
      <c r="B1655" s="287">
        <v>44400.0</v>
      </c>
      <c r="C1655" s="287">
        <v>44402.0</v>
      </c>
      <c r="D1655" s="267" t="s">
        <v>3140</v>
      </c>
    </row>
    <row r="1656">
      <c r="A1656" s="271">
        <v>520.0</v>
      </c>
      <c r="B1656" s="287">
        <v>44403.0</v>
      </c>
      <c r="C1656" s="287">
        <v>44403.0</v>
      </c>
      <c r="D1656" s="277" t="s">
        <v>3154</v>
      </c>
    </row>
    <row r="1657">
      <c r="A1657" s="271">
        <v>521.0</v>
      </c>
      <c r="B1657" s="292">
        <v>44398.0</v>
      </c>
      <c r="C1657" s="270">
        <v>44416.0</v>
      </c>
      <c r="D1657" s="277" t="s">
        <v>3144</v>
      </c>
    </row>
    <row r="1658">
      <c r="A1658" s="271">
        <v>521.0</v>
      </c>
      <c r="B1658" s="270">
        <v>44417.0</v>
      </c>
      <c r="C1658" s="270">
        <v>44417.0</v>
      </c>
      <c r="D1658" s="277" t="s">
        <v>3154</v>
      </c>
    </row>
    <row r="1659">
      <c r="A1659" s="271">
        <v>522.0</v>
      </c>
      <c r="B1659" s="287">
        <v>44401.0</v>
      </c>
      <c r="C1659" s="270">
        <v>44406.0</v>
      </c>
      <c r="D1659" s="277" t="s">
        <v>3144</v>
      </c>
    </row>
    <row r="1660">
      <c r="A1660" s="271">
        <v>522.0</v>
      </c>
      <c r="B1660" s="270">
        <v>44407.0</v>
      </c>
      <c r="C1660" s="270">
        <v>44408.0</v>
      </c>
      <c r="D1660" s="267" t="s">
        <v>3140</v>
      </c>
    </row>
    <row r="1661">
      <c r="A1661" s="271">
        <v>522.0</v>
      </c>
      <c r="B1661" s="270">
        <v>44409.0</v>
      </c>
      <c r="C1661" s="270">
        <v>44409.0</v>
      </c>
      <c r="D1661" s="277" t="s">
        <v>3154</v>
      </c>
    </row>
    <row r="1662">
      <c r="A1662" s="271">
        <v>523.0</v>
      </c>
      <c r="B1662" s="21">
        <v>44383.0</v>
      </c>
      <c r="C1662" s="21">
        <v>44385.0</v>
      </c>
      <c r="D1662" s="277" t="s">
        <v>3144</v>
      </c>
    </row>
    <row r="1663">
      <c r="A1663" s="271">
        <v>523.0</v>
      </c>
      <c r="B1663" s="21">
        <v>44386.0</v>
      </c>
      <c r="C1663" s="21">
        <v>44386.0</v>
      </c>
      <c r="D1663" s="277" t="s">
        <v>3154</v>
      </c>
    </row>
    <row r="1664">
      <c r="A1664" s="271">
        <v>524.0</v>
      </c>
      <c r="B1664" s="270">
        <v>44389.0</v>
      </c>
      <c r="C1664" s="270">
        <v>44405.0</v>
      </c>
      <c r="D1664" s="277" t="s">
        <v>3144</v>
      </c>
    </row>
    <row r="1665">
      <c r="A1665" s="271">
        <v>524.0</v>
      </c>
      <c r="B1665" s="270">
        <v>44406.0</v>
      </c>
      <c r="C1665" s="270">
        <v>44410.0</v>
      </c>
      <c r="D1665" s="267" t="s">
        <v>3140</v>
      </c>
    </row>
    <row r="1666">
      <c r="A1666" s="271">
        <v>524.0</v>
      </c>
      <c r="B1666" s="270">
        <v>44411.0</v>
      </c>
      <c r="C1666" s="270">
        <v>44411.0</v>
      </c>
      <c r="D1666" s="277" t="s">
        <v>3154</v>
      </c>
    </row>
    <row r="1667">
      <c r="A1667" s="271">
        <v>525.0</v>
      </c>
      <c r="B1667" s="21">
        <v>44397.0</v>
      </c>
      <c r="C1667" s="21">
        <v>44400.0</v>
      </c>
      <c r="D1667" s="277" t="s">
        <v>3144</v>
      </c>
    </row>
    <row r="1668">
      <c r="A1668" s="271">
        <v>525.0</v>
      </c>
      <c r="B1668" s="21">
        <v>44401.0</v>
      </c>
      <c r="C1668" s="21">
        <v>44407.0</v>
      </c>
      <c r="D1668" s="277" t="s">
        <v>3145</v>
      </c>
    </row>
    <row r="1669">
      <c r="A1669" s="271">
        <v>525.0</v>
      </c>
      <c r="B1669" s="21">
        <v>44408.0</v>
      </c>
      <c r="C1669" s="21">
        <v>44408.0</v>
      </c>
      <c r="D1669" s="277" t="s">
        <v>3154</v>
      </c>
    </row>
    <row r="1670">
      <c r="A1670" s="271">
        <v>526.0</v>
      </c>
      <c r="B1670" s="270">
        <v>44399.0</v>
      </c>
      <c r="C1670" s="270">
        <v>44402.0</v>
      </c>
      <c r="D1670" s="277" t="s">
        <v>3144</v>
      </c>
    </row>
    <row r="1671">
      <c r="A1671" s="271">
        <v>526.0</v>
      </c>
      <c r="B1671" s="270">
        <v>44403.0</v>
      </c>
      <c r="C1671" s="270">
        <v>44410.0</v>
      </c>
      <c r="D1671" s="267" t="s">
        <v>3140</v>
      </c>
    </row>
    <row r="1672">
      <c r="A1672" s="271">
        <v>526.0</v>
      </c>
      <c r="B1672" s="270">
        <v>44411.0</v>
      </c>
      <c r="C1672" s="270">
        <v>44411.0</v>
      </c>
      <c r="D1672" s="277" t="s">
        <v>3154</v>
      </c>
    </row>
    <row r="1673">
      <c r="A1673" s="271">
        <v>527.0</v>
      </c>
      <c r="B1673" s="21">
        <v>44403.0</v>
      </c>
      <c r="C1673" s="21">
        <v>44404.0</v>
      </c>
      <c r="D1673" s="277" t="s">
        <v>3144</v>
      </c>
    </row>
    <row r="1674">
      <c r="A1674" s="271">
        <v>527.0</v>
      </c>
      <c r="B1674" s="21">
        <v>44405.0</v>
      </c>
      <c r="C1674" s="21">
        <v>44405.0</v>
      </c>
      <c r="D1674" s="277" t="s">
        <v>3154</v>
      </c>
    </row>
    <row r="1675">
      <c r="A1675" s="271">
        <v>528.0</v>
      </c>
      <c r="B1675" s="21">
        <v>44417.0</v>
      </c>
      <c r="C1675" s="21">
        <v>44418.0</v>
      </c>
      <c r="D1675" s="277" t="s">
        <v>3144</v>
      </c>
    </row>
    <row r="1676">
      <c r="A1676" s="271">
        <v>528.0</v>
      </c>
      <c r="B1676" s="21">
        <v>44419.0</v>
      </c>
      <c r="C1676" s="21">
        <v>44427.0</v>
      </c>
      <c r="D1676" s="277" t="s">
        <v>3143</v>
      </c>
    </row>
    <row r="1677">
      <c r="A1677" s="271">
        <v>528.0</v>
      </c>
      <c r="B1677" s="21">
        <v>44428.0</v>
      </c>
      <c r="C1677" s="21">
        <v>44430.0</v>
      </c>
      <c r="D1677" s="277" t="s">
        <v>3144</v>
      </c>
    </row>
    <row r="1678">
      <c r="A1678" s="271">
        <v>528.0</v>
      </c>
      <c r="B1678" s="21">
        <v>44431.0</v>
      </c>
      <c r="C1678" s="21">
        <v>44431.0</v>
      </c>
      <c r="D1678" s="277" t="s">
        <v>3154</v>
      </c>
    </row>
    <row r="1679">
      <c r="A1679" s="271">
        <v>529.0</v>
      </c>
      <c r="B1679" s="21">
        <v>44418.0</v>
      </c>
      <c r="C1679" s="21">
        <v>44424.0</v>
      </c>
      <c r="D1679" s="277" t="s">
        <v>3144</v>
      </c>
    </row>
    <row r="1680">
      <c r="A1680" s="271">
        <v>529.0</v>
      </c>
      <c r="B1680" s="21">
        <v>44425.0</v>
      </c>
      <c r="C1680" s="21">
        <v>44425.0</v>
      </c>
      <c r="D1680" s="277" t="s">
        <v>3154</v>
      </c>
    </row>
    <row r="1681">
      <c r="A1681" s="271">
        <v>530.0</v>
      </c>
      <c r="B1681" s="270">
        <v>44424.0</v>
      </c>
      <c r="C1681" s="270">
        <v>44432.0</v>
      </c>
      <c r="D1681" s="277" t="s">
        <v>3143</v>
      </c>
    </row>
    <row r="1682">
      <c r="A1682" s="271">
        <v>530.0</v>
      </c>
      <c r="B1682" s="270">
        <v>44433.0</v>
      </c>
      <c r="C1682" s="270">
        <v>44436.0</v>
      </c>
      <c r="D1682" s="277" t="s">
        <v>3144</v>
      </c>
    </row>
    <row r="1683">
      <c r="A1683" s="271">
        <v>530.0</v>
      </c>
      <c r="B1683" s="270">
        <v>44437.0</v>
      </c>
      <c r="C1683" s="270">
        <v>44451.0</v>
      </c>
      <c r="D1683" s="277" t="s">
        <v>3145</v>
      </c>
    </row>
    <row r="1684">
      <c r="A1684" s="271">
        <v>530.0</v>
      </c>
      <c r="B1684" s="270">
        <v>44452.0</v>
      </c>
      <c r="C1684" s="270">
        <v>44452.0</v>
      </c>
      <c r="D1684" s="277" t="s">
        <v>3154</v>
      </c>
    </row>
    <row r="1685">
      <c r="A1685" s="271">
        <v>531.0</v>
      </c>
      <c r="B1685" s="270">
        <v>44415.0</v>
      </c>
      <c r="C1685" s="270">
        <v>44419.0</v>
      </c>
      <c r="D1685" s="277" t="s">
        <v>3144</v>
      </c>
    </row>
    <row r="1686">
      <c r="A1686" s="271">
        <v>531.0</v>
      </c>
      <c r="B1686" s="270">
        <v>44420.0</v>
      </c>
      <c r="C1686" s="270">
        <v>44430.0</v>
      </c>
      <c r="D1686" s="267" t="s">
        <v>3140</v>
      </c>
    </row>
    <row r="1687">
      <c r="A1687" s="271">
        <v>531.0</v>
      </c>
      <c r="B1687" s="270">
        <v>44426.0</v>
      </c>
      <c r="C1687" s="270">
        <v>44432.0</v>
      </c>
      <c r="D1687" s="277" t="s">
        <v>3144</v>
      </c>
    </row>
    <row r="1688">
      <c r="A1688" s="271">
        <v>531.0</v>
      </c>
      <c r="B1688" s="270">
        <v>44433.0</v>
      </c>
      <c r="C1688" s="270">
        <v>44437.0</v>
      </c>
      <c r="D1688" s="267" t="s">
        <v>3140</v>
      </c>
    </row>
    <row r="1689">
      <c r="A1689" s="271">
        <v>531.0</v>
      </c>
      <c r="B1689" s="270">
        <v>44438.0</v>
      </c>
      <c r="C1689" s="270">
        <v>44438.0</v>
      </c>
      <c r="D1689" s="277" t="s">
        <v>3154</v>
      </c>
    </row>
    <row r="1690">
      <c r="A1690" s="271">
        <v>532.0</v>
      </c>
      <c r="B1690" s="270">
        <v>44193.0</v>
      </c>
      <c r="C1690" s="268">
        <v>44206.0</v>
      </c>
      <c r="D1690" s="277" t="s">
        <v>3143</v>
      </c>
    </row>
    <row r="1691">
      <c r="A1691" s="271">
        <v>532.0</v>
      </c>
      <c r="B1691" s="268">
        <v>44207.0</v>
      </c>
      <c r="C1691" s="268">
        <v>44224.0</v>
      </c>
      <c r="D1691" s="277" t="s">
        <v>3144</v>
      </c>
    </row>
    <row r="1692">
      <c r="A1692" s="271">
        <v>532.0</v>
      </c>
      <c r="B1692" s="268">
        <v>44225.0</v>
      </c>
      <c r="C1692" s="268">
        <v>44227.0</v>
      </c>
      <c r="D1692" s="277" t="s">
        <v>3145</v>
      </c>
    </row>
    <row r="1693">
      <c r="A1693" s="271">
        <v>532.0</v>
      </c>
      <c r="B1693" s="268">
        <v>44228.0</v>
      </c>
      <c r="C1693" s="268">
        <v>44228.0</v>
      </c>
      <c r="D1693" s="277" t="s">
        <v>3154</v>
      </c>
    </row>
    <row r="1694">
      <c r="A1694" s="271">
        <v>533.0</v>
      </c>
      <c r="B1694" s="269">
        <v>44207.0</v>
      </c>
      <c r="C1694" s="269">
        <v>44219.0</v>
      </c>
      <c r="D1694" s="277" t="s">
        <v>3144</v>
      </c>
    </row>
    <row r="1695">
      <c r="A1695" s="271">
        <v>533.0</v>
      </c>
      <c r="B1695" s="269">
        <v>44220.0</v>
      </c>
      <c r="C1695" s="269">
        <v>44224.0</v>
      </c>
      <c r="D1695" s="267" t="s">
        <v>3140</v>
      </c>
    </row>
    <row r="1696">
      <c r="A1696" s="271">
        <v>533.0</v>
      </c>
      <c r="B1696" s="269">
        <v>44225.0</v>
      </c>
      <c r="C1696" s="269">
        <v>44225.0</v>
      </c>
      <c r="D1696" s="277" t="s">
        <v>3154</v>
      </c>
    </row>
    <row r="1697">
      <c r="A1697" s="271">
        <v>534.0</v>
      </c>
      <c r="B1697" s="268">
        <v>44208.0</v>
      </c>
      <c r="C1697" s="268">
        <v>44210.0</v>
      </c>
      <c r="D1697" s="277" t="s">
        <v>3143</v>
      </c>
    </row>
    <row r="1698">
      <c r="A1698" s="271">
        <v>534.0</v>
      </c>
      <c r="B1698" s="268">
        <v>44211.0</v>
      </c>
      <c r="C1698" s="268">
        <v>44214.0</v>
      </c>
      <c r="D1698" s="277" t="s">
        <v>3144</v>
      </c>
    </row>
    <row r="1699">
      <c r="A1699" s="271">
        <v>534.0</v>
      </c>
      <c r="B1699" s="268">
        <v>44215.0</v>
      </c>
      <c r="C1699" s="268">
        <v>44225.0</v>
      </c>
      <c r="D1699" s="277" t="s">
        <v>3145</v>
      </c>
    </row>
    <row r="1700">
      <c r="A1700" s="271">
        <v>534.0</v>
      </c>
      <c r="B1700" s="268">
        <v>44226.0</v>
      </c>
      <c r="C1700" s="268">
        <v>44226.0</v>
      </c>
      <c r="D1700" s="277" t="s">
        <v>3154</v>
      </c>
    </row>
    <row r="1701">
      <c r="A1701" s="271">
        <v>335.0</v>
      </c>
      <c r="B1701" s="268">
        <v>44208.0</v>
      </c>
      <c r="C1701" s="268">
        <v>44220.0</v>
      </c>
      <c r="D1701" s="277" t="s">
        <v>3144</v>
      </c>
    </row>
    <row r="1702">
      <c r="A1702" s="271">
        <v>535.0</v>
      </c>
      <c r="B1702" s="268">
        <v>44221.0</v>
      </c>
      <c r="C1702" s="268">
        <v>44227.0</v>
      </c>
      <c r="D1702" s="277" t="s">
        <v>3145</v>
      </c>
    </row>
    <row r="1703">
      <c r="A1703" s="271">
        <v>535.0</v>
      </c>
      <c r="B1703" s="268">
        <v>44228.0</v>
      </c>
      <c r="C1703" s="268">
        <v>44228.0</v>
      </c>
      <c r="D1703" s="277" t="s">
        <v>3154</v>
      </c>
    </row>
    <row r="1704">
      <c r="A1704" s="271">
        <v>536.0</v>
      </c>
      <c r="B1704" s="269">
        <v>44211.0</v>
      </c>
      <c r="C1704" s="269">
        <v>44217.0</v>
      </c>
      <c r="D1704" s="277" t="s">
        <v>3144</v>
      </c>
    </row>
    <row r="1705">
      <c r="A1705" s="271">
        <v>536.0</v>
      </c>
      <c r="B1705" s="269">
        <v>44218.0</v>
      </c>
      <c r="C1705" s="269">
        <v>44222.0</v>
      </c>
      <c r="D1705" s="267" t="s">
        <v>3140</v>
      </c>
    </row>
    <row r="1706">
      <c r="A1706" s="271">
        <v>536.0</v>
      </c>
      <c r="B1706" s="269">
        <v>44223.0</v>
      </c>
      <c r="C1706" s="269">
        <v>44223.0</v>
      </c>
      <c r="D1706" s="277" t="s">
        <v>3154</v>
      </c>
    </row>
    <row r="1707">
      <c r="A1707" s="271">
        <v>537.0</v>
      </c>
      <c r="B1707" s="21">
        <v>44212.0</v>
      </c>
      <c r="C1707" s="21">
        <v>44216.0</v>
      </c>
      <c r="D1707" s="277" t="s">
        <v>3143</v>
      </c>
    </row>
    <row r="1708">
      <c r="A1708" s="271">
        <v>537.0</v>
      </c>
      <c r="B1708" s="21">
        <v>44217.0</v>
      </c>
      <c r="C1708" s="21">
        <v>44220.0</v>
      </c>
      <c r="D1708" s="277" t="s">
        <v>3144</v>
      </c>
    </row>
    <row r="1709">
      <c r="A1709" s="271">
        <v>537.0</v>
      </c>
      <c r="B1709" s="21">
        <v>44221.0</v>
      </c>
      <c r="C1709" s="268">
        <v>44232.0</v>
      </c>
      <c r="D1709" s="277" t="s">
        <v>3145</v>
      </c>
    </row>
    <row r="1710">
      <c r="A1710" s="271">
        <v>537.0</v>
      </c>
      <c r="B1710" s="268">
        <v>44233.0</v>
      </c>
      <c r="C1710" s="268">
        <v>44233.0</v>
      </c>
      <c r="D1710" s="277" t="s">
        <v>3154</v>
      </c>
    </row>
    <row r="1711">
      <c r="A1711" s="271">
        <v>538.0</v>
      </c>
      <c r="B1711" s="21">
        <v>44212.0</v>
      </c>
      <c r="C1711" s="21">
        <v>44247.0</v>
      </c>
      <c r="D1711" s="277" t="s">
        <v>3143</v>
      </c>
    </row>
    <row r="1712">
      <c r="A1712" s="271">
        <v>538.0</v>
      </c>
      <c r="B1712" s="21">
        <v>44248.0</v>
      </c>
      <c r="C1712" s="21">
        <v>44249.0</v>
      </c>
      <c r="D1712" s="277" t="s">
        <v>3144</v>
      </c>
    </row>
    <row r="1713">
      <c r="A1713" s="271">
        <v>538.0</v>
      </c>
      <c r="B1713" s="21">
        <v>44250.0</v>
      </c>
      <c r="C1713" s="21">
        <v>44266.0</v>
      </c>
      <c r="D1713" s="277" t="s">
        <v>3145</v>
      </c>
    </row>
    <row r="1714">
      <c r="A1714" s="271">
        <v>538.0</v>
      </c>
      <c r="B1714" s="21">
        <v>44267.0</v>
      </c>
      <c r="C1714" s="21">
        <v>44267.0</v>
      </c>
      <c r="D1714" s="277" t="s">
        <v>3154</v>
      </c>
    </row>
    <row r="1715">
      <c r="A1715" s="271">
        <v>539.0</v>
      </c>
      <c r="B1715" s="270">
        <v>44215.0</v>
      </c>
      <c r="C1715" s="270">
        <v>44216.0</v>
      </c>
      <c r="D1715" s="277" t="s">
        <v>3143</v>
      </c>
    </row>
    <row r="1716">
      <c r="A1716" s="271">
        <v>539.0</v>
      </c>
      <c r="B1716" s="270">
        <v>44217.0</v>
      </c>
      <c r="C1716" s="270">
        <v>44226.0</v>
      </c>
      <c r="D1716" s="277" t="s">
        <v>3144</v>
      </c>
    </row>
    <row r="1717">
      <c r="A1717" s="271">
        <v>539.0</v>
      </c>
      <c r="B1717" s="270">
        <v>44227.0</v>
      </c>
      <c r="C1717" s="269">
        <v>44236.0</v>
      </c>
      <c r="D1717" s="277" t="s">
        <v>3145</v>
      </c>
    </row>
    <row r="1718">
      <c r="A1718" s="271">
        <v>539.0</v>
      </c>
      <c r="B1718" s="269">
        <v>44237.0</v>
      </c>
      <c r="C1718" s="269">
        <v>44237.0</v>
      </c>
      <c r="D1718" s="277" t="s">
        <v>3154</v>
      </c>
    </row>
    <row r="1719">
      <c r="A1719" s="271">
        <v>540.0</v>
      </c>
      <c r="B1719" s="270">
        <v>44215.0</v>
      </c>
      <c r="C1719" s="269">
        <v>44227.0</v>
      </c>
      <c r="D1719" s="277" t="s">
        <v>3144</v>
      </c>
    </row>
    <row r="1720">
      <c r="A1720" s="271">
        <v>540.0</v>
      </c>
      <c r="B1720" s="269">
        <v>44228.0</v>
      </c>
      <c r="C1720" s="269">
        <v>44236.0</v>
      </c>
      <c r="D1720" s="267" t="s">
        <v>3140</v>
      </c>
    </row>
    <row r="1721">
      <c r="A1721" s="271">
        <v>540.0</v>
      </c>
      <c r="B1721" s="269">
        <v>44237.0</v>
      </c>
      <c r="C1721" s="269">
        <v>44237.0</v>
      </c>
      <c r="D1721" s="277" t="s">
        <v>3154</v>
      </c>
    </row>
    <row r="1722">
      <c r="A1722" s="271">
        <v>541.0</v>
      </c>
      <c r="B1722" s="270">
        <v>44216.0</v>
      </c>
      <c r="C1722" s="269">
        <v>44235.0</v>
      </c>
      <c r="D1722" s="277" t="s">
        <v>3143</v>
      </c>
    </row>
    <row r="1723">
      <c r="A1723" s="271">
        <v>541.0</v>
      </c>
      <c r="B1723" s="269">
        <v>44236.0</v>
      </c>
      <c r="C1723" s="269">
        <v>44244.0</v>
      </c>
      <c r="D1723" s="277" t="s">
        <v>3144</v>
      </c>
    </row>
    <row r="1724">
      <c r="A1724" s="271">
        <v>541.0</v>
      </c>
      <c r="B1724" s="269">
        <v>44245.0</v>
      </c>
      <c r="C1724" s="269">
        <v>44245.0</v>
      </c>
      <c r="D1724" s="277" t="s">
        <v>3154</v>
      </c>
    </row>
    <row r="1725">
      <c r="A1725" s="271">
        <v>542.0</v>
      </c>
      <c r="B1725" s="270">
        <v>44217.0</v>
      </c>
      <c r="C1725" s="269">
        <v>44237.0</v>
      </c>
      <c r="D1725" s="277" t="s">
        <v>3143</v>
      </c>
    </row>
    <row r="1726">
      <c r="A1726" s="271">
        <v>542.0</v>
      </c>
      <c r="B1726" s="269">
        <v>44238.0</v>
      </c>
      <c r="C1726" s="269">
        <v>44238.0</v>
      </c>
      <c r="D1726" s="277" t="s">
        <v>3154</v>
      </c>
    </row>
    <row r="1727">
      <c r="A1727" s="271">
        <v>543.0</v>
      </c>
      <c r="B1727" s="270">
        <v>44243.0</v>
      </c>
      <c r="C1727" s="270">
        <v>44257.0</v>
      </c>
      <c r="D1727" s="277" t="s">
        <v>3144</v>
      </c>
    </row>
    <row r="1728">
      <c r="A1728" s="271">
        <v>543.0</v>
      </c>
      <c r="B1728" s="270">
        <v>44258.0</v>
      </c>
      <c r="C1728" s="270">
        <v>44269.0</v>
      </c>
      <c r="D1728" s="267" t="s">
        <v>3140</v>
      </c>
    </row>
    <row r="1729">
      <c r="A1729" s="271">
        <v>543.0</v>
      </c>
      <c r="B1729" s="270">
        <v>44270.0</v>
      </c>
      <c r="C1729" s="270">
        <v>44270.0</v>
      </c>
      <c r="D1729" s="277" t="s">
        <v>3154</v>
      </c>
    </row>
    <row r="1730">
      <c r="A1730" s="271">
        <v>544.0</v>
      </c>
      <c r="B1730" s="21">
        <v>44244.0</v>
      </c>
      <c r="C1730" s="21">
        <v>44261.0</v>
      </c>
      <c r="D1730" s="277" t="s">
        <v>3144</v>
      </c>
    </row>
    <row r="1731">
      <c r="A1731" s="271">
        <v>544.0</v>
      </c>
      <c r="B1731" s="21">
        <v>44262.0</v>
      </c>
      <c r="C1731" s="21">
        <v>44269.0</v>
      </c>
      <c r="D1731" s="277" t="s">
        <v>3145</v>
      </c>
    </row>
    <row r="1732">
      <c r="A1732" s="271">
        <v>544.0</v>
      </c>
      <c r="B1732" s="21">
        <v>44270.0</v>
      </c>
      <c r="C1732" s="21">
        <v>44270.0</v>
      </c>
      <c r="D1732" s="277" t="s">
        <v>3154</v>
      </c>
    </row>
    <row r="1733">
      <c r="A1733" s="271">
        <v>545.0</v>
      </c>
      <c r="B1733" s="270">
        <v>44245.0</v>
      </c>
      <c r="C1733" s="270">
        <v>44279.0</v>
      </c>
      <c r="D1733" s="277" t="s">
        <v>3143</v>
      </c>
    </row>
    <row r="1734">
      <c r="A1734" s="271">
        <v>545.0</v>
      </c>
      <c r="B1734" s="270">
        <v>44280.0</v>
      </c>
      <c r="C1734" s="270">
        <v>44297.0</v>
      </c>
      <c r="D1734" s="277" t="s">
        <v>3144</v>
      </c>
    </row>
    <row r="1735">
      <c r="A1735" s="271">
        <v>545.0</v>
      </c>
      <c r="B1735" s="270">
        <v>44298.0</v>
      </c>
      <c r="C1735" s="270">
        <v>44324.0</v>
      </c>
      <c r="D1735" s="277" t="s">
        <v>3145</v>
      </c>
    </row>
    <row r="1736">
      <c r="A1736" s="271">
        <v>545.0</v>
      </c>
      <c r="B1736" s="270">
        <v>44325.0</v>
      </c>
      <c r="C1736" s="270">
        <v>44325.0</v>
      </c>
      <c r="D1736" s="277" t="s">
        <v>3154</v>
      </c>
    </row>
    <row r="1737">
      <c r="A1737" s="271">
        <v>546.0</v>
      </c>
      <c r="B1737" s="270">
        <v>44441.0</v>
      </c>
      <c r="C1737" s="270">
        <v>44451.0</v>
      </c>
      <c r="D1737" s="277" t="s">
        <v>3143</v>
      </c>
    </row>
    <row r="1738">
      <c r="A1738" s="271">
        <v>546.0</v>
      </c>
      <c r="B1738" s="270">
        <v>44452.0</v>
      </c>
      <c r="C1738" s="270">
        <v>44461.0</v>
      </c>
      <c r="D1738" s="277" t="s">
        <v>3144</v>
      </c>
    </row>
    <row r="1739">
      <c r="A1739" s="271">
        <v>546.0</v>
      </c>
      <c r="B1739" s="270">
        <v>44462.0</v>
      </c>
      <c r="C1739" s="270">
        <v>44470.0</v>
      </c>
      <c r="D1739" s="277" t="s">
        <v>3145</v>
      </c>
    </row>
    <row r="1740">
      <c r="A1740" s="271">
        <v>546.0</v>
      </c>
      <c r="B1740" s="270">
        <v>44471.0</v>
      </c>
      <c r="C1740" s="270">
        <v>44471.0</v>
      </c>
      <c r="D1740" s="277" t="s">
        <v>3154</v>
      </c>
    </row>
    <row r="1741">
      <c r="A1741" s="271">
        <v>547.0</v>
      </c>
      <c r="B1741" s="270">
        <v>44443.0</v>
      </c>
      <c r="C1741" s="270">
        <v>44445.0</v>
      </c>
      <c r="D1741" s="277" t="s">
        <v>3144</v>
      </c>
    </row>
    <row r="1742">
      <c r="A1742" s="271">
        <v>547.0</v>
      </c>
      <c r="B1742" s="270">
        <v>44446.0</v>
      </c>
      <c r="C1742" s="270">
        <v>44448.0</v>
      </c>
      <c r="D1742" s="267" t="s">
        <v>3140</v>
      </c>
    </row>
    <row r="1743">
      <c r="A1743" s="271">
        <v>547.0</v>
      </c>
      <c r="B1743" s="270">
        <v>44449.0</v>
      </c>
      <c r="C1743" s="270">
        <v>44449.0</v>
      </c>
      <c r="D1743" s="277" t="s">
        <v>3154</v>
      </c>
    </row>
    <row r="1744">
      <c r="A1744" s="271">
        <v>548.0</v>
      </c>
      <c r="B1744" s="270">
        <v>44444.0</v>
      </c>
      <c r="C1744" s="270">
        <v>44451.0</v>
      </c>
      <c r="D1744" s="277" t="s">
        <v>3144</v>
      </c>
    </row>
    <row r="1745">
      <c r="A1745" s="271">
        <v>548.0</v>
      </c>
      <c r="B1745" s="270">
        <v>44452.0</v>
      </c>
      <c r="C1745" s="270">
        <v>44452.0</v>
      </c>
      <c r="D1745" s="277" t="s">
        <v>3154</v>
      </c>
    </row>
    <row r="1746">
      <c r="A1746" s="271">
        <v>549.0</v>
      </c>
      <c r="B1746" s="21">
        <v>44445.0</v>
      </c>
      <c r="C1746" s="21">
        <v>44463.0</v>
      </c>
      <c r="D1746" s="277" t="s">
        <v>3143</v>
      </c>
    </row>
    <row r="1747">
      <c r="A1747" s="271">
        <v>549.0</v>
      </c>
      <c r="B1747" s="21">
        <v>44464.0</v>
      </c>
      <c r="C1747" s="21">
        <v>44466.0</v>
      </c>
      <c r="D1747" s="277" t="s">
        <v>3144</v>
      </c>
    </row>
    <row r="1748">
      <c r="A1748" s="271">
        <v>549.0</v>
      </c>
      <c r="B1748" s="21">
        <v>44467.0</v>
      </c>
      <c r="C1748" s="270">
        <v>44486.0</v>
      </c>
      <c r="D1748" s="277" t="s">
        <v>3145</v>
      </c>
    </row>
    <row r="1749">
      <c r="A1749" s="271">
        <v>549.0</v>
      </c>
      <c r="B1749" s="270">
        <v>44487.0</v>
      </c>
      <c r="C1749" s="270">
        <v>44487.0</v>
      </c>
      <c r="D1749" s="277" t="s">
        <v>3154</v>
      </c>
    </row>
    <row r="1750">
      <c r="A1750" s="271">
        <v>550.0</v>
      </c>
      <c r="B1750" s="21">
        <v>44445.0</v>
      </c>
      <c r="C1750" s="21">
        <v>44447.0</v>
      </c>
      <c r="D1750" s="277" t="s">
        <v>3143</v>
      </c>
    </row>
    <row r="1751">
      <c r="A1751" s="271">
        <v>550.0</v>
      </c>
      <c r="B1751" s="21">
        <v>44448.0</v>
      </c>
      <c r="C1751" s="21">
        <v>44448.0</v>
      </c>
      <c r="D1751" s="265" t="s">
        <v>2538</v>
      </c>
    </row>
    <row r="1752">
      <c r="A1752" s="271">
        <v>551.0</v>
      </c>
      <c r="B1752" s="286">
        <v>44447.0</v>
      </c>
      <c r="C1752" s="270">
        <v>44454.0</v>
      </c>
      <c r="D1752" s="277" t="s">
        <v>3144</v>
      </c>
    </row>
    <row r="1753">
      <c r="A1753" s="271">
        <v>551.0</v>
      </c>
      <c r="B1753" s="270">
        <v>44455.0</v>
      </c>
      <c r="C1753" s="270">
        <v>44458.0</v>
      </c>
      <c r="D1753" s="267" t="s">
        <v>3140</v>
      </c>
    </row>
    <row r="1754">
      <c r="A1754" s="271">
        <v>551.0</v>
      </c>
      <c r="B1754" s="270">
        <v>44459.0</v>
      </c>
      <c r="C1754" s="270">
        <v>44459.0</v>
      </c>
      <c r="D1754" s="277" t="s">
        <v>3154</v>
      </c>
    </row>
    <row r="1755">
      <c r="A1755" s="271">
        <v>552.0</v>
      </c>
      <c r="B1755" s="21">
        <v>44446.0</v>
      </c>
      <c r="C1755" s="21">
        <v>44466.0</v>
      </c>
      <c r="D1755" s="277" t="s">
        <v>3143</v>
      </c>
    </row>
    <row r="1756">
      <c r="A1756" s="271">
        <v>552.0</v>
      </c>
      <c r="B1756" s="21">
        <v>44467.0</v>
      </c>
      <c r="C1756" s="276">
        <v>44475.0</v>
      </c>
      <c r="D1756" s="277" t="s">
        <v>3144</v>
      </c>
    </row>
    <row r="1757">
      <c r="A1757" s="271">
        <v>552.0</v>
      </c>
      <c r="B1757" s="21">
        <v>44476.0</v>
      </c>
      <c r="C1757" s="21">
        <v>44486.0</v>
      </c>
      <c r="D1757" s="277" t="s">
        <v>3145</v>
      </c>
    </row>
    <row r="1758">
      <c r="A1758" s="271">
        <v>552.0</v>
      </c>
      <c r="B1758" s="21">
        <v>44487.0</v>
      </c>
      <c r="C1758" s="21">
        <v>44487.0</v>
      </c>
      <c r="D1758" s="277" t="s">
        <v>3154</v>
      </c>
    </row>
    <row r="1759">
      <c r="A1759" s="271">
        <v>553.0</v>
      </c>
      <c r="B1759" s="270">
        <v>44447.0</v>
      </c>
      <c r="C1759" s="270">
        <v>44452.0</v>
      </c>
      <c r="D1759" s="277" t="s">
        <v>3144</v>
      </c>
    </row>
    <row r="1760">
      <c r="A1760" s="271">
        <v>553.0</v>
      </c>
      <c r="B1760" s="270">
        <v>44453.0</v>
      </c>
      <c r="C1760" s="270">
        <v>44457.0</v>
      </c>
      <c r="D1760" s="267" t="s">
        <v>3140</v>
      </c>
    </row>
    <row r="1761">
      <c r="A1761" s="271">
        <v>553.0</v>
      </c>
      <c r="B1761" s="270">
        <v>44458.0</v>
      </c>
      <c r="C1761" s="270">
        <v>44458.0</v>
      </c>
      <c r="D1761" s="277" t="s">
        <v>3154</v>
      </c>
    </row>
    <row r="1762">
      <c r="A1762" s="271">
        <v>554.0</v>
      </c>
      <c r="B1762" s="21">
        <v>44449.0</v>
      </c>
      <c r="C1762" s="21">
        <v>44455.0</v>
      </c>
      <c r="D1762" s="277" t="s">
        <v>3143</v>
      </c>
    </row>
    <row r="1763">
      <c r="A1763" s="271">
        <v>554.0</v>
      </c>
      <c r="B1763" s="21">
        <v>44456.0</v>
      </c>
      <c r="C1763" s="21">
        <v>44459.0</v>
      </c>
      <c r="D1763" s="277" t="s">
        <v>3144</v>
      </c>
    </row>
    <row r="1764">
      <c r="A1764" s="271">
        <v>554.0</v>
      </c>
      <c r="B1764" s="21">
        <v>44460.0</v>
      </c>
      <c r="C1764" s="21">
        <v>44460.0</v>
      </c>
      <c r="D1764" s="277" t="s">
        <v>3154</v>
      </c>
    </row>
    <row r="1765">
      <c r="A1765" s="271">
        <v>555.0</v>
      </c>
      <c r="B1765" s="21">
        <v>44452.0</v>
      </c>
      <c r="C1765" s="21">
        <v>44461.0</v>
      </c>
      <c r="D1765" s="277" t="s">
        <v>3143</v>
      </c>
    </row>
    <row r="1766">
      <c r="A1766" s="271">
        <v>555.0</v>
      </c>
      <c r="B1766" s="21">
        <v>44462.0</v>
      </c>
      <c r="C1766" s="21">
        <v>44466.0</v>
      </c>
      <c r="D1766" s="277" t="s">
        <v>3144</v>
      </c>
    </row>
    <row r="1767">
      <c r="A1767" s="271">
        <v>555.0</v>
      </c>
      <c r="B1767" s="21">
        <v>44467.0</v>
      </c>
      <c r="C1767" s="21">
        <v>44475.0</v>
      </c>
      <c r="D1767" s="277" t="s">
        <v>3145</v>
      </c>
    </row>
    <row r="1768">
      <c r="A1768" s="271">
        <v>555.0</v>
      </c>
      <c r="B1768" s="21">
        <v>44476.0</v>
      </c>
      <c r="C1768" s="21">
        <v>44476.0</v>
      </c>
      <c r="D1768" s="277" t="s">
        <v>3154</v>
      </c>
    </row>
    <row r="1769">
      <c r="A1769" s="271">
        <v>556.0</v>
      </c>
      <c r="B1769" s="21">
        <v>44455.0</v>
      </c>
      <c r="C1769" s="21">
        <v>44473.0</v>
      </c>
      <c r="D1769" s="277" t="s">
        <v>3143</v>
      </c>
    </row>
    <row r="1770">
      <c r="A1770" s="271">
        <v>556.0</v>
      </c>
      <c r="B1770" s="21">
        <v>44474.0</v>
      </c>
      <c r="C1770" s="21">
        <v>44474.0</v>
      </c>
      <c r="D1770" s="277" t="s">
        <v>2538</v>
      </c>
    </row>
    <row r="1771">
      <c r="A1771" s="271">
        <v>557.0</v>
      </c>
      <c r="B1771" s="270">
        <v>44455.0</v>
      </c>
      <c r="C1771" s="270">
        <v>44457.0</v>
      </c>
      <c r="D1771" s="277" t="s">
        <v>3143</v>
      </c>
    </row>
    <row r="1772">
      <c r="A1772" s="271">
        <v>557.0</v>
      </c>
      <c r="B1772" s="270">
        <v>44458.0</v>
      </c>
      <c r="C1772" s="270">
        <v>44458.0</v>
      </c>
      <c r="D1772" s="267" t="s">
        <v>3140</v>
      </c>
    </row>
    <row r="1773">
      <c r="A1773" s="271">
        <v>557.0</v>
      </c>
      <c r="B1773" s="270">
        <v>44460.0</v>
      </c>
      <c r="C1773" s="270">
        <v>44459.0</v>
      </c>
      <c r="D1773" s="277" t="s">
        <v>3154</v>
      </c>
    </row>
    <row r="1774">
      <c r="A1774" s="271">
        <v>558.0</v>
      </c>
      <c r="B1774" s="21">
        <v>44456.0</v>
      </c>
      <c r="C1774" s="21">
        <v>44466.0</v>
      </c>
      <c r="D1774" s="277" t="s">
        <v>3144</v>
      </c>
    </row>
    <row r="1775">
      <c r="A1775" s="271">
        <v>558.0</v>
      </c>
      <c r="B1775" s="21">
        <v>44467.0</v>
      </c>
      <c r="C1775" s="21">
        <v>44473.0</v>
      </c>
      <c r="D1775" s="277" t="s">
        <v>3145</v>
      </c>
    </row>
    <row r="1776">
      <c r="A1776" s="271">
        <v>558.0</v>
      </c>
      <c r="B1776" s="21">
        <v>44474.0</v>
      </c>
      <c r="C1776" s="21">
        <v>44474.0</v>
      </c>
      <c r="D1776" s="277" t="s">
        <v>3154</v>
      </c>
    </row>
    <row r="1777">
      <c r="A1777" s="271">
        <v>559.0</v>
      </c>
      <c r="B1777" s="21">
        <v>44451.0</v>
      </c>
      <c r="C1777" s="21">
        <v>44459.0</v>
      </c>
      <c r="D1777" s="277" t="s">
        <v>3143</v>
      </c>
    </row>
    <row r="1778">
      <c r="A1778" s="271">
        <v>559.0</v>
      </c>
      <c r="B1778" s="21">
        <v>44460.0</v>
      </c>
      <c r="C1778" s="21">
        <v>44471.0</v>
      </c>
      <c r="D1778" s="277" t="s">
        <v>3144</v>
      </c>
    </row>
    <row r="1779">
      <c r="A1779" s="271">
        <v>559.0</v>
      </c>
      <c r="B1779" s="21">
        <v>44472.0</v>
      </c>
      <c r="C1779" s="21">
        <v>44473.0</v>
      </c>
      <c r="D1779" s="277" t="s">
        <v>3145</v>
      </c>
    </row>
    <row r="1780">
      <c r="A1780" s="271">
        <v>559.0</v>
      </c>
      <c r="B1780" s="21">
        <v>44474.0</v>
      </c>
      <c r="C1780" s="21">
        <v>44474.0</v>
      </c>
      <c r="D1780" s="277" t="s">
        <v>3154</v>
      </c>
    </row>
    <row r="1781">
      <c r="A1781" s="271">
        <v>560.0</v>
      </c>
      <c r="B1781" s="21">
        <v>44461.0</v>
      </c>
      <c r="C1781" s="21">
        <v>44463.0</v>
      </c>
      <c r="D1781" s="277" t="s">
        <v>3143</v>
      </c>
    </row>
    <row r="1782">
      <c r="A1782" s="271">
        <v>560.0</v>
      </c>
      <c r="B1782" s="21">
        <v>44464.0</v>
      </c>
      <c r="C1782" s="21">
        <v>44464.0</v>
      </c>
      <c r="D1782" s="265" t="s">
        <v>2538</v>
      </c>
    </row>
    <row r="1783">
      <c r="A1783" s="271">
        <v>561.0</v>
      </c>
      <c r="B1783" s="21">
        <v>44461.0</v>
      </c>
      <c r="C1783" s="21">
        <v>44461.0</v>
      </c>
      <c r="D1783" s="277" t="s">
        <v>3143</v>
      </c>
    </row>
    <row r="1784">
      <c r="A1784" s="271">
        <v>561.0</v>
      </c>
      <c r="B1784" s="21">
        <v>44462.0</v>
      </c>
      <c r="C1784" s="21">
        <v>44462.0</v>
      </c>
      <c r="D1784" s="265" t="s">
        <v>2538</v>
      </c>
    </row>
    <row r="1785">
      <c r="A1785" s="271">
        <v>562.0</v>
      </c>
      <c r="B1785" s="21">
        <v>44461.0</v>
      </c>
      <c r="C1785" s="21">
        <v>44471.0</v>
      </c>
      <c r="D1785" s="277" t="s">
        <v>3143</v>
      </c>
    </row>
    <row r="1786">
      <c r="A1786" s="271">
        <v>562.0</v>
      </c>
      <c r="B1786" s="21">
        <v>44472.0</v>
      </c>
      <c r="C1786" s="21">
        <v>44476.0</v>
      </c>
      <c r="D1786" s="277" t="s">
        <v>3144</v>
      </c>
    </row>
    <row r="1787">
      <c r="A1787" s="271">
        <v>562.0</v>
      </c>
      <c r="B1787" s="21">
        <v>44477.0</v>
      </c>
      <c r="C1787" s="21">
        <v>44477.0</v>
      </c>
      <c r="D1787" s="277" t="s">
        <v>3154</v>
      </c>
    </row>
    <row r="1788">
      <c r="A1788" s="271">
        <v>563.0</v>
      </c>
      <c r="B1788" s="21">
        <v>44461.0</v>
      </c>
      <c r="C1788" s="21">
        <v>44468.0</v>
      </c>
      <c r="D1788" s="277" t="s">
        <v>3144</v>
      </c>
    </row>
    <row r="1789">
      <c r="A1789" s="271">
        <v>563.0</v>
      </c>
      <c r="B1789" s="21">
        <v>44469.0</v>
      </c>
      <c r="C1789" s="21">
        <v>44469.0</v>
      </c>
      <c r="D1789" s="277" t="s">
        <v>3154</v>
      </c>
    </row>
    <row r="1790">
      <c r="A1790" s="271">
        <v>564.0</v>
      </c>
      <c r="B1790" s="21">
        <v>44462.0</v>
      </c>
      <c r="C1790" s="21">
        <v>44463.0</v>
      </c>
      <c r="D1790" s="277" t="s">
        <v>3144</v>
      </c>
    </row>
    <row r="1791">
      <c r="A1791" s="271">
        <v>564.0</v>
      </c>
      <c r="B1791" s="21">
        <v>44464.0</v>
      </c>
      <c r="C1791" s="21">
        <v>44474.0</v>
      </c>
      <c r="D1791" s="277" t="s">
        <v>3143</v>
      </c>
    </row>
    <row r="1792">
      <c r="A1792" s="271">
        <v>564.0</v>
      </c>
      <c r="B1792" s="21">
        <v>44475.0</v>
      </c>
      <c r="C1792" s="21">
        <v>44477.0</v>
      </c>
      <c r="D1792" s="277" t="s">
        <v>3144</v>
      </c>
    </row>
    <row r="1793">
      <c r="A1793" s="271">
        <v>564.0</v>
      </c>
      <c r="B1793" s="21">
        <v>44478.0</v>
      </c>
      <c r="C1793" s="21">
        <v>44480.0</v>
      </c>
      <c r="D1793" s="277" t="s">
        <v>3145</v>
      </c>
    </row>
    <row r="1794">
      <c r="A1794" s="271">
        <v>564.0</v>
      </c>
      <c r="B1794" s="21">
        <v>44481.0</v>
      </c>
      <c r="C1794" s="21">
        <v>44481.0</v>
      </c>
      <c r="D1794" s="277" t="s">
        <v>3154</v>
      </c>
    </row>
    <row r="1795">
      <c r="A1795" s="271">
        <v>565.0</v>
      </c>
      <c r="B1795" s="21">
        <v>44464.0</v>
      </c>
      <c r="C1795" s="21">
        <v>44474.0</v>
      </c>
      <c r="D1795" s="277" t="s">
        <v>3143</v>
      </c>
    </row>
    <row r="1796">
      <c r="A1796" s="271">
        <v>565.0</v>
      </c>
      <c r="B1796" s="21">
        <v>44475.0</v>
      </c>
      <c r="C1796" s="21">
        <v>44478.0</v>
      </c>
      <c r="D1796" s="277" t="s">
        <v>3144</v>
      </c>
    </row>
    <row r="1797">
      <c r="A1797" s="271">
        <v>565.0</v>
      </c>
      <c r="B1797" s="21">
        <v>44479.0</v>
      </c>
      <c r="C1797" s="21">
        <v>44486.0</v>
      </c>
      <c r="D1797" s="277" t="s">
        <v>3145</v>
      </c>
    </row>
    <row r="1798">
      <c r="A1798" s="271">
        <v>565.0</v>
      </c>
      <c r="B1798" s="21">
        <v>44487.0</v>
      </c>
      <c r="C1798" s="21">
        <v>44487.0</v>
      </c>
      <c r="D1798" s="277" t="s">
        <v>3154</v>
      </c>
    </row>
    <row r="1799">
      <c r="A1799" s="271">
        <v>566.0</v>
      </c>
      <c r="B1799" s="21">
        <v>44465.0</v>
      </c>
      <c r="C1799" s="21">
        <v>44481.0</v>
      </c>
      <c r="D1799" s="277" t="s">
        <v>3144</v>
      </c>
    </row>
    <row r="1800">
      <c r="A1800" s="271">
        <v>566.0</v>
      </c>
      <c r="B1800" s="21">
        <v>44482.0</v>
      </c>
      <c r="C1800" s="21">
        <v>44486.0</v>
      </c>
      <c r="D1800" s="277" t="s">
        <v>3145</v>
      </c>
    </row>
    <row r="1801">
      <c r="A1801" s="271">
        <v>566.0</v>
      </c>
      <c r="B1801" s="21">
        <v>44487.0</v>
      </c>
      <c r="C1801" s="21">
        <v>44487.0</v>
      </c>
      <c r="D1801" s="277" t="s">
        <v>3154</v>
      </c>
    </row>
    <row r="1802">
      <c r="A1802" s="271">
        <v>567.0</v>
      </c>
      <c r="B1802" s="21">
        <v>44466.0</v>
      </c>
      <c r="C1802" s="21">
        <v>44470.0</v>
      </c>
      <c r="D1802" s="277" t="s">
        <v>3143</v>
      </c>
    </row>
    <row r="1803">
      <c r="A1803" s="271">
        <v>567.0</v>
      </c>
      <c r="B1803" s="21">
        <v>44471.0</v>
      </c>
      <c r="C1803" s="21">
        <v>44474.0</v>
      </c>
      <c r="D1803" s="277" t="s">
        <v>3144</v>
      </c>
    </row>
    <row r="1804">
      <c r="A1804" s="271">
        <v>567.0</v>
      </c>
      <c r="B1804" s="21">
        <v>44475.0</v>
      </c>
      <c r="C1804" s="21">
        <v>44477.0</v>
      </c>
      <c r="D1804" s="277" t="s">
        <v>3145</v>
      </c>
    </row>
    <row r="1805">
      <c r="A1805" s="271">
        <v>567.0</v>
      </c>
      <c r="B1805" s="21">
        <v>44478.0</v>
      </c>
      <c r="C1805" s="21">
        <v>44478.0</v>
      </c>
      <c r="D1805" s="277" t="s">
        <v>3154</v>
      </c>
    </row>
    <row r="1806">
      <c r="A1806" s="271">
        <v>568.0</v>
      </c>
      <c r="B1806" s="270">
        <v>44467.0</v>
      </c>
      <c r="C1806" s="270">
        <v>44479.0</v>
      </c>
      <c r="D1806" s="277" t="s">
        <v>3144</v>
      </c>
    </row>
    <row r="1807">
      <c r="A1807" s="271">
        <v>568.0</v>
      </c>
      <c r="B1807" s="270">
        <v>44480.0</v>
      </c>
      <c r="C1807" s="270">
        <v>44483.0</v>
      </c>
      <c r="D1807" s="267" t="s">
        <v>3140</v>
      </c>
    </row>
    <row r="1808">
      <c r="A1808" s="271">
        <v>568.0</v>
      </c>
      <c r="B1808" s="270">
        <v>44484.0</v>
      </c>
      <c r="C1808" s="270">
        <v>44484.0</v>
      </c>
      <c r="D1808" s="277" t="s">
        <v>3154</v>
      </c>
    </row>
    <row r="1809">
      <c r="A1809" s="271">
        <v>569.0</v>
      </c>
      <c r="B1809" s="270">
        <v>44468.0</v>
      </c>
      <c r="C1809" s="270">
        <v>44479.0</v>
      </c>
      <c r="D1809" s="277" t="s">
        <v>3144</v>
      </c>
    </row>
    <row r="1810">
      <c r="A1810" s="271">
        <v>569.0</v>
      </c>
      <c r="B1810" s="270">
        <v>44480.0</v>
      </c>
      <c r="C1810" s="270">
        <v>44483.0</v>
      </c>
      <c r="D1810" s="267" t="s">
        <v>3140</v>
      </c>
    </row>
    <row r="1811">
      <c r="A1811" s="271">
        <v>569.0</v>
      </c>
      <c r="B1811" s="270">
        <v>44484.0</v>
      </c>
      <c r="C1811" s="270">
        <v>44484.0</v>
      </c>
      <c r="D1811" s="277" t="s">
        <v>3154</v>
      </c>
    </row>
    <row r="1812">
      <c r="A1812" s="271">
        <v>570.0</v>
      </c>
      <c r="B1812" s="270">
        <v>44469.0</v>
      </c>
      <c r="C1812" s="270">
        <v>44476.0</v>
      </c>
      <c r="D1812" s="277" t="s">
        <v>3143</v>
      </c>
    </row>
    <row r="1813">
      <c r="A1813" s="271">
        <v>570.0</v>
      </c>
      <c r="B1813" s="270">
        <v>44477.0</v>
      </c>
      <c r="C1813" s="270">
        <v>44477.0</v>
      </c>
      <c r="D1813" s="277" t="s">
        <v>3144</v>
      </c>
    </row>
    <row r="1814">
      <c r="A1814" s="271">
        <v>570.0</v>
      </c>
      <c r="B1814" s="270">
        <v>44478.0</v>
      </c>
      <c r="C1814" s="270">
        <v>44481.0</v>
      </c>
      <c r="D1814" s="267" t="s">
        <v>3140</v>
      </c>
    </row>
    <row r="1815">
      <c r="A1815" s="271">
        <v>570.0</v>
      </c>
      <c r="B1815" s="270">
        <v>44482.0</v>
      </c>
      <c r="C1815" s="270">
        <v>44482.0</v>
      </c>
      <c r="D1815" s="277" t="s">
        <v>3154</v>
      </c>
    </row>
    <row r="1816">
      <c r="A1816" s="271">
        <v>571.0</v>
      </c>
      <c r="B1816" s="270">
        <v>44467.0</v>
      </c>
      <c r="C1816" s="269">
        <v>44503.0</v>
      </c>
      <c r="D1816" s="277" t="s">
        <v>3143</v>
      </c>
    </row>
    <row r="1817">
      <c r="A1817" s="271">
        <v>571.0</v>
      </c>
      <c r="B1817" s="269">
        <v>44504.0</v>
      </c>
      <c r="C1817" s="269">
        <v>44508.0</v>
      </c>
      <c r="D1817" s="277" t="s">
        <v>3144</v>
      </c>
    </row>
    <row r="1818">
      <c r="A1818" s="271">
        <v>571.0</v>
      </c>
      <c r="B1818" s="269">
        <v>44509.0</v>
      </c>
      <c r="C1818" s="269">
        <v>44510.0</v>
      </c>
      <c r="D1818" s="277" t="s">
        <v>3145</v>
      </c>
    </row>
    <row r="1819">
      <c r="A1819" s="271">
        <v>571.0</v>
      </c>
      <c r="B1819" s="269">
        <v>44511.0</v>
      </c>
      <c r="C1819" s="269">
        <v>44511.0</v>
      </c>
      <c r="D1819" s="277" t="s">
        <v>3144</v>
      </c>
    </row>
    <row r="1820">
      <c r="A1820" s="271">
        <v>571.0</v>
      </c>
      <c r="B1820" s="269">
        <v>44512.0</v>
      </c>
      <c r="C1820" s="269">
        <v>44512.0</v>
      </c>
      <c r="D1820" s="277" t="s">
        <v>3145</v>
      </c>
    </row>
    <row r="1821">
      <c r="A1821" s="271">
        <v>571.0</v>
      </c>
      <c r="B1821" s="270">
        <v>44541.0</v>
      </c>
      <c r="C1821" s="270">
        <v>44541.0</v>
      </c>
      <c r="D1821" s="277" t="s">
        <v>3154</v>
      </c>
    </row>
    <row r="1822">
      <c r="A1822" s="271">
        <v>572.0</v>
      </c>
      <c r="B1822" s="270">
        <v>44419.0</v>
      </c>
      <c r="C1822" s="270">
        <v>44420.0</v>
      </c>
      <c r="D1822" s="277" t="s">
        <v>3144</v>
      </c>
    </row>
    <row r="1823">
      <c r="A1823" s="271">
        <v>572.0</v>
      </c>
      <c r="B1823" s="270">
        <v>44421.0</v>
      </c>
      <c r="C1823" s="270">
        <v>44431.0</v>
      </c>
      <c r="D1823" s="277" t="s">
        <v>3143</v>
      </c>
    </row>
    <row r="1824">
      <c r="A1824" s="271">
        <v>572.0</v>
      </c>
      <c r="B1824" s="270">
        <v>44432.0</v>
      </c>
      <c r="C1824" s="270">
        <v>44436.0</v>
      </c>
      <c r="D1824" s="277" t="s">
        <v>3144</v>
      </c>
    </row>
    <row r="1825">
      <c r="A1825" s="271">
        <v>572.0</v>
      </c>
      <c r="B1825" s="270">
        <v>44437.0</v>
      </c>
      <c r="C1825" s="270">
        <v>44437.0</v>
      </c>
      <c r="D1825" s="277" t="s">
        <v>3154</v>
      </c>
    </row>
    <row r="1826">
      <c r="A1826" s="271">
        <v>573.0</v>
      </c>
      <c r="B1826" s="270">
        <v>44421.0</v>
      </c>
      <c r="C1826" s="270">
        <v>44420.0</v>
      </c>
      <c r="D1826" s="277" t="s">
        <v>3144</v>
      </c>
    </row>
    <row r="1827">
      <c r="A1827" s="271">
        <v>573.0</v>
      </c>
      <c r="B1827" s="270">
        <v>44437.0</v>
      </c>
      <c r="C1827" s="270">
        <v>44437.0</v>
      </c>
      <c r="D1827" s="277" t="s">
        <v>3140</v>
      </c>
    </row>
    <row r="1828">
      <c r="A1828" s="271">
        <v>573.0</v>
      </c>
      <c r="B1828" s="270">
        <v>44438.0</v>
      </c>
      <c r="C1828" s="270">
        <v>44438.0</v>
      </c>
      <c r="D1828" s="277" t="s">
        <v>3154</v>
      </c>
    </row>
    <row r="1829">
      <c r="A1829" s="271">
        <v>574.0</v>
      </c>
      <c r="B1829" s="270">
        <v>44430.0</v>
      </c>
      <c r="C1829" s="270">
        <v>44467.0</v>
      </c>
      <c r="D1829" s="271" t="s">
        <v>3144</v>
      </c>
    </row>
    <row r="1830">
      <c r="A1830" s="271">
        <v>574.0</v>
      </c>
      <c r="B1830" s="270">
        <v>44468.0</v>
      </c>
      <c r="C1830" s="270">
        <v>44468.0</v>
      </c>
      <c r="D1830" s="271" t="s">
        <v>3154</v>
      </c>
    </row>
    <row r="1831">
      <c r="A1831" s="271">
        <v>575.0</v>
      </c>
      <c r="B1831" s="270">
        <v>44431.0</v>
      </c>
      <c r="C1831" s="270">
        <v>44453.0</v>
      </c>
      <c r="D1831" s="277" t="s">
        <v>3143</v>
      </c>
    </row>
    <row r="1832">
      <c r="A1832" s="271">
        <v>575.0</v>
      </c>
      <c r="B1832" s="270">
        <v>44454.0</v>
      </c>
      <c r="C1832" s="270">
        <v>44461.0</v>
      </c>
      <c r="D1832" s="277" t="s">
        <v>3144</v>
      </c>
    </row>
    <row r="1833">
      <c r="A1833" s="271">
        <v>575.0</v>
      </c>
      <c r="B1833" s="270">
        <v>44462.0</v>
      </c>
      <c r="C1833" s="21">
        <v>44470.0</v>
      </c>
      <c r="D1833" s="277" t="s">
        <v>3145</v>
      </c>
    </row>
    <row r="1834">
      <c r="A1834" s="271">
        <v>575.0</v>
      </c>
      <c r="B1834" s="21">
        <v>44471.0</v>
      </c>
      <c r="C1834" s="21">
        <v>44471.0</v>
      </c>
      <c r="D1834" s="277" t="s">
        <v>3154</v>
      </c>
    </row>
    <row r="1835">
      <c r="A1835" s="271">
        <v>576.0</v>
      </c>
      <c r="B1835" s="270">
        <v>44431.0</v>
      </c>
      <c r="C1835" s="270">
        <v>44433.0</v>
      </c>
      <c r="D1835" s="277" t="s">
        <v>3144</v>
      </c>
    </row>
    <row r="1836">
      <c r="A1836" s="271">
        <v>576.0</v>
      </c>
      <c r="B1836" s="270">
        <v>44434.0</v>
      </c>
      <c r="C1836" s="270">
        <v>44434.0</v>
      </c>
      <c r="D1836" s="277" t="s">
        <v>3154</v>
      </c>
    </row>
    <row r="1837">
      <c r="A1837" s="271">
        <v>577.0</v>
      </c>
      <c r="B1837" s="270">
        <v>44432.0</v>
      </c>
      <c r="C1837" s="270">
        <v>44461.0</v>
      </c>
      <c r="D1837" s="277" t="s">
        <v>3143</v>
      </c>
    </row>
    <row r="1838">
      <c r="A1838" s="271">
        <v>577.0</v>
      </c>
      <c r="B1838" s="270">
        <v>44462.0</v>
      </c>
      <c r="C1838" s="270">
        <v>44466.0</v>
      </c>
      <c r="D1838" s="277" t="s">
        <v>3144</v>
      </c>
    </row>
    <row r="1839">
      <c r="A1839" s="271">
        <v>577.0</v>
      </c>
      <c r="B1839" s="270">
        <v>44467.0</v>
      </c>
      <c r="C1839" s="270">
        <v>44484.0</v>
      </c>
      <c r="D1839" s="277" t="s">
        <v>3145</v>
      </c>
    </row>
    <row r="1840">
      <c r="A1840" s="271">
        <v>577.0</v>
      </c>
      <c r="B1840" s="270">
        <v>44485.0</v>
      </c>
      <c r="C1840" s="270">
        <v>44485.0</v>
      </c>
      <c r="D1840" s="277" t="s">
        <v>3154</v>
      </c>
    </row>
    <row r="1841">
      <c r="A1841" s="271">
        <v>578.0</v>
      </c>
      <c r="B1841" s="270">
        <v>44435.0</v>
      </c>
      <c r="C1841" s="270">
        <v>44475.0</v>
      </c>
      <c r="D1841" s="277" t="s">
        <v>3143</v>
      </c>
    </row>
    <row r="1842">
      <c r="A1842" s="271">
        <v>578.0</v>
      </c>
      <c r="B1842" s="270">
        <v>44476.0</v>
      </c>
      <c r="C1842" s="270">
        <v>44486.0</v>
      </c>
      <c r="D1842" s="277" t="s">
        <v>3144</v>
      </c>
    </row>
    <row r="1843">
      <c r="A1843" s="271">
        <v>578.0</v>
      </c>
      <c r="B1843" s="270">
        <v>44487.0</v>
      </c>
      <c r="C1843" s="270">
        <v>44506.0</v>
      </c>
      <c r="D1843" s="277" t="s">
        <v>3145</v>
      </c>
    </row>
    <row r="1844">
      <c r="A1844" s="271">
        <v>578.0</v>
      </c>
      <c r="B1844" s="270">
        <v>44507.0</v>
      </c>
      <c r="C1844" s="270">
        <v>44507.0</v>
      </c>
      <c r="D1844" s="277" t="s">
        <v>3154</v>
      </c>
    </row>
    <row r="1845">
      <c r="A1845" s="271">
        <v>579.0</v>
      </c>
      <c r="B1845" s="270">
        <v>44436.0</v>
      </c>
      <c r="C1845" s="270">
        <v>44446.0</v>
      </c>
      <c r="D1845" s="277" t="s">
        <v>3143</v>
      </c>
    </row>
    <row r="1846">
      <c r="A1846" s="271">
        <v>579.0</v>
      </c>
      <c r="B1846" s="270">
        <v>44447.0</v>
      </c>
      <c r="C1846" s="270">
        <v>44459.0</v>
      </c>
      <c r="D1846" s="277" t="s">
        <v>3144</v>
      </c>
    </row>
    <row r="1847">
      <c r="A1847" s="271">
        <v>579.0</v>
      </c>
      <c r="B1847" s="270">
        <v>44460.0</v>
      </c>
      <c r="C1847" s="270">
        <v>44460.0</v>
      </c>
      <c r="D1847" s="277" t="s">
        <v>3154</v>
      </c>
    </row>
    <row r="1848">
      <c r="A1848" s="271">
        <v>580.0</v>
      </c>
      <c r="B1848" s="270">
        <v>44437.0</v>
      </c>
      <c r="C1848" s="270">
        <v>44444.0</v>
      </c>
      <c r="D1848" s="277" t="s">
        <v>3143</v>
      </c>
    </row>
    <row r="1849">
      <c r="A1849" s="271">
        <v>580.0</v>
      </c>
      <c r="B1849" s="270">
        <v>44445.0</v>
      </c>
      <c r="C1849" s="270">
        <v>44451.0</v>
      </c>
      <c r="D1849" s="277" t="s">
        <v>3144</v>
      </c>
    </row>
    <row r="1850">
      <c r="A1850" s="271">
        <v>580.0</v>
      </c>
      <c r="B1850" s="270">
        <v>44452.0</v>
      </c>
      <c r="C1850" s="270">
        <v>44460.0</v>
      </c>
      <c r="D1850" s="277" t="s">
        <v>3145</v>
      </c>
    </row>
    <row r="1851">
      <c r="A1851" s="271">
        <v>580.0</v>
      </c>
      <c r="B1851" s="270">
        <v>44461.0</v>
      </c>
      <c r="C1851" s="270">
        <v>44461.0</v>
      </c>
      <c r="D1851" s="277" t="s">
        <v>3154</v>
      </c>
    </row>
    <row r="1852">
      <c r="A1852" s="271">
        <v>581.0</v>
      </c>
      <c r="B1852" s="270">
        <v>44437.0</v>
      </c>
      <c r="C1852" s="270">
        <v>44444.0</v>
      </c>
      <c r="D1852" s="277" t="s">
        <v>3143</v>
      </c>
    </row>
    <row r="1853">
      <c r="A1853" s="271">
        <v>581.0</v>
      </c>
      <c r="B1853" s="270">
        <v>44445.0</v>
      </c>
      <c r="C1853" s="270">
        <v>44446.0</v>
      </c>
      <c r="D1853" s="277" t="s">
        <v>3144</v>
      </c>
    </row>
    <row r="1854">
      <c r="A1854" s="271">
        <v>581.0</v>
      </c>
      <c r="B1854" s="270">
        <v>44447.0</v>
      </c>
      <c r="C1854" s="270">
        <v>44459.0</v>
      </c>
      <c r="D1854" s="277" t="s">
        <v>3143</v>
      </c>
    </row>
    <row r="1855">
      <c r="A1855" s="271">
        <v>581.0</v>
      </c>
      <c r="B1855" s="270">
        <v>44460.0</v>
      </c>
      <c r="C1855" s="270">
        <v>44460.0</v>
      </c>
      <c r="D1855" s="277" t="s">
        <v>3144</v>
      </c>
    </row>
    <row r="1856">
      <c r="A1856" s="271">
        <v>581.0</v>
      </c>
      <c r="B1856" s="270">
        <v>44461.0</v>
      </c>
      <c r="C1856" s="270">
        <v>44461.0</v>
      </c>
      <c r="D1856" s="277" t="s">
        <v>3154</v>
      </c>
    </row>
    <row r="1857">
      <c r="A1857" s="271">
        <v>582.0</v>
      </c>
      <c r="B1857" s="270">
        <v>44439.0</v>
      </c>
      <c r="C1857" s="270">
        <v>44443.0</v>
      </c>
      <c r="D1857" s="277" t="s">
        <v>3144</v>
      </c>
    </row>
    <row r="1858">
      <c r="A1858" s="271">
        <v>582.0</v>
      </c>
      <c r="B1858" s="270">
        <v>44444.0</v>
      </c>
      <c r="C1858" s="270">
        <v>44451.0</v>
      </c>
      <c r="D1858" s="277" t="s">
        <v>3145</v>
      </c>
    </row>
    <row r="1859">
      <c r="A1859" s="271">
        <v>582.0</v>
      </c>
      <c r="B1859" s="270">
        <v>44452.0</v>
      </c>
      <c r="C1859" s="270">
        <v>44452.0</v>
      </c>
      <c r="D1859" s="277" t="s">
        <v>3154</v>
      </c>
    </row>
    <row r="1860">
      <c r="A1860" s="271">
        <v>583.0</v>
      </c>
      <c r="B1860" s="270">
        <v>44273.0</v>
      </c>
      <c r="C1860" s="270">
        <v>44274.0</v>
      </c>
      <c r="D1860" s="277" t="s">
        <v>3144</v>
      </c>
    </row>
    <row r="1861">
      <c r="A1861" s="271">
        <v>583.0</v>
      </c>
      <c r="B1861" s="270">
        <v>44275.0</v>
      </c>
      <c r="C1861" s="270">
        <v>44275.0</v>
      </c>
      <c r="D1861" s="277" t="s">
        <v>3154</v>
      </c>
    </row>
    <row r="1862">
      <c r="A1862" s="271">
        <v>584.0</v>
      </c>
      <c r="B1862" s="270">
        <v>44270.0</v>
      </c>
      <c r="C1862" s="270">
        <v>44279.0</v>
      </c>
      <c r="D1862" s="277" t="s">
        <v>3143</v>
      </c>
    </row>
    <row r="1863">
      <c r="A1863" s="271">
        <v>584.0</v>
      </c>
      <c r="B1863" s="270">
        <v>44280.0</v>
      </c>
      <c r="C1863" s="270">
        <v>44280.0</v>
      </c>
      <c r="D1863" s="265" t="s">
        <v>2538</v>
      </c>
    </row>
    <row r="1864">
      <c r="A1864" s="271">
        <v>585.0</v>
      </c>
      <c r="B1864" s="270">
        <v>44275.0</v>
      </c>
      <c r="C1864" s="270">
        <v>44290.0</v>
      </c>
      <c r="D1864" s="277" t="s">
        <v>3144</v>
      </c>
    </row>
    <row r="1865">
      <c r="A1865" s="271">
        <v>585.0</v>
      </c>
      <c r="B1865" s="270">
        <v>44291.0</v>
      </c>
      <c r="C1865" s="270">
        <v>44291.0</v>
      </c>
      <c r="D1865" s="277" t="s">
        <v>3145</v>
      </c>
    </row>
    <row r="1866">
      <c r="A1866" s="271">
        <v>585.0</v>
      </c>
      <c r="B1866" s="270">
        <v>44292.0</v>
      </c>
      <c r="C1866" s="270">
        <v>44292.0</v>
      </c>
      <c r="D1866" s="277" t="s">
        <v>3154</v>
      </c>
    </row>
    <row r="1867">
      <c r="A1867" s="271">
        <v>586.0</v>
      </c>
      <c r="B1867" s="270">
        <v>44275.0</v>
      </c>
      <c r="C1867" s="270">
        <v>44281.0</v>
      </c>
      <c r="D1867" s="277" t="s">
        <v>3143</v>
      </c>
    </row>
    <row r="1868">
      <c r="A1868" s="271">
        <v>586.0</v>
      </c>
      <c r="B1868" s="270">
        <v>44282.0</v>
      </c>
      <c r="C1868" s="270">
        <v>44314.0</v>
      </c>
      <c r="D1868" s="277" t="s">
        <v>3144</v>
      </c>
    </row>
    <row r="1869">
      <c r="A1869" s="271">
        <v>586.0</v>
      </c>
      <c r="B1869" s="270">
        <v>44315.0</v>
      </c>
      <c r="C1869" s="270">
        <v>44328.0</v>
      </c>
      <c r="D1869" s="277" t="s">
        <v>3145</v>
      </c>
    </row>
    <row r="1870">
      <c r="A1870" s="271">
        <v>586.0</v>
      </c>
      <c r="B1870" s="270">
        <v>44329.0</v>
      </c>
      <c r="C1870" s="270">
        <v>44329.0</v>
      </c>
      <c r="D1870" s="277" t="s">
        <v>3154</v>
      </c>
    </row>
    <row r="1871">
      <c r="A1871" s="271">
        <v>587.0</v>
      </c>
      <c r="B1871" s="270">
        <v>44263.0</v>
      </c>
      <c r="C1871" s="270">
        <v>44270.0</v>
      </c>
      <c r="D1871" s="277" t="s">
        <v>3143</v>
      </c>
    </row>
    <row r="1872">
      <c r="A1872" s="271">
        <v>587.0</v>
      </c>
      <c r="B1872" s="270">
        <v>44271.0</v>
      </c>
      <c r="C1872" s="270">
        <v>44274.0</v>
      </c>
      <c r="D1872" s="277" t="s">
        <v>3144</v>
      </c>
    </row>
    <row r="1873">
      <c r="A1873" s="271">
        <v>587.0</v>
      </c>
      <c r="B1873" s="270">
        <v>44275.0</v>
      </c>
      <c r="C1873" s="270">
        <v>44298.0</v>
      </c>
      <c r="D1873" s="277" t="s">
        <v>3145</v>
      </c>
    </row>
    <row r="1874">
      <c r="A1874" s="271">
        <v>587.0</v>
      </c>
      <c r="B1874" s="270">
        <v>44299.0</v>
      </c>
      <c r="C1874" s="270">
        <v>44299.0</v>
      </c>
      <c r="D1874" s="277" t="s">
        <v>3154</v>
      </c>
    </row>
    <row r="1875">
      <c r="A1875" s="271">
        <v>588.0</v>
      </c>
      <c r="B1875" s="270">
        <v>44276.0</v>
      </c>
      <c r="C1875" s="270">
        <v>44282.0</v>
      </c>
      <c r="D1875" s="277" t="s">
        <v>3143</v>
      </c>
    </row>
    <row r="1876">
      <c r="A1876" s="271">
        <v>588.0</v>
      </c>
      <c r="B1876" s="270">
        <v>44283.0</v>
      </c>
      <c r="C1876" s="270">
        <v>44285.0</v>
      </c>
      <c r="D1876" s="277" t="s">
        <v>3144</v>
      </c>
    </row>
    <row r="1877">
      <c r="A1877" s="271">
        <v>588.0</v>
      </c>
      <c r="B1877" s="270">
        <v>44286.0</v>
      </c>
      <c r="C1877" s="270">
        <v>44286.0</v>
      </c>
      <c r="D1877" s="277" t="s">
        <v>3154</v>
      </c>
    </row>
    <row r="1878">
      <c r="A1878" s="271">
        <v>589.0</v>
      </c>
      <c r="B1878" s="270">
        <v>44262.0</v>
      </c>
      <c r="C1878" s="270">
        <v>44272.0</v>
      </c>
      <c r="D1878" s="277" t="s">
        <v>3143</v>
      </c>
    </row>
    <row r="1879">
      <c r="A1879" s="271">
        <v>589.0</v>
      </c>
      <c r="B1879" s="270">
        <v>44273.0</v>
      </c>
      <c r="C1879" s="270">
        <v>44297.0</v>
      </c>
      <c r="D1879" s="277" t="s">
        <v>3144</v>
      </c>
    </row>
    <row r="1880">
      <c r="A1880" s="271">
        <v>589.0</v>
      </c>
      <c r="B1880" s="270">
        <v>44298.0</v>
      </c>
      <c r="C1880" s="270">
        <v>44298.0</v>
      </c>
      <c r="D1880" s="277" t="s">
        <v>3154</v>
      </c>
    </row>
    <row r="1881">
      <c r="A1881" s="271">
        <v>590.0</v>
      </c>
      <c r="B1881" s="270">
        <v>44278.0</v>
      </c>
      <c r="C1881" s="270">
        <v>44303.0</v>
      </c>
      <c r="D1881" s="277" t="s">
        <v>3143</v>
      </c>
    </row>
    <row r="1882">
      <c r="A1882" s="271">
        <v>590.0</v>
      </c>
      <c r="B1882" s="270">
        <v>44304.0</v>
      </c>
      <c r="C1882" s="270">
        <v>44324.0</v>
      </c>
      <c r="D1882" s="277" t="s">
        <v>3144</v>
      </c>
    </row>
    <row r="1883">
      <c r="A1883" s="271">
        <v>590.0</v>
      </c>
      <c r="B1883" s="270">
        <v>44325.0</v>
      </c>
      <c r="C1883" s="270">
        <v>44335.0</v>
      </c>
      <c r="D1883" s="277" t="s">
        <v>3145</v>
      </c>
    </row>
    <row r="1884">
      <c r="A1884" s="271">
        <v>590.0</v>
      </c>
      <c r="B1884" s="270">
        <v>44336.0</v>
      </c>
      <c r="C1884" s="270">
        <v>44336.0</v>
      </c>
      <c r="D1884" s="277" t="s">
        <v>3154</v>
      </c>
    </row>
    <row r="1885">
      <c r="A1885" s="271">
        <v>591.0</v>
      </c>
      <c r="B1885" s="270">
        <v>44279.0</v>
      </c>
      <c r="C1885" s="270">
        <v>44284.0</v>
      </c>
      <c r="D1885" s="277" t="s">
        <v>3144</v>
      </c>
    </row>
    <row r="1886">
      <c r="A1886" s="271">
        <v>591.0</v>
      </c>
      <c r="B1886" s="270">
        <v>44285.0</v>
      </c>
      <c r="C1886" s="270">
        <v>44303.0</v>
      </c>
      <c r="D1886" s="277" t="s">
        <v>3145</v>
      </c>
    </row>
    <row r="1887">
      <c r="A1887" s="271">
        <v>591.0</v>
      </c>
      <c r="B1887" s="270">
        <v>44304.0</v>
      </c>
      <c r="C1887" s="270">
        <v>44304.0</v>
      </c>
      <c r="D1887" s="277" t="s">
        <v>3154</v>
      </c>
    </row>
    <row r="1888">
      <c r="A1888" s="271">
        <v>592.0</v>
      </c>
      <c r="B1888" s="270">
        <v>44281.0</v>
      </c>
      <c r="C1888" s="270">
        <v>44286.0</v>
      </c>
      <c r="D1888" s="277" t="s">
        <v>3144</v>
      </c>
    </row>
    <row r="1889">
      <c r="A1889" s="271">
        <v>592.0</v>
      </c>
      <c r="B1889" s="270">
        <v>44287.0</v>
      </c>
      <c r="C1889" s="270">
        <v>44293.0</v>
      </c>
      <c r="D1889" s="267" t="s">
        <v>3140</v>
      </c>
    </row>
    <row r="1890">
      <c r="A1890" s="271">
        <v>592.0</v>
      </c>
      <c r="B1890" s="270">
        <v>44294.0</v>
      </c>
      <c r="C1890" s="270">
        <v>44294.0</v>
      </c>
      <c r="D1890" s="277" t="s">
        <v>3154</v>
      </c>
    </row>
    <row r="1891">
      <c r="A1891" s="271">
        <v>593.0</v>
      </c>
      <c r="B1891" s="270">
        <v>44281.0</v>
      </c>
      <c r="C1891" s="270">
        <v>44308.0</v>
      </c>
      <c r="D1891" s="277" t="s">
        <v>3143</v>
      </c>
    </row>
    <row r="1892">
      <c r="A1892" s="271">
        <v>593.0</v>
      </c>
      <c r="B1892" s="270">
        <v>44309.0</v>
      </c>
      <c r="C1892" s="270">
        <v>44349.0</v>
      </c>
      <c r="D1892" s="277" t="s">
        <v>3144</v>
      </c>
    </row>
    <row r="1893">
      <c r="A1893" s="271">
        <v>593.0</v>
      </c>
      <c r="B1893" s="270">
        <v>44350.0</v>
      </c>
      <c r="C1893" s="270">
        <v>44350.0</v>
      </c>
      <c r="D1893" s="277" t="s">
        <v>3154</v>
      </c>
    </row>
    <row r="1894">
      <c r="A1894" s="271">
        <v>594.0</v>
      </c>
      <c r="B1894" s="269">
        <v>44471.0</v>
      </c>
      <c r="C1894" s="269">
        <v>44476.0</v>
      </c>
      <c r="D1894" s="277" t="s">
        <v>3143</v>
      </c>
    </row>
    <row r="1895">
      <c r="A1895" s="271">
        <v>594.0</v>
      </c>
      <c r="B1895" s="269">
        <v>44477.0</v>
      </c>
      <c r="C1895" s="270">
        <v>44482.0</v>
      </c>
      <c r="D1895" s="277" t="s">
        <v>3144</v>
      </c>
    </row>
    <row r="1896">
      <c r="A1896" s="271">
        <v>594.0</v>
      </c>
      <c r="B1896" s="270">
        <v>44483.0</v>
      </c>
      <c r="C1896" s="270">
        <v>44483.0</v>
      </c>
      <c r="D1896" s="267" t="s">
        <v>3140</v>
      </c>
    </row>
    <row r="1897">
      <c r="A1897" s="271">
        <v>594.0</v>
      </c>
      <c r="B1897" s="270">
        <v>44484.0</v>
      </c>
      <c r="C1897" s="270">
        <v>44484.0</v>
      </c>
      <c r="D1897" s="277" t="s">
        <v>3154</v>
      </c>
    </row>
    <row r="1898">
      <c r="A1898" s="271">
        <v>595.0</v>
      </c>
      <c r="B1898" s="269">
        <v>44472.0</v>
      </c>
      <c r="C1898" s="269">
        <v>44495.0</v>
      </c>
      <c r="D1898" s="277" t="s">
        <v>3144</v>
      </c>
    </row>
    <row r="1899">
      <c r="A1899" s="271">
        <v>595.0</v>
      </c>
      <c r="B1899" s="269">
        <v>44496.0</v>
      </c>
      <c r="C1899" s="269">
        <v>44500.0</v>
      </c>
      <c r="D1899" s="267" t="s">
        <v>3140</v>
      </c>
    </row>
    <row r="1900">
      <c r="A1900" s="271">
        <v>595.0</v>
      </c>
      <c r="B1900" s="269">
        <v>44501.0</v>
      </c>
      <c r="C1900" s="269">
        <v>44501.0</v>
      </c>
      <c r="D1900" s="277" t="s">
        <v>3154</v>
      </c>
    </row>
    <row r="1901">
      <c r="A1901" s="271">
        <v>596.0</v>
      </c>
      <c r="B1901" s="269">
        <v>44474.0</v>
      </c>
      <c r="C1901" s="270">
        <v>44477.0</v>
      </c>
      <c r="D1901" s="277" t="s">
        <v>3144</v>
      </c>
    </row>
    <row r="1902">
      <c r="A1902" s="271">
        <v>596.0</v>
      </c>
      <c r="B1902" s="270">
        <v>44478.0</v>
      </c>
      <c r="C1902" s="270">
        <v>44486.0</v>
      </c>
      <c r="D1902" s="277" t="s">
        <v>3145</v>
      </c>
    </row>
    <row r="1903">
      <c r="A1903" s="271">
        <v>596.0</v>
      </c>
      <c r="B1903" s="270">
        <v>44487.0</v>
      </c>
      <c r="C1903" s="270">
        <v>44487.0</v>
      </c>
      <c r="D1903" s="277" t="s">
        <v>3154</v>
      </c>
    </row>
    <row r="1904">
      <c r="A1904" s="271">
        <v>597.0</v>
      </c>
      <c r="B1904" s="269">
        <v>44474.0</v>
      </c>
      <c r="C1904" s="269">
        <v>44475.0</v>
      </c>
      <c r="D1904" s="277" t="s">
        <v>3143</v>
      </c>
    </row>
    <row r="1905">
      <c r="A1905" s="271">
        <v>597.0</v>
      </c>
      <c r="B1905" s="269">
        <v>44476.0</v>
      </c>
      <c r="C1905" s="269">
        <v>44479.0</v>
      </c>
      <c r="D1905" s="277" t="s">
        <v>3144</v>
      </c>
    </row>
    <row r="1906">
      <c r="A1906" s="271">
        <v>597.0</v>
      </c>
      <c r="B1906" s="269">
        <v>44480.0</v>
      </c>
      <c r="C1906" s="269">
        <v>44481.0</v>
      </c>
      <c r="D1906" s="267" t="s">
        <v>3140</v>
      </c>
    </row>
    <row r="1907">
      <c r="A1907" s="271">
        <v>597.0</v>
      </c>
      <c r="B1907" s="269">
        <v>44482.0</v>
      </c>
      <c r="C1907" s="269">
        <v>44482.0</v>
      </c>
      <c r="D1907" s="277" t="s">
        <v>3154</v>
      </c>
    </row>
    <row r="1908">
      <c r="A1908" s="271">
        <v>598.0</v>
      </c>
      <c r="B1908" s="269">
        <v>44475.0</v>
      </c>
      <c r="C1908" s="269">
        <v>44479.0</v>
      </c>
      <c r="D1908" s="277" t="s">
        <v>3143</v>
      </c>
    </row>
    <row r="1909">
      <c r="A1909" s="271">
        <v>598.0</v>
      </c>
      <c r="B1909" s="269">
        <v>44480.0</v>
      </c>
      <c r="C1909" s="269">
        <v>44485.0</v>
      </c>
      <c r="D1909" s="277" t="s">
        <v>3144</v>
      </c>
    </row>
    <row r="1910">
      <c r="A1910" s="271">
        <v>598.0</v>
      </c>
      <c r="B1910" s="269">
        <v>44486.0</v>
      </c>
      <c r="C1910" s="269">
        <v>44487.0</v>
      </c>
      <c r="D1910" s="277" t="s">
        <v>3145</v>
      </c>
    </row>
    <row r="1911">
      <c r="A1911" s="271">
        <v>598.0</v>
      </c>
      <c r="B1911" s="269">
        <v>44488.0</v>
      </c>
      <c r="C1911" s="269">
        <v>44488.0</v>
      </c>
      <c r="D1911" s="277" t="s">
        <v>3154</v>
      </c>
    </row>
    <row r="1912">
      <c r="A1912" s="271">
        <v>599.0</v>
      </c>
      <c r="B1912" s="269">
        <v>44476.0</v>
      </c>
      <c r="C1912" s="269">
        <v>44480.0</v>
      </c>
      <c r="D1912" s="277" t="s">
        <v>3143</v>
      </c>
    </row>
    <row r="1913">
      <c r="A1913" s="271">
        <v>599.0</v>
      </c>
      <c r="B1913" s="269">
        <v>44481.0</v>
      </c>
      <c r="C1913" s="269">
        <v>44503.0</v>
      </c>
      <c r="D1913" s="277" t="s">
        <v>3144</v>
      </c>
    </row>
    <row r="1914">
      <c r="A1914" s="271">
        <v>599.0</v>
      </c>
      <c r="B1914" s="269">
        <v>44504.0</v>
      </c>
      <c r="C1914" s="269">
        <v>44507.0</v>
      </c>
      <c r="D1914" s="277" t="s">
        <v>3145</v>
      </c>
    </row>
    <row r="1915">
      <c r="A1915" s="271">
        <v>599.0</v>
      </c>
      <c r="B1915" s="269">
        <v>44508.0</v>
      </c>
      <c r="C1915" s="269">
        <v>44508.0</v>
      </c>
      <c r="D1915" s="277" t="s">
        <v>3154</v>
      </c>
    </row>
    <row r="1916">
      <c r="A1916" s="271">
        <v>600.0</v>
      </c>
      <c r="B1916" s="269">
        <v>44476.0</v>
      </c>
      <c r="C1916" s="269">
        <v>44481.0</v>
      </c>
      <c r="D1916" s="277" t="s">
        <v>3143</v>
      </c>
    </row>
    <row r="1917">
      <c r="A1917" s="271">
        <v>600.0</v>
      </c>
      <c r="B1917" s="269">
        <v>44482.0</v>
      </c>
      <c r="C1917" s="269">
        <v>44486.0</v>
      </c>
      <c r="D1917" s="277" t="s">
        <v>3144</v>
      </c>
    </row>
    <row r="1918">
      <c r="A1918" s="271">
        <v>600.0</v>
      </c>
      <c r="B1918" s="269">
        <v>44487.0</v>
      </c>
      <c r="C1918" s="269">
        <v>44492.0</v>
      </c>
      <c r="D1918" s="277" t="s">
        <v>3145</v>
      </c>
    </row>
    <row r="1919">
      <c r="A1919" s="271">
        <v>600.0</v>
      </c>
      <c r="B1919" s="269">
        <v>44493.0</v>
      </c>
      <c r="C1919" s="269">
        <v>44502.0</v>
      </c>
      <c r="D1919" s="277" t="s">
        <v>3144</v>
      </c>
    </row>
    <row r="1920">
      <c r="A1920" s="271">
        <v>600.0</v>
      </c>
      <c r="B1920" s="269">
        <v>44503.0</v>
      </c>
      <c r="C1920" s="269">
        <v>44507.0</v>
      </c>
      <c r="D1920" s="277" t="s">
        <v>3145</v>
      </c>
    </row>
    <row r="1921">
      <c r="A1921" s="271">
        <v>600.0</v>
      </c>
      <c r="B1921" s="269">
        <v>44508.0</v>
      </c>
      <c r="C1921" s="269">
        <v>44508.0</v>
      </c>
      <c r="D1921" s="277" t="s">
        <v>3154</v>
      </c>
    </row>
    <row r="1922">
      <c r="A1922" s="271">
        <v>601.0</v>
      </c>
      <c r="B1922" s="269">
        <v>44478.0</v>
      </c>
      <c r="C1922" s="286">
        <v>44485.0</v>
      </c>
      <c r="D1922" s="277" t="s">
        <v>3143</v>
      </c>
    </row>
    <row r="1923">
      <c r="A1923" s="271">
        <v>601.0</v>
      </c>
      <c r="B1923" s="286">
        <v>44486.0</v>
      </c>
      <c r="C1923" s="286">
        <v>44487.0</v>
      </c>
      <c r="D1923" s="277" t="s">
        <v>3144</v>
      </c>
    </row>
    <row r="1924">
      <c r="A1924" s="271">
        <v>601.0</v>
      </c>
      <c r="B1924" s="286">
        <v>44488.0</v>
      </c>
      <c r="C1924" s="286">
        <v>44492.0</v>
      </c>
      <c r="D1924" s="277" t="s">
        <v>3145</v>
      </c>
    </row>
    <row r="1925">
      <c r="A1925" s="271">
        <v>601.0</v>
      </c>
      <c r="B1925" s="286">
        <v>44493.0</v>
      </c>
      <c r="C1925" s="286">
        <v>44494.0</v>
      </c>
      <c r="D1925" s="277" t="s">
        <v>3144</v>
      </c>
    </row>
    <row r="1926">
      <c r="A1926" s="271">
        <v>601.0</v>
      </c>
      <c r="B1926" s="286">
        <v>44495.0</v>
      </c>
      <c r="C1926" s="286">
        <v>44506.0</v>
      </c>
      <c r="D1926" s="277" t="s">
        <v>3145</v>
      </c>
    </row>
    <row r="1927">
      <c r="A1927" s="271">
        <v>601.0</v>
      </c>
      <c r="B1927" s="286">
        <v>44507.0</v>
      </c>
      <c r="C1927" s="276">
        <v>44507.0</v>
      </c>
      <c r="D1927" s="277" t="s">
        <v>3154</v>
      </c>
    </row>
    <row r="1928">
      <c r="A1928" s="271">
        <v>602.0</v>
      </c>
      <c r="B1928" s="269">
        <v>44478.0</v>
      </c>
      <c r="C1928" s="269">
        <v>44489.0</v>
      </c>
      <c r="D1928" s="277" t="s">
        <v>3143</v>
      </c>
    </row>
    <row r="1929">
      <c r="A1929" s="271">
        <v>602.0</v>
      </c>
      <c r="B1929" s="269">
        <v>44490.0</v>
      </c>
      <c r="C1929" s="269">
        <v>44492.0</v>
      </c>
      <c r="D1929" s="277" t="s">
        <v>3145</v>
      </c>
    </row>
    <row r="1930">
      <c r="A1930" s="271">
        <v>602.0</v>
      </c>
      <c r="B1930" s="269">
        <v>44493.0</v>
      </c>
      <c r="C1930" s="269">
        <v>44494.0</v>
      </c>
      <c r="D1930" s="277" t="s">
        <v>3144</v>
      </c>
    </row>
    <row r="1931">
      <c r="A1931" s="271">
        <v>602.0</v>
      </c>
      <c r="B1931" s="269">
        <v>44495.0</v>
      </c>
      <c r="C1931" s="269">
        <v>44506.0</v>
      </c>
      <c r="D1931" s="277" t="s">
        <v>3145</v>
      </c>
    </row>
    <row r="1932">
      <c r="A1932" s="271">
        <v>602.0</v>
      </c>
      <c r="B1932" s="269">
        <v>44507.0</v>
      </c>
      <c r="C1932" s="269">
        <v>44507.0</v>
      </c>
      <c r="D1932" s="277" t="s">
        <v>3154</v>
      </c>
    </row>
    <row r="1933">
      <c r="A1933" s="271">
        <v>603.0</v>
      </c>
      <c r="B1933" s="287">
        <v>44479.0</v>
      </c>
      <c r="C1933" s="287">
        <v>44490.0</v>
      </c>
      <c r="D1933" s="277" t="s">
        <v>3143</v>
      </c>
    </row>
    <row r="1934">
      <c r="A1934" s="271">
        <v>603.0</v>
      </c>
      <c r="B1934" s="287">
        <v>44491.0</v>
      </c>
      <c r="C1934" s="287">
        <v>44508.0</v>
      </c>
      <c r="D1934" s="277" t="s">
        <v>3144</v>
      </c>
    </row>
    <row r="1935">
      <c r="A1935" s="271">
        <v>603.0</v>
      </c>
      <c r="B1935" s="287">
        <v>44509.0</v>
      </c>
      <c r="C1935" s="287">
        <v>44527.0</v>
      </c>
      <c r="D1935" s="277" t="s">
        <v>3145</v>
      </c>
    </row>
    <row r="1936">
      <c r="A1936" s="271">
        <v>603.0</v>
      </c>
      <c r="B1936" s="287">
        <v>44528.0</v>
      </c>
      <c r="C1936" s="287">
        <v>44528.0</v>
      </c>
      <c r="D1936" s="277" t="s">
        <v>3154</v>
      </c>
    </row>
    <row r="1937">
      <c r="A1937" s="271">
        <v>604.0</v>
      </c>
      <c r="B1937" s="270">
        <v>44481.0</v>
      </c>
      <c r="C1937" s="270">
        <v>44481.0</v>
      </c>
      <c r="D1937" s="277" t="s">
        <v>3143</v>
      </c>
    </row>
    <row r="1938">
      <c r="A1938" s="271">
        <v>604.0</v>
      </c>
      <c r="B1938" s="270">
        <v>44482.0</v>
      </c>
      <c r="C1938" s="269">
        <v>44489.0</v>
      </c>
      <c r="D1938" s="277" t="s">
        <v>3144</v>
      </c>
    </row>
    <row r="1939">
      <c r="A1939" s="271">
        <v>604.0</v>
      </c>
      <c r="B1939" s="269">
        <v>44490.0</v>
      </c>
      <c r="C1939" s="269">
        <v>44491.0</v>
      </c>
      <c r="D1939" s="267" t="s">
        <v>3140</v>
      </c>
    </row>
    <row r="1940">
      <c r="A1940" s="271">
        <v>604.0</v>
      </c>
      <c r="B1940" s="269">
        <v>44492.0</v>
      </c>
      <c r="C1940" s="269">
        <v>44492.0</v>
      </c>
      <c r="D1940" s="277" t="s">
        <v>3154</v>
      </c>
    </row>
    <row r="1941">
      <c r="A1941" s="271">
        <v>605.0</v>
      </c>
      <c r="B1941" s="270">
        <v>44482.0</v>
      </c>
      <c r="C1941" s="270">
        <v>44487.0</v>
      </c>
      <c r="D1941" s="277" t="s">
        <v>3143</v>
      </c>
    </row>
    <row r="1942">
      <c r="A1942" s="271">
        <v>605.0</v>
      </c>
      <c r="B1942" s="270">
        <v>44488.0</v>
      </c>
      <c r="C1942" s="269">
        <v>44488.0</v>
      </c>
      <c r="D1942" s="277" t="s">
        <v>3144</v>
      </c>
    </row>
    <row r="1943">
      <c r="A1943" s="271">
        <v>605.0</v>
      </c>
      <c r="B1943" s="269">
        <v>44489.0</v>
      </c>
      <c r="C1943" s="269">
        <v>44494.0</v>
      </c>
      <c r="D1943" s="267" t="s">
        <v>3140</v>
      </c>
    </row>
    <row r="1944">
      <c r="A1944" s="271">
        <v>605.0</v>
      </c>
      <c r="B1944" s="269">
        <v>44495.0</v>
      </c>
      <c r="C1944" s="269">
        <v>44495.0</v>
      </c>
      <c r="D1944" s="277" t="s">
        <v>3154</v>
      </c>
    </row>
    <row r="1945">
      <c r="A1945" s="271">
        <v>606.0</v>
      </c>
      <c r="B1945" s="270">
        <v>44486.0</v>
      </c>
      <c r="C1945" s="270">
        <v>44487.0</v>
      </c>
      <c r="D1945" s="277" t="s">
        <v>3144</v>
      </c>
    </row>
    <row r="1946">
      <c r="A1946" s="271">
        <v>606.0</v>
      </c>
      <c r="B1946" s="270">
        <v>44488.0</v>
      </c>
      <c r="C1946" s="270">
        <v>44496.0</v>
      </c>
      <c r="D1946" s="277" t="s">
        <v>3145</v>
      </c>
    </row>
    <row r="1947">
      <c r="A1947" s="271">
        <v>606.0</v>
      </c>
      <c r="B1947" s="270">
        <v>44497.0</v>
      </c>
      <c r="C1947" s="270">
        <v>44497.0</v>
      </c>
      <c r="D1947" s="277" t="s">
        <v>3154</v>
      </c>
    </row>
    <row r="1948">
      <c r="A1948" s="271">
        <v>607.0</v>
      </c>
      <c r="B1948" s="270">
        <v>44499.0</v>
      </c>
      <c r="C1948" s="270">
        <v>44503.0</v>
      </c>
      <c r="D1948" s="277" t="s">
        <v>3144</v>
      </c>
    </row>
    <row r="1949">
      <c r="A1949" s="271">
        <v>607.0</v>
      </c>
      <c r="B1949" s="270">
        <v>44504.0</v>
      </c>
      <c r="C1949" s="270">
        <v>44513.0</v>
      </c>
      <c r="D1949" s="277" t="s">
        <v>3145</v>
      </c>
    </row>
    <row r="1950">
      <c r="A1950" s="271">
        <v>607.0</v>
      </c>
      <c r="B1950" s="270">
        <v>44514.0</v>
      </c>
      <c r="C1950" s="270">
        <v>44514.0</v>
      </c>
      <c r="D1950" s="277" t="s">
        <v>3154</v>
      </c>
    </row>
    <row r="1951">
      <c r="A1951" s="271">
        <v>608.0</v>
      </c>
      <c r="B1951" s="270">
        <v>44497.0</v>
      </c>
      <c r="C1951" s="270">
        <v>44505.0</v>
      </c>
      <c r="D1951" s="277" t="s">
        <v>3143</v>
      </c>
    </row>
    <row r="1952">
      <c r="A1952" s="271">
        <v>608.0</v>
      </c>
      <c r="B1952" s="270">
        <v>44506.0</v>
      </c>
      <c r="C1952" s="270">
        <v>44510.0</v>
      </c>
      <c r="D1952" s="277" t="s">
        <v>3144</v>
      </c>
    </row>
    <row r="1953">
      <c r="A1953" s="271">
        <v>608.0</v>
      </c>
      <c r="B1953" s="270">
        <v>44511.0</v>
      </c>
      <c r="C1953" s="270">
        <v>44511.0</v>
      </c>
      <c r="D1953" s="277" t="s">
        <v>3154</v>
      </c>
    </row>
    <row r="1954">
      <c r="A1954" s="271">
        <v>609.0</v>
      </c>
      <c r="B1954" s="270">
        <v>44221.0</v>
      </c>
      <c r="C1954" s="270">
        <v>44226.0</v>
      </c>
      <c r="D1954" s="277" t="s">
        <v>3144</v>
      </c>
    </row>
    <row r="1955">
      <c r="A1955" s="271">
        <v>609.0</v>
      </c>
      <c r="B1955" s="270">
        <v>44227.0</v>
      </c>
      <c r="C1955" s="270">
        <v>44228.0</v>
      </c>
      <c r="D1955" s="277" t="s">
        <v>3145</v>
      </c>
    </row>
    <row r="1956">
      <c r="A1956" s="271">
        <v>609.0</v>
      </c>
      <c r="B1956" s="270">
        <v>44229.0</v>
      </c>
      <c r="C1956" s="270">
        <v>44229.0</v>
      </c>
      <c r="D1956" s="277" t="s">
        <v>3154</v>
      </c>
    </row>
    <row r="1957">
      <c r="A1957" s="271">
        <v>610.0</v>
      </c>
      <c r="B1957" s="270">
        <v>44223.0</v>
      </c>
      <c r="C1957" s="270">
        <v>44234.0</v>
      </c>
      <c r="D1957" s="277" t="s">
        <v>3144</v>
      </c>
    </row>
    <row r="1958">
      <c r="A1958" s="271">
        <v>610.0</v>
      </c>
      <c r="B1958" s="270">
        <v>44235.0</v>
      </c>
      <c r="C1958" s="270">
        <v>44235.0</v>
      </c>
      <c r="D1958" s="277" t="s">
        <v>3154</v>
      </c>
    </row>
    <row r="1959">
      <c r="A1959" s="271">
        <v>611.0</v>
      </c>
      <c r="B1959" s="270">
        <v>44224.0</v>
      </c>
      <c r="C1959" s="270">
        <v>44226.0</v>
      </c>
      <c r="D1959" s="277" t="s">
        <v>3144</v>
      </c>
    </row>
    <row r="1960">
      <c r="A1960" s="271">
        <v>611.0</v>
      </c>
      <c r="B1960" s="270">
        <v>44227.0</v>
      </c>
      <c r="C1960" s="270">
        <v>44227.0</v>
      </c>
      <c r="D1960" s="277" t="s">
        <v>3154</v>
      </c>
    </row>
    <row r="1961">
      <c r="A1961" s="271">
        <v>612.0</v>
      </c>
      <c r="B1961" s="270">
        <v>44226.0</v>
      </c>
      <c r="C1961" s="270">
        <v>44235.0</v>
      </c>
      <c r="D1961" s="277" t="s">
        <v>3144</v>
      </c>
    </row>
    <row r="1962">
      <c r="A1962" s="271">
        <v>612.0</v>
      </c>
      <c r="B1962" s="270">
        <v>44236.0</v>
      </c>
      <c r="C1962" s="270">
        <v>44244.0</v>
      </c>
      <c r="D1962" s="277" t="s">
        <v>3145</v>
      </c>
    </row>
    <row r="1963">
      <c r="A1963" s="271">
        <v>612.0</v>
      </c>
      <c r="B1963" s="270">
        <v>44245.0</v>
      </c>
      <c r="C1963" s="270">
        <v>44245.0</v>
      </c>
      <c r="D1963" s="277" t="s">
        <v>3154</v>
      </c>
    </row>
    <row r="1964">
      <c r="A1964" s="271">
        <v>613.0</v>
      </c>
      <c r="B1964" s="21">
        <v>44535.0</v>
      </c>
      <c r="C1964" s="21">
        <v>44541.0</v>
      </c>
      <c r="D1964" s="277" t="s">
        <v>3143</v>
      </c>
    </row>
    <row r="1965">
      <c r="A1965" s="271">
        <v>613.0</v>
      </c>
      <c r="B1965" s="21">
        <v>44542.0</v>
      </c>
      <c r="C1965" s="21">
        <v>44554.0</v>
      </c>
      <c r="D1965" s="277" t="s">
        <v>3144</v>
      </c>
    </row>
    <row r="1966">
      <c r="A1966" s="271">
        <v>613.0</v>
      </c>
      <c r="B1966" s="21">
        <v>44555.0</v>
      </c>
      <c r="C1966" s="21">
        <v>44567.0</v>
      </c>
      <c r="D1966" s="277" t="s">
        <v>3145</v>
      </c>
    </row>
    <row r="1967">
      <c r="A1967" s="271">
        <v>613.0</v>
      </c>
      <c r="B1967" s="21">
        <v>44568.0</v>
      </c>
      <c r="C1967" s="21">
        <v>44568.0</v>
      </c>
      <c r="D1967" s="277" t="s">
        <v>3154</v>
      </c>
    </row>
    <row r="1968">
      <c r="A1968" s="271">
        <v>614.0</v>
      </c>
      <c r="B1968" s="21">
        <v>44535.0</v>
      </c>
      <c r="C1968" s="21">
        <v>44537.0</v>
      </c>
      <c r="D1968" s="277" t="s">
        <v>3144</v>
      </c>
    </row>
    <row r="1969">
      <c r="A1969" s="271">
        <v>614.0</v>
      </c>
      <c r="B1969" s="21">
        <v>44538.0</v>
      </c>
      <c r="C1969" s="21">
        <v>44538.0</v>
      </c>
      <c r="D1969" s="277" t="s">
        <v>3154</v>
      </c>
    </row>
    <row r="1970">
      <c r="A1970" s="271">
        <v>615.0</v>
      </c>
      <c r="B1970" s="21">
        <v>44536.0</v>
      </c>
      <c r="C1970" s="21">
        <v>44554.0</v>
      </c>
      <c r="D1970" s="277" t="s">
        <v>3143</v>
      </c>
    </row>
    <row r="1971">
      <c r="A1971" s="271">
        <v>615.0</v>
      </c>
      <c r="B1971" s="21">
        <v>44555.0</v>
      </c>
      <c r="C1971" s="21">
        <v>44595.0</v>
      </c>
      <c r="D1971" s="277" t="s">
        <v>3144</v>
      </c>
    </row>
    <row r="1972">
      <c r="A1972" s="271">
        <v>615.0</v>
      </c>
      <c r="B1972" s="21">
        <v>44596.0</v>
      </c>
      <c r="C1972" s="21">
        <v>44596.0</v>
      </c>
      <c r="D1972" s="277" t="s">
        <v>3154</v>
      </c>
    </row>
    <row r="1973">
      <c r="A1973" s="271">
        <v>616.0</v>
      </c>
      <c r="B1973" s="287">
        <v>44477.0</v>
      </c>
      <c r="C1973" s="270">
        <v>44536.0</v>
      </c>
      <c r="D1973" s="277" t="s">
        <v>3143</v>
      </c>
    </row>
    <row r="1974">
      <c r="A1974" s="271">
        <v>616.0</v>
      </c>
      <c r="B1974" s="270">
        <v>44537.0</v>
      </c>
      <c r="C1974" s="270">
        <v>44538.0</v>
      </c>
      <c r="D1974" s="277" t="s">
        <v>3144</v>
      </c>
    </row>
    <row r="1975">
      <c r="A1975" s="271">
        <v>616.0</v>
      </c>
      <c r="B1975" s="270">
        <v>44539.0</v>
      </c>
      <c r="C1975" s="270">
        <v>44542.0</v>
      </c>
      <c r="D1975" s="277" t="s">
        <v>3145</v>
      </c>
    </row>
    <row r="1976">
      <c r="A1976" s="271">
        <v>616.0</v>
      </c>
      <c r="B1976" s="270">
        <v>44543.0</v>
      </c>
      <c r="C1976" s="270">
        <v>44543.0</v>
      </c>
      <c r="D1976" s="277" t="s">
        <v>3140</v>
      </c>
    </row>
    <row r="1977">
      <c r="A1977" s="271">
        <v>616.0</v>
      </c>
      <c r="B1977" s="270">
        <v>44548.0</v>
      </c>
      <c r="C1977" s="270">
        <v>44548.0</v>
      </c>
      <c r="D1977" s="277" t="s">
        <v>3154</v>
      </c>
    </row>
    <row r="1978">
      <c r="A1978" s="271">
        <v>617.0</v>
      </c>
      <c r="B1978" s="270">
        <v>44543.0</v>
      </c>
      <c r="C1978" s="270">
        <v>44549.0</v>
      </c>
      <c r="D1978" s="277" t="s">
        <v>3143</v>
      </c>
    </row>
    <row r="1979">
      <c r="A1979" s="271">
        <v>617.0</v>
      </c>
      <c r="B1979" s="270">
        <v>44550.0</v>
      </c>
      <c r="C1979" s="270">
        <v>44570.0</v>
      </c>
      <c r="D1979" s="277" t="s">
        <v>3144</v>
      </c>
    </row>
    <row r="1980">
      <c r="A1980" s="271">
        <v>617.0</v>
      </c>
      <c r="B1980" s="270">
        <v>44571.0</v>
      </c>
      <c r="C1980" s="270">
        <v>44586.0</v>
      </c>
      <c r="D1980" s="277" t="s">
        <v>3145</v>
      </c>
    </row>
    <row r="1981">
      <c r="A1981" s="271">
        <v>617.0</v>
      </c>
      <c r="B1981" s="270">
        <v>44587.0</v>
      </c>
      <c r="C1981" s="270">
        <v>44587.0</v>
      </c>
      <c r="D1981" s="277" t="s">
        <v>3154</v>
      </c>
    </row>
    <row r="1982">
      <c r="A1982" s="271">
        <v>618.0</v>
      </c>
      <c r="B1982" s="270">
        <v>44544.0</v>
      </c>
      <c r="C1982" s="270">
        <v>44544.0</v>
      </c>
      <c r="D1982" s="277" t="s">
        <v>3143</v>
      </c>
    </row>
    <row r="1983">
      <c r="A1983" s="271">
        <v>618.0</v>
      </c>
      <c r="B1983" s="270">
        <v>44545.0</v>
      </c>
      <c r="C1983" s="270">
        <v>44545.0</v>
      </c>
      <c r="D1983" s="265" t="s">
        <v>2538</v>
      </c>
    </row>
    <row r="1984">
      <c r="A1984" s="271">
        <v>619.0</v>
      </c>
      <c r="B1984" s="270">
        <v>44546.0</v>
      </c>
      <c r="C1984" s="270">
        <v>44560.0</v>
      </c>
      <c r="D1984" s="277" t="s">
        <v>3143</v>
      </c>
    </row>
    <row r="1985">
      <c r="A1985" s="271">
        <v>619.0</v>
      </c>
      <c r="B1985" s="270">
        <v>44561.0</v>
      </c>
      <c r="C1985" s="270">
        <v>44561.0</v>
      </c>
      <c r="D1985" s="277" t="s">
        <v>3144</v>
      </c>
    </row>
    <row r="1986">
      <c r="A1986" s="271">
        <v>619.0</v>
      </c>
      <c r="B1986" s="270">
        <v>44562.0</v>
      </c>
      <c r="C1986" s="270">
        <v>44224.0</v>
      </c>
      <c r="D1986" s="277" t="s">
        <v>3145</v>
      </c>
    </row>
    <row r="1987">
      <c r="A1987" s="271">
        <v>619.0</v>
      </c>
      <c r="B1987" s="270">
        <v>44590.0</v>
      </c>
      <c r="C1987" s="270">
        <v>44590.0</v>
      </c>
      <c r="D1987" s="277" t="s">
        <v>3154</v>
      </c>
    </row>
    <row r="1988">
      <c r="A1988" s="271">
        <v>620.0</v>
      </c>
      <c r="B1988" s="286">
        <v>44548.0</v>
      </c>
      <c r="C1988" s="270">
        <v>44634.0</v>
      </c>
      <c r="D1988" s="277" t="s">
        <v>3143</v>
      </c>
    </row>
    <row r="1989">
      <c r="A1989" s="271">
        <v>620.0</v>
      </c>
      <c r="B1989" s="270">
        <v>44635.0</v>
      </c>
      <c r="C1989" s="293">
        <v>44647.0</v>
      </c>
      <c r="D1989" s="277" t="s">
        <v>3144</v>
      </c>
    </row>
    <row r="1990">
      <c r="A1990" s="271">
        <v>620.0</v>
      </c>
      <c r="B1990" s="293">
        <v>44648.0</v>
      </c>
      <c r="C1990" s="293">
        <v>44664.0</v>
      </c>
      <c r="D1990" s="277" t="s">
        <v>3140</v>
      </c>
    </row>
    <row r="1991">
      <c r="A1991" s="271">
        <v>620.0</v>
      </c>
      <c r="B1991" s="293">
        <v>44665.0</v>
      </c>
      <c r="C1991" s="293">
        <v>44665.0</v>
      </c>
      <c r="D1991" s="277" t="s">
        <v>3154</v>
      </c>
    </row>
    <row r="1992">
      <c r="A1992" s="271">
        <v>621.0</v>
      </c>
      <c r="B1992" s="268">
        <v>44548.0</v>
      </c>
      <c r="C1992" s="21">
        <v>44557.0</v>
      </c>
      <c r="D1992" s="277" t="s">
        <v>3144</v>
      </c>
    </row>
    <row r="1993">
      <c r="A1993" s="271">
        <v>621.0</v>
      </c>
      <c r="B1993" s="21">
        <v>44558.0</v>
      </c>
      <c r="C1993" s="21">
        <v>44573.0</v>
      </c>
      <c r="D1993" s="277" t="s">
        <v>3145</v>
      </c>
    </row>
    <row r="1994">
      <c r="A1994" s="271">
        <v>621.0</v>
      </c>
      <c r="B1994" s="21">
        <v>44574.0</v>
      </c>
      <c r="C1994" s="21">
        <v>44574.0</v>
      </c>
      <c r="D1994" s="277" t="s">
        <v>3154</v>
      </c>
    </row>
    <row r="1995">
      <c r="A1995" s="271">
        <v>622.0</v>
      </c>
      <c r="B1995" s="21">
        <v>44549.0</v>
      </c>
      <c r="C1995" s="21">
        <v>44550.0</v>
      </c>
      <c r="D1995" s="277" t="s">
        <v>3143</v>
      </c>
    </row>
    <row r="1996">
      <c r="A1996" s="271">
        <v>622.0</v>
      </c>
      <c r="B1996" s="21">
        <v>44551.0</v>
      </c>
      <c r="C1996" s="21">
        <v>44551.0</v>
      </c>
      <c r="D1996" s="277" t="s">
        <v>2538</v>
      </c>
    </row>
    <row r="1997">
      <c r="A1997" s="271">
        <v>623.0</v>
      </c>
      <c r="B1997" s="21">
        <v>44248.0</v>
      </c>
      <c r="C1997" s="21">
        <v>44254.0</v>
      </c>
      <c r="D1997" s="277" t="s">
        <v>3144</v>
      </c>
    </row>
    <row r="1998">
      <c r="A1998" s="271">
        <v>623.0</v>
      </c>
      <c r="B1998" s="21">
        <v>44255.0</v>
      </c>
      <c r="C1998" s="21">
        <v>44260.0</v>
      </c>
      <c r="D1998" s="277" t="s">
        <v>3145</v>
      </c>
    </row>
    <row r="1999">
      <c r="A1999" s="271">
        <v>623.0</v>
      </c>
      <c r="B1999" s="21">
        <v>44261.0</v>
      </c>
      <c r="C1999" s="21">
        <v>44261.0</v>
      </c>
      <c r="D1999" s="277" t="s">
        <v>3154</v>
      </c>
    </row>
    <row r="2000">
      <c r="A2000" s="271">
        <v>624.0</v>
      </c>
      <c r="B2000" s="21">
        <v>44246.0</v>
      </c>
      <c r="C2000" s="268">
        <v>44295.0</v>
      </c>
      <c r="D2000" s="277" t="s">
        <v>3143</v>
      </c>
    </row>
    <row r="2001">
      <c r="A2001" s="271">
        <v>624.0</v>
      </c>
      <c r="B2001" s="268">
        <v>44296.0</v>
      </c>
      <c r="C2001" s="21">
        <v>44311.0</v>
      </c>
      <c r="D2001" s="277" t="s">
        <v>3144</v>
      </c>
    </row>
    <row r="2002">
      <c r="A2002" s="271">
        <v>624.0</v>
      </c>
      <c r="B2002" s="21">
        <v>44312.0</v>
      </c>
      <c r="C2002" s="288">
        <v>44329.0</v>
      </c>
      <c r="D2002" s="277" t="s">
        <v>3143</v>
      </c>
    </row>
    <row r="2003">
      <c r="A2003" s="271">
        <v>624.0</v>
      </c>
      <c r="B2003" s="288">
        <v>44330.0</v>
      </c>
      <c r="C2003" s="21">
        <v>44348.0</v>
      </c>
      <c r="D2003" s="277" t="s">
        <v>3144</v>
      </c>
    </row>
    <row r="2004">
      <c r="A2004" s="271">
        <v>624.0</v>
      </c>
      <c r="B2004" s="21">
        <v>44349.0</v>
      </c>
      <c r="C2004" s="21">
        <v>44362.0</v>
      </c>
      <c r="D2004" s="277" t="s">
        <v>3145</v>
      </c>
    </row>
    <row r="2005">
      <c r="A2005" s="271">
        <v>624.0</v>
      </c>
      <c r="B2005" s="21">
        <v>44363.0</v>
      </c>
      <c r="C2005" s="21">
        <v>44363.0</v>
      </c>
      <c r="D2005" s="277" t="s">
        <v>3154</v>
      </c>
    </row>
    <row r="2006">
      <c r="A2006" s="271">
        <v>625.0</v>
      </c>
      <c r="B2006" s="270">
        <v>44247.0</v>
      </c>
      <c r="C2006" s="270">
        <v>44287.0</v>
      </c>
      <c r="D2006" s="277" t="s">
        <v>3144</v>
      </c>
    </row>
    <row r="2007">
      <c r="A2007" s="271">
        <v>625.0</v>
      </c>
      <c r="B2007" s="270">
        <v>44288.0</v>
      </c>
      <c r="C2007" s="21">
        <v>44290.0</v>
      </c>
      <c r="D2007" s="277" t="s">
        <v>3145</v>
      </c>
    </row>
    <row r="2008">
      <c r="A2008" s="271">
        <v>625.0</v>
      </c>
      <c r="B2008" s="21">
        <v>44291.0</v>
      </c>
      <c r="C2008" s="21">
        <v>44291.0</v>
      </c>
      <c r="D2008" s="277" t="s">
        <v>3154</v>
      </c>
    </row>
    <row r="2009">
      <c r="A2009" s="271">
        <v>626.0</v>
      </c>
      <c r="B2009" s="268">
        <v>44247.0</v>
      </c>
      <c r="C2009" s="285">
        <v>44270.0</v>
      </c>
      <c r="D2009" s="277" t="s">
        <v>3144</v>
      </c>
    </row>
    <row r="2010">
      <c r="A2010" s="271">
        <v>626.0</v>
      </c>
      <c r="B2010" s="285">
        <v>44271.0</v>
      </c>
      <c r="C2010" s="21">
        <v>44279.0</v>
      </c>
      <c r="D2010" s="277" t="s">
        <v>3140</v>
      </c>
    </row>
    <row r="2011">
      <c r="A2011" s="271">
        <v>626.0</v>
      </c>
      <c r="B2011" s="21">
        <v>44280.0</v>
      </c>
      <c r="C2011" s="21">
        <v>44280.0</v>
      </c>
      <c r="D2011" s="277" t="s">
        <v>3154</v>
      </c>
    </row>
    <row r="2012">
      <c r="A2012" s="271">
        <v>627.0</v>
      </c>
      <c r="B2012" s="268">
        <v>44248.0</v>
      </c>
      <c r="C2012" s="285">
        <v>44278.0</v>
      </c>
      <c r="D2012" s="277" t="s">
        <v>3144</v>
      </c>
    </row>
    <row r="2013">
      <c r="A2013" s="271">
        <v>627.0</v>
      </c>
      <c r="B2013" s="285">
        <v>44279.0</v>
      </c>
      <c r="C2013" s="21">
        <v>44280.0</v>
      </c>
      <c r="D2013" s="277" t="s">
        <v>3140</v>
      </c>
    </row>
    <row r="2014">
      <c r="A2014" s="271">
        <v>627.0</v>
      </c>
      <c r="B2014" s="21">
        <v>44281.0</v>
      </c>
      <c r="C2014" s="21">
        <v>44281.0</v>
      </c>
      <c r="D2014" s="277" t="s">
        <v>3154</v>
      </c>
    </row>
    <row r="2015">
      <c r="A2015" s="271">
        <v>628.0</v>
      </c>
      <c r="B2015" s="21">
        <v>44249.0</v>
      </c>
      <c r="C2015" s="268">
        <v>44256.0</v>
      </c>
      <c r="D2015" s="277" t="s">
        <v>3143</v>
      </c>
    </row>
    <row r="2016">
      <c r="A2016" s="271">
        <v>628.0</v>
      </c>
      <c r="B2016" s="268">
        <v>44257.0</v>
      </c>
      <c r="C2016" s="21">
        <v>44262.0</v>
      </c>
      <c r="D2016" s="277" t="s">
        <v>3144</v>
      </c>
    </row>
    <row r="2017">
      <c r="A2017" s="271">
        <v>628.0</v>
      </c>
      <c r="B2017" s="21">
        <v>44263.0</v>
      </c>
      <c r="C2017" s="21">
        <v>44273.0</v>
      </c>
      <c r="D2017" s="277" t="s">
        <v>3145</v>
      </c>
    </row>
    <row r="2018">
      <c r="A2018" s="271">
        <v>628.0</v>
      </c>
      <c r="B2018" s="21">
        <v>44274.0</v>
      </c>
      <c r="C2018" s="21">
        <v>44274.0</v>
      </c>
      <c r="D2018" s="277" t="s">
        <v>3154</v>
      </c>
    </row>
    <row r="2019">
      <c r="A2019" s="271">
        <v>629.0</v>
      </c>
      <c r="B2019" s="21">
        <v>44250.0</v>
      </c>
      <c r="C2019" s="21">
        <v>44251.0</v>
      </c>
      <c r="D2019" s="277" t="s">
        <v>3143</v>
      </c>
    </row>
    <row r="2020">
      <c r="A2020" s="271">
        <v>629.0</v>
      </c>
      <c r="B2020" s="21">
        <v>44252.0</v>
      </c>
      <c r="C2020" s="21">
        <v>44252.0</v>
      </c>
      <c r="D2020" s="277" t="s">
        <v>2538</v>
      </c>
    </row>
    <row r="2021">
      <c r="A2021" s="271">
        <v>630.0</v>
      </c>
      <c r="B2021" s="21">
        <v>44250.0</v>
      </c>
      <c r="C2021" s="268">
        <v>44253.0</v>
      </c>
      <c r="D2021" s="277" t="s">
        <v>3143</v>
      </c>
    </row>
    <row r="2022">
      <c r="A2022" s="271">
        <v>630.0</v>
      </c>
      <c r="B2022" s="268">
        <v>44254.0</v>
      </c>
      <c r="C2022" s="21">
        <v>44254.0</v>
      </c>
      <c r="D2022" s="277" t="s">
        <v>3144</v>
      </c>
    </row>
    <row r="2023">
      <c r="A2023" s="271">
        <v>630.0</v>
      </c>
      <c r="B2023" s="21">
        <v>44255.0</v>
      </c>
      <c r="C2023" s="21">
        <v>44264.0</v>
      </c>
      <c r="D2023" s="277" t="s">
        <v>3145</v>
      </c>
    </row>
    <row r="2024">
      <c r="A2024" s="271">
        <v>630.0</v>
      </c>
      <c r="B2024" s="21">
        <v>44265.0</v>
      </c>
      <c r="C2024" s="21">
        <v>44265.0</v>
      </c>
      <c r="D2024" s="277" t="s">
        <v>3154</v>
      </c>
    </row>
    <row r="2025">
      <c r="A2025" s="271">
        <v>631.0</v>
      </c>
      <c r="B2025" s="268">
        <v>44250.0</v>
      </c>
      <c r="C2025" s="21">
        <v>44256.0</v>
      </c>
      <c r="D2025" s="277" t="s">
        <v>3144</v>
      </c>
    </row>
    <row r="2026">
      <c r="A2026" s="271">
        <v>631.0</v>
      </c>
      <c r="B2026" s="21">
        <v>44257.0</v>
      </c>
      <c r="C2026" s="21">
        <v>44264.0</v>
      </c>
      <c r="D2026" s="277" t="s">
        <v>3145</v>
      </c>
    </row>
    <row r="2027">
      <c r="A2027" s="271">
        <v>631.0</v>
      </c>
      <c r="B2027" s="21">
        <v>44265.0</v>
      </c>
      <c r="C2027" s="21">
        <v>44265.0</v>
      </c>
      <c r="D2027" s="277" t="s">
        <v>3154</v>
      </c>
    </row>
    <row r="2028">
      <c r="A2028" s="271">
        <v>632.0</v>
      </c>
      <c r="B2028" s="289">
        <v>44502.0</v>
      </c>
      <c r="C2028" s="289">
        <v>44502.0</v>
      </c>
      <c r="D2028" s="277" t="s">
        <v>3144</v>
      </c>
    </row>
    <row r="2029">
      <c r="A2029" s="271">
        <v>632.0</v>
      </c>
      <c r="B2029" s="289">
        <v>44503.0</v>
      </c>
      <c r="C2029" s="21">
        <v>44510.0</v>
      </c>
      <c r="D2029" s="277" t="s">
        <v>3143</v>
      </c>
    </row>
    <row r="2030">
      <c r="A2030" s="271">
        <v>632.0</v>
      </c>
      <c r="B2030" s="21">
        <v>44511.0</v>
      </c>
      <c r="C2030" s="21">
        <v>44528.0</v>
      </c>
      <c r="D2030" s="277" t="s">
        <v>3144</v>
      </c>
    </row>
    <row r="2031">
      <c r="A2031" s="271">
        <v>632.0</v>
      </c>
      <c r="B2031" s="21">
        <v>44529.0</v>
      </c>
      <c r="C2031" s="21">
        <v>44529.0</v>
      </c>
      <c r="D2031" s="277" t="s">
        <v>3154</v>
      </c>
    </row>
    <row r="2032">
      <c r="A2032" s="271">
        <v>633.0</v>
      </c>
      <c r="B2032" s="268">
        <v>44504.0</v>
      </c>
      <c r="C2032" s="289">
        <v>44509.0</v>
      </c>
      <c r="D2032" s="277" t="s">
        <v>3144</v>
      </c>
    </row>
    <row r="2033">
      <c r="A2033" s="271">
        <v>633.0</v>
      </c>
      <c r="B2033" s="289">
        <v>44510.0</v>
      </c>
      <c r="C2033" s="21">
        <v>44512.0</v>
      </c>
      <c r="D2033" s="277" t="s">
        <v>3143</v>
      </c>
    </row>
    <row r="2034">
      <c r="A2034" s="271">
        <v>633.0</v>
      </c>
      <c r="B2034" s="21">
        <v>44513.0</v>
      </c>
      <c r="C2034" s="21">
        <v>44523.0</v>
      </c>
      <c r="D2034" s="277" t="s">
        <v>3145</v>
      </c>
    </row>
    <row r="2035">
      <c r="A2035" s="271">
        <v>633.0</v>
      </c>
      <c r="B2035" s="21">
        <v>44524.0</v>
      </c>
      <c r="C2035" s="21">
        <v>44524.0</v>
      </c>
      <c r="D2035" s="277" t="s">
        <v>3154</v>
      </c>
    </row>
    <row r="2036">
      <c r="A2036" s="271">
        <v>634.0</v>
      </c>
      <c r="B2036" s="289">
        <v>44504.0</v>
      </c>
      <c r="C2036" s="268">
        <v>44560.0</v>
      </c>
      <c r="D2036" s="277" t="s">
        <v>3143</v>
      </c>
    </row>
    <row r="2037">
      <c r="A2037" s="271">
        <v>634.0</v>
      </c>
      <c r="B2037" s="268">
        <v>44561.0</v>
      </c>
      <c r="C2037" s="21">
        <v>44581.0</v>
      </c>
      <c r="D2037" s="277" t="s">
        <v>3144</v>
      </c>
    </row>
    <row r="2038">
      <c r="A2038" s="271">
        <v>634.0</v>
      </c>
      <c r="B2038" s="21">
        <v>44582.0</v>
      </c>
      <c r="C2038" s="21">
        <v>44589.0</v>
      </c>
      <c r="D2038" s="277" t="s">
        <v>3145</v>
      </c>
    </row>
    <row r="2039">
      <c r="A2039" s="271">
        <v>634.0</v>
      </c>
      <c r="B2039" s="21">
        <v>44590.0</v>
      </c>
      <c r="C2039" s="21">
        <v>44615.0</v>
      </c>
      <c r="D2039" s="277" t="s">
        <v>3144</v>
      </c>
    </row>
    <row r="2040">
      <c r="A2040" s="271">
        <v>634.0</v>
      </c>
      <c r="B2040" s="21">
        <v>44616.0</v>
      </c>
      <c r="C2040" s="21">
        <v>44640.0</v>
      </c>
      <c r="D2040" s="277" t="s">
        <v>3145</v>
      </c>
    </row>
    <row r="2041">
      <c r="A2041" s="271">
        <v>634.0</v>
      </c>
      <c r="B2041" s="21">
        <v>44641.0</v>
      </c>
      <c r="C2041" s="21">
        <v>44641.0</v>
      </c>
      <c r="D2041" s="277" t="s">
        <v>3154</v>
      </c>
    </row>
    <row r="2042">
      <c r="A2042" s="271">
        <v>635.0</v>
      </c>
      <c r="B2042" s="289">
        <v>44505.0</v>
      </c>
      <c r="C2042" s="21">
        <v>44510.0</v>
      </c>
      <c r="D2042" s="277" t="s">
        <v>3143</v>
      </c>
    </row>
    <row r="2043">
      <c r="A2043" s="271">
        <v>635.0</v>
      </c>
      <c r="B2043" s="21">
        <v>44511.0</v>
      </c>
      <c r="C2043" s="268">
        <v>44516.0</v>
      </c>
      <c r="D2043" s="277" t="s">
        <v>3145</v>
      </c>
    </row>
    <row r="2044">
      <c r="A2044" s="271">
        <v>635.0</v>
      </c>
      <c r="B2044" s="268">
        <v>44517.0</v>
      </c>
      <c r="C2044" s="21">
        <v>44519.0</v>
      </c>
      <c r="D2044" s="277" t="s">
        <v>3144</v>
      </c>
    </row>
    <row r="2045">
      <c r="A2045" s="271">
        <v>635.0</v>
      </c>
      <c r="B2045" s="21">
        <v>44520.0</v>
      </c>
      <c r="C2045" s="21">
        <v>44524.0</v>
      </c>
      <c r="D2045" s="277" t="s">
        <v>3145</v>
      </c>
    </row>
    <row r="2046">
      <c r="A2046" s="271">
        <v>635.0</v>
      </c>
      <c r="B2046" s="21">
        <v>44525.0</v>
      </c>
      <c r="C2046" s="21">
        <v>44534.0</v>
      </c>
      <c r="D2046" s="277" t="s">
        <v>3144</v>
      </c>
    </row>
    <row r="2047">
      <c r="A2047" s="271">
        <v>635.0</v>
      </c>
      <c r="B2047" s="21">
        <v>44535.0</v>
      </c>
      <c r="C2047" s="21">
        <v>44535.0</v>
      </c>
      <c r="D2047" s="277" t="s">
        <v>3140</v>
      </c>
    </row>
    <row r="2048">
      <c r="A2048" s="271">
        <v>635.0</v>
      </c>
      <c r="B2048" s="21">
        <v>44535.0</v>
      </c>
      <c r="C2048" s="21">
        <v>44535.0</v>
      </c>
      <c r="D2048" s="277" t="s">
        <v>3154</v>
      </c>
    </row>
    <row r="2049">
      <c r="A2049" s="271">
        <v>636.0</v>
      </c>
      <c r="B2049" s="289">
        <v>44505.0</v>
      </c>
      <c r="C2049" s="268">
        <v>44509.0</v>
      </c>
      <c r="D2049" s="277" t="s">
        <v>3143</v>
      </c>
    </row>
    <row r="2050">
      <c r="A2050" s="271">
        <v>636.0</v>
      </c>
      <c r="B2050" s="268">
        <v>44510.0</v>
      </c>
      <c r="C2050" s="21">
        <v>44517.0</v>
      </c>
      <c r="D2050" s="277" t="s">
        <v>3144</v>
      </c>
    </row>
    <row r="2051">
      <c r="A2051" s="271">
        <v>636.0</v>
      </c>
      <c r="B2051" s="21">
        <v>44518.0</v>
      </c>
      <c r="C2051" s="21">
        <v>44534.0</v>
      </c>
      <c r="D2051" s="277" t="s">
        <v>3145</v>
      </c>
    </row>
    <row r="2052">
      <c r="A2052" s="271">
        <v>636.0</v>
      </c>
      <c r="B2052" s="21">
        <v>44535.0</v>
      </c>
      <c r="C2052" s="21">
        <v>44535.0</v>
      </c>
      <c r="D2052" s="277" t="s">
        <v>3154</v>
      </c>
    </row>
    <row r="2053">
      <c r="A2053" s="271">
        <v>637.0</v>
      </c>
      <c r="B2053" s="268">
        <v>44507.0</v>
      </c>
      <c r="C2053" s="21">
        <v>44532.0</v>
      </c>
      <c r="D2053" s="277" t="s">
        <v>3144</v>
      </c>
    </row>
    <row r="2054">
      <c r="A2054" s="271">
        <v>637.0</v>
      </c>
      <c r="B2054" s="21">
        <v>44533.0</v>
      </c>
      <c r="C2054" s="21">
        <v>44534.0</v>
      </c>
      <c r="D2054" s="277" t="s">
        <v>3145</v>
      </c>
    </row>
    <row r="2055">
      <c r="A2055" s="271">
        <v>637.0</v>
      </c>
      <c r="B2055" s="21">
        <v>44535.0</v>
      </c>
      <c r="C2055" s="21">
        <v>44535.0</v>
      </c>
      <c r="D2055" s="277" t="s">
        <v>3154</v>
      </c>
    </row>
    <row r="2056">
      <c r="A2056" s="271">
        <v>638.0</v>
      </c>
      <c r="B2056" s="268">
        <v>44505.0</v>
      </c>
      <c r="C2056" s="285">
        <v>44520.0</v>
      </c>
      <c r="D2056" s="277" t="s">
        <v>3144</v>
      </c>
    </row>
    <row r="2057">
      <c r="A2057" s="271">
        <v>638.0</v>
      </c>
      <c r="B2057" s="285">
        <v>44521.0</v>
      </c>
      <c r="C2057" s="21">
        <v>44523.0</v>
      </c>
      <c r="D2057" s="277" t="s">
        <v>3140</v>
      </c>
    </row>
    <row r="2058">
      <c r="A2058" s="271">
        <v>638.0</v>
      </c>
      <c r="B2058" s="21">
        <v>44524.0</v>
      </c>
      <c r="C2058" s="21">
        <v>44524.0</v>
      </c>
      <c r="D2058" s="277" t="s">
        <v>3154</v>
      </c>
    </row>
    <row r="2059">
      <c r="A2059" s="271">
        <v>639.0</v>
      </c>
      <c r="B2059" s="268">
        <v>44508.0</v>
      </c>
      <c r="C2059" s="285">
        <v>44514.0</v>
      </c>
      <c r="D2059" s="277" t="s">
        <v>3144</v>
      </c>
    </row>
    <row r="2060">
      <c r="A2060" s="271">
        <v>639.0</v>
      </c>
      <c r="B2060" s="285">
        <v>44515.0</v>
      </c>
      <c r="C2060" s="21">
        <v>44523.0</v>
      </c>
      <c r="D2060" s="277" t="s">
        <v>3140</v>
      </c>
    </row>
    <row r="2061">
      <c r="A2061" s="271">
        <v>639.0</v>
      </c>
      <c r="B2061" s="21">
        <v>44524.0</v>
      </c>
      <c r="C2061" s="21">
        <v>44524.0</v>
      </c>
      <c r="D2061" s="277" t="s">
        <v>3154</v>
      </c>
    </row>
    <row r="2062">
      <c r="A2062" s="271">
        <v>640.0</v>
      </c>
      <c r="B2062" s="289">
        <v>44517.0</v>
      </c>
      <c r="C2062" s="268">
        <v>44548.0</v>
      </c>
      <c r="D2062" s="277" t="s">
        <v>3143</v>
      </c>
    </row>
    <row r="2063">
      <c r="A2063" s="271">
        <v>640.0</v>
      </c>
      <c r="B2063" s="268">
        <v>44549.0</v>
      </c>
      <c r="C2063" s="21">
        <v>44564.0</v>
      </c>
      <c r="D2063" s="277" t="s">
        <v>3144</v>
      </c>
    </row>
    <row r="2064">
      <c r="A2064" s="271">
        <v>640.0</v>
      </c>
      <c r="B2064" s="21">
        <v>44565.0</v>
      </c>
      <c r="C2064" s="21">
        <v>44580.0</v>
      </c>
      <c r="D2064" s="277" t="s">
        <v>3145</v>
      </c>
    </row>
    <row r="2065">
      <c r="A2065" s="271">
        <v>640.0</v>
      </c>
      <c r="B2065" s="21">
        <v>44581.0</v>
      </c>
      <c r="C2065" s="21">
        <v>44581.0</v>
      </c>
      <c r="D2065" s="277" t="s">
        <v>3154</v>
      </c>
    </row>
    <row r="2066">
      <c r="A2066" s="271">
        <v>641.0</v>
      </c>
      <c r="B2066" s="268">
        <v>44518.0</v>
      </c>
      <c r="C2066" s="21">
        <v>44525.0</v>
      </c>
      <c r="D2066" s="277" t="s">
        <v>3144</v>
      </c>
    </row>
    <row r="2067">
      <c r="A2067" s="271">
        <v>641.0</v>
      </c>
      <c r="B2067" s="21">
        <v>44526.0</v>
      </c>
      <c r="C2067" s="21">
        <v>44526.0</v>
      </c>
      <c r="D2067" s="277" t="s">
        <v>3154</v>
      </c>
    </row>
    <row r="2068">
      <c r="A2068" s="271">
        <v>642.0</v>
      </c>
      <c r="B2068" s="268">
        <v>44286.0</v>
      </c>
      <c r="C2068" s="285">
        <v>44298.0</v>
      </c>
      <c r="D2068" s="277" t="s">
        <v>3144</v>
      </c>
    </row>
    <row r="2069">
      <c r="A2069" s="271">
        <v>642.0</v>
      </c>
      <c r="B2069" s="285">
        <v>44299.0</v>
      </c>
      <c r="C2069" s="21">
        <v>44304.0</v>
      </c>
      <c r="D2069" s="277" t="s">
        <v>3140</v>
      </c>
    </row>
    <row r="2070">
      <c r="A2070" s="271">
        <v>642.0</v>
      </c>
      <c r="B2070" s="21">
        <v>44305.0</v>
      </c>
      <c r="C2070" s="21">
        <v>44305.0</v>
      </c>
      <c r="D2070" s="277" t="s">
        <v>3154</v>
      </c>
    </row>
    <row r="2071">
      <c r="A2071" s="271">
        <v>643.0</v>
      </c>
      <c r="B2071" s="268">
        <v>44286.0</v>
      </c>
      <c r="C2071" s="21">
        <v>44258.0</v>
      </c>
      <c r="D2071" s="277" t="s">
        <v>3144</v>
      </c>
    </row>
    <row r="2072">
      <c r="A2072" s="271">
        <v>643.0</v>
      </c>
      <c r="B2072" s="21">
        <v>44259.0</v>
      </c>
      <c r="C2072" s="21">
        <v>44295.0</v>
      </c>
      <c r="D2072" s="277" t="s">
        <v>3145</v>
      </c>
    </row>
    <row r="2073">
      <c r="A2073" s="271">
        <v>643.0</v>
      </c>
      <c r="B2073" s="21">
        <v>44296.0</v>
      </c>
      <c r="C2073" s="21">
        <v>44296.0</v>
      </c>
      <c r="D2073" s="277" t="s">
        <v>3154</v>
      </c>
    </row>
    <row r="2074">
      <c r="A2074" s="271">
        <v>644.0</v>
      </c>
      <c r="B2074" s="289">
        <v>44555.0</v>
      </c>
      <c r="C2074" s="268">
        <v>44577.0</v>
      </c>
      <c r="D2074" s="277" t="s">
        <v>3143</v>
      </c>
    </row>
    <row r="2075">
      <c r="A2075" s="271">
        <v>644.0</v>
      </c>
      <c r="B2075" s="268">
        <v>44578.0</v>
      </c>
      <c r="C2075" s="21">
        <v>44580.0</v>
      </c>
      <c r="D2075" s="277" t="s">
        <v>3144</v>
      </c>
    </row>
    <row r="2076">
      <c r="A2076" s="271">
        <v>644.0</v>
      </c>
      <c r="B2076" s="21">
        <v>44581.0</v>
      </c>
      <c r="C2076" s="21">
        <v>44595.0</v>
      </c>
      <c r="D2076" s="277" t="s">
        <v>3145</v>
      </c>
    </row>
    <row r="2077">
      <c r="A2077" s="271">
        <v>644.0</v>
      </c>
      <c r="B2077" s="21">
        <v>44596.0</v>
      </c>
      <c r="C2077" s="21">
        <v>44596.0</v>
      </c>
      <c r="D2077" s="277" t="s">
        <v>3154</v>
      </c>
    </row>
    <row r="2078">
      <c r="A2078" s="271">
        <v>645.0</v>
      </c>
      <c r="B2078" s="289">
        <v>44553.0</v>
      </c>
      <c r="C2078" s="268">
        <v>44588.0</v>
      </c>
      <c r="D2078" s="277" t="s">
        <v>3143</v>
      </c>
    </row>
    <row r="2079">
      <c r="A2079" s="271">
        <v>645.0</v>
      </c>
      <c r="B2079" s="268">
        <v>44589.0</v>
      </c>
      <c r="C2079" s="21">
        <v>44593.0</v>
      </c>
      <c r="D2079" s="277" t="s">
        <v>3144</v>
      </c>
    </row>
    <row r="2080">
      <c r="A2080" s="271">
        <v>645.0</v>
      </c>
      <c r="B2080" s="21">
        <v>44594.0</v>
      </c>
      <c r="C2080" s="285">
        <v>44615.0</v>
      </c>
      <c r="D2080" s="277" t="s">
        <v>3145</v>
      </c>
    </row>
    <row r="2081">
      <c r="A2081" s="271">
        <v>645.0</v>
      </c>
      <c r="B2081" s="285">
        <v>44616.0</v>
      </c>
      <c r="C2081" s="21">
        <v>44617.0</v>
      </c>
      <c r="D2081" s="277" t="s">
        <v>3140</v>
      </c>
    </row>
    <row r="2082">
      <c r="A2082" s="271">
        <v>645.0</v>
      </c>
      <c r="B2082" s="21">
        <v>44618.0</v>
      </c>
      <c r="C2082" s="21">
        <v>44618.0</v>
      </c>
      <c r="D2082" s="277" t="s">
        <v>3154</v>
      </c>
    </row>
    <row r="2083">
      <c r="A2083" s="271">
        <v>646.0</v>
      </c>
      <c r="B2083" s="289">
        <v>44559.0</v>
      </c>
      <c r="C2083" s="268">
        <v>44571.0</v>
      </c>
      <c r="D2083" s="277" t="s">
        <v>3143</v>
      </c>
    </row>
    <row r="2084">
      <c r="A2084" s="271">
        <v>646.0</v>
      </c>
      <c r="B2084" s="268">
        <v>44572.0</v>
      </c>
      <c r="C2084" s="285">
        <v>44580.0</v>
      </c>
      <c r="D2084" s="277" t="s">
        <v>3144</v>
      </c>
    </row>
    <row r="2085">
      <c r="A2085" s="271">
        <v>646.0</v>
      </c>
      <c r="B2085" s="285">
        <v>44581.0</v>
      </c>
      <c r="C2085" s="21">
        <v>44584.0</v>
      </c>
      <c r="D2085" s="277" t="s">
        <v>3140</v>
      </c>
    </row>
    <row r="2086">
      <c r="A2086" s="271">
        <v>646.0</v>
      </c>
      <c r="B2086" s="21">
        <v>44585.0</v>
      </c>
      <c r="C2086" s="21">
        <v>44585.0</v>
      </c>
      <c r="D2086" s="277" t="s">
        <v>3154</v>
      </c>
    </row>
    <row r="2087">
      <c r="A2087" s="271">
        <v>647.0</v>
      </c>
      <c r="B2087" s="289">
        <v>44560.0</v>
      </c>
      <c r="C2087" s="268">
        <v>44564.0</v>
      </c>
      <c r="D2087" s="277" t="s">
        <v>3143</v>
      </c>
    </row>
    <row r="2088">
      <c r="A2088" s="271">
        <v>647.0</v>
      </c>
      <c r="B2088" s="268">
        <v>44565.0</v>
      </c>
      <c r="C2088" s="285">
        <v>44566.0</v>
      </c>
      <c r="D2088" s="277" t="s">
        <v>3144</v>
      </c>
    </row>
    <row r="2089">
      <c r="A2089" s="271">
        <v>647.0</v>
      </c>
      <c r="B2089" s="285">
        <v>44567.0</v>
      </c>
      <c r="C2089" s="21">
        <v>44572.0</v>
      </c>
      <c r="D2089" s="277" t="s">
        <v>3140</v>
      </c>
    </row>
    <row r="2090">
      <c r="A2090" s="271">
        <v>647.0</v>
      </c>
      <c r="B2090" s="21">
        <v>44573.0</v>
      </c>
      <c r="C2090" s="21">
        <v>44573.0</v>
      </c>
      <c r="D2090" s="277" t="s">
        <v>3154</v>
      </c>
    </row>
    <row r="2091">
      <c r="A2091" s="271">
        <v>648.0</v>
      </c>
      <c r="B2091" s="268">
        <v>44519.0</v>
      </c>
      <c r="C2091" s="21">
        <v>44523.0</v>
      </c>
      <c r="D2091" s="277" t="s">
        <v>3144</v>
      </c>
    </row>
    <row r="2092">
      <c r="A2092" s="271">
        <v>648.0</v>
      </c>
      <c r="B2092" s="21">
        <v>44524.0</v>
      </c>
      <c r="C2092" s="21">
        <v>44524.0</v>
      </c>
      <c r="D2092" s="277" t="s">
        <v>3154</v>
      </c>
    </row>
    <row r="2093">
      <c r="A2093" s="271">
        <v>649.0</v>
      </c>
      <c r="B2093" s="268">
        <v>44518.0</v>
      </c>
      <c r="C2093" s="21">
        <v>44523.0</v>
      </c>
      <c r="D2093" s="277" t="s">
        <v>3144</v>
      </c>
    </row>
    <row r="2094">
      <c r="A2094" s="271">
        <v>649.0</v>
      </c>
      <c r="B2094" s="21">
        <v>44524.0</v>
      </c>
      <c r="C2094" s="21">
        <v>44524.0</v>
      </c>
      <c r="D2094" s="277" t="s">
        <v>3154</v>
      </c>
    </row>
    <row r="2095">
      <c r="A2095" s="271">
        <v>650.0</v>
      </c>
      <c r="B2095" s="289">
        <v>44524.0</v>
      </c>
      <c r="C2095" s="268">
        <v>44528.0</v>
      </c>
      <c r="D2095" s="277" t="s">
        <v>3143</v>
      </c>
    </row>
    <row r="2096">
      <c r="A2096" s="271">
        <v>650.0</v>
      </c>
      <c r="B2096" s="268">
        <v>44529.0</v>
      </c>
      <c r="C2096" s="21">
        <v>44533.0</v>
      </c>
      <c r="D2096" s="277" t="s">
        <v>3144</v>
      </c>
    </row>
    <row r="2097">
      <c r="A2097" s="271">
        <v>650.0</v>
      </c>
      <c r="B2097" s="21">
        <v>44534.0</v>
      </c>
      <c r="C2097" s="21">
        <v>44544.0</v>
      </c>
      <c r="D2097" s="277" t="s">
        <v>3145</v>
      </c>
    </row>
    <row r="2098">
      <c r="A2098" s="271">
        <v>650.0</v>
      </c>
      <c r="B2098" s="21">
        <v>44545.0</v>
      </c>
      <c r="C2098" s="21">
        <v>44545.0</v>
      </c>
      <c r="D2098" s="277" t="s">
        <v>3154</v>
      </c>
    </row>
    <row r="2099">
      <c r="A2099" s="271">
        <v>651.0</v>
      </c>
      <c r="B2099" s="289">
        <v>44524.0</v>
      </c>
      <c r="C2099" s="21">
        <v>44611.0</v>
      </c>
      <c r="D2099" s="277" t="s">
        <v>3143</v>
      </c>
    </row>
    <row r="2100">
      <c r="A2100" s="271">
        <v>651.0</v>
      </c>
      <c r="B2100" s="21">
        <v>44612.0</v>
      </c>
      <c r="C2100" s="21">
        <v>44612.0</v>
      </c>
      <c r="D2100" s="277" t="s">
        <v>2538</v>
      </c>
    </row>
    <row r="2101">
      <c r="A2101" s="271">
        <v>652.0</v>
      </c>
      <c r="B2101" s="289">
        <v>44524.0</v>
      </c>
      <c r="C2101" s="268">
        <v>44535.0</v>
      </c>
      <c r="D2101" s="277" t="s">
        <v>3143</v>
      </c>
    </row>
    <row r="2102">
      <c r="A2102" s="271">
        <v>652.0</v>
      </c>
      <c r="B2102" s="268">
        <v>44536.0</v>
      </c>
      <c r="C2102" s="21">
        <v>44565.0</v>
      </c>
      <c r="D2102" s="277" t="s">
        <v>3144</v>
      </c>
    </row>
    <row r="2103">
      <c r="A2103" s="271">
        <v>652.0</v>
      </c>
      <c r="B2103" s="21">
        <v>44566.0</v>
      </c>
      <c r="C2103" s="21">
        <v>44566.0</v>
      </c>
      <c r="D2103" s="277" t="s">
        <v>3154</v>
      </c>
    </row>
    <row r="2104">
      <c r="A2104" s="271">
        <v>653.0</v>
      </c>
      <c r="B2104" s="268">
        <v>44524.0</v>
      </c>
      <c r="C2104" s="21">
        <v>44538.0</v>
      </c>
      <c r="D2104" s="277" t="s">
        <v>3144</v>
      </c>
    </row>
    <row r="2105">
      <c r="A2105" s="271">
        <v>653.0</v>
      </c>
      <c r="B2105" s="21">
        <v>44539.0</v>
      </c>
      <c r="C2105" s="21">
        <v>44541.0</v>
      </c>
      <c r="D2105" s="277" t="s">
        <v>3145</v>
      </c>
    </row>
    <row r="2106">
      <c r="A2106" s="271">
        <v>653.0</v>
      </c>
      <c r="B2106" s="21">
        <v>44542.0</v>
      </c>
      <c r="C2106" s="21">
        <v>44542.0</v>
      </c>
      <c r="D2106" s="277" t="s">
        <v>3154</v>
      </c>
    </row>
    <row r="2107">
      <c r="A2107" s="271">
        <v>654.0</v>
      </c>
      <c r="B2107" s="289">
        <v>44527.0</v>
      </c>
      <c r="C2107" s="21">
        <v>44527.0</v>
      </c>
      <c r="D2107" s="277" t="s">
        <v>3143</v>
      </c>
    </row>
    <row r="2108">
      <c r="A2108" s="271">
        <v>654.0</v>
      </c>
      <c r="B2108" s="21">
        <v>44528.0</v>
      </c>
      <c r="C2108" s="21">
        <v>44528.0</v>
      </c>
      <c r="D2108" s="277" t="s">
        <v>2538</v>
      </c>
    </row>
    <row r="2109">
      <c r="A2109" s="271">
        <v>655.0</v>
      </c>
      <c r="B2109" s="289">
        <v>44528.0</v>
      </c>
      <c r="C2109" s="268">
        <v>44544.0</v>
      </c>
      <c r="D2109" s="277" t="s">
        <v>3143</v>
      </c>
    </row>
    <row r="2110">
      <c r="A2110" s="271">
        <v>655.0</v>
      </c>
      <c r="B2110" s="268">
        <v>44544.0</v>
      </c>
      <c r="C2110" s="285">
        <v>44547.0</v>
      </c>
      <c r="D2110" s="277" t="s">
        <v>3144</v>
      </c>
    </row>
    <row r="2111">
      <c r="A2111" s="271">
        <v>655.0</v>
      </c>
      <c r="B2111" s="285">
        <v>44548.0</v>
      </c>
      <c r="C2111" s="21">
        <v>44552.0</v>
      </c>
      <c r="D2111" s="277" t="s">
        <v>3140</v>
      </c>
    </row>
    <row r="2112">
      <c r="A2112" s="271">
        <v>655.0</v>
      </c>
      <c r="B2112" s="21">
        <v>44553.0</v>
      </c>
      <c r="C2112" s="21">
        <v>44553.0</v>
      </c>
      <c r="D2112" s="277" t="s">
        <v>3154</v>
      </c>
    </row>
    <row r="2113">
      <c r="A2113" s="271">
        <v>656.0</v>
      </c>
      <c r="B2113" s="268">
        <v>44530.0</v>
      </c>
      <c r="C2113" s="21">
        <v>44563.0</v>
      </c>
      <c r="D2113" s="277" t="s">
        <v>3144</v>
      </c>
    </row>
    <row r="2114">
      <c r="A2114" s="271">
        <v>656.0</v>
      </c>
      <c r="B2114" s="21">
        <v>44564.0</v>
      </c>
      <c r="C2114" s="21">
        <v>44564.0</v>
      </c>
      <c r="D2114" s="277" t="s">
        <v>3154</v>
      </c>
    </row>
    <row r="2115">
      <c r="A2115" s="271">
        <v>657.0</v>
      </c>
      <c r="B2115" s="289">
        <v>44506.0</v>
      </c>
      <c r="C2115" s="21">
        <v>44528.0</v>
      </c>
      <c r="D2115" s="277" t="s">
        <v>3143</v>
      </c>
    </row>
    <row r="2116">
      <c r="A2116" s="271">
        <v>657.0</v>
      </c>
      <c r="B2116" s="21">
        <v>44529.0</v>
      </c>
      <c r="C2116" s="268">
        <v>44532.0</v>
      </c>
      <c r="D2116" s="277" t="s">
        <v>3145</v>
      </c>
    </row>
    <row r="2117">
      <c r="A2117" s="271">
        <v>657.0</v>
      </c>
      <c r="B2117" s="268">
        <v>44533.0</v>
      </c>
      <c r="C2117" s="21">
        <v>44535.0</v>
      </c>
      <c r="D2117" s="277" t="s">
        <v>3144</v>
      </c>
    </row>
    <row r="2118">
      <c r="A2118" s="271">
        <v>657.0</v>
      </c>
      <c r="B2118" s="21">
        <v>44536.0</v>
      </c>
      <c r="C2118" s="21">
        <v>44542.0</v>
      </c>
      <c r="D2118" s="277" t="s">
        <v>3143</v>
      </c>
    </row>
    <row r="2119">
      <c r="A2119" s="271">
        <v>657.0</v>
      </c>
      <c r="B2119" s="21">
        <v>44543.0</v>
      </c>
      <c r="C2119" s="21">
        <v>44551.0</v>
      </c>
      <c r="D2119" s="277" t="s">
        <v>3144</v>
      </c>
    </row>
    <row r="2120">
      <c r="A2120" s="271">
        <v>657.0</v>
      </c>
      <c r="B2120" s="21">
        <v>44552.0</v>
      </c>
      <c r="C2120" s="21">
        <v>44556.0</v>
      </c>
      <c r="D2120" s="277" t="s">
        <v>3145</v>
      </c>
    </row>
    <row r="2121">
      <c r="A2121" s="271">
        <v>657.0</v>
      </c>
      <c r="B2121" s="21">
        <v>44557.0</v>
      </c>
      <c r="C2121" s="21">
        <v>44557.0</v>
      </c>
      <c r="D2121" s="277" t="s">
        <v>3154</v>
      </c>
    </row>
    <row r="2122">
      <c r="A2122" s="271">
        <v>658.0</v>
      </c>
      <c r="B2122" s="268">
        <v>44531.0</v>
      </c>
      <c r="C2122" s="21">
        <v>44540.0</v>
      </c>
      <c r="D2122" s="277" t="s">
        <v>3144</v>
      </c>
    </row>
    <row r="2123">
      <c r="A2123" s="271">
        <v>658.0</v>
      </c>
      <c r="B2123" s="21">
        <v>44541.0</v>
      </c>
      <c r="C2123" s="21">
        <v>44541.0</v>
      </c>
      <c r="D2123" s="277" t="s">
        <v>3154</v>
      </c>
    </row>
    <row r="2124">
      <c r="A2124" s="271">
        <v>659.0</v>
      </c>
      <c r="B2124" s="289">
        <v>44480.0</v>
      </c>
      <c r="C2124" s="268">
        <v>44518.0</v>
      </c>
      <c r="D2124" s="277" t="s">
        <v>3143</v>
      </c>
    </row>
    <row r="2125">
      <c r="A2125" s="271">
        <v>659.0</v>
      </c>
      <c r="B2125" s="268">
        <v>44519.0</v>
      </c>
      <c r="C2125" s="21">
        <v>44511.0</v>
      </c>
      <c r="D2125" s="277" t="s">
        <v>3144</v>
      </c>
    </row>
    <row r="2126">
      <c r="A2126" s="271">
        <v>659.0</v>
      </c>
      <c r="B2126" s="21">
        <v>44512.0</v>
      </c>
      <c r="C2126" s="21">
        <v>44512.0</v>
      </c>
      <c r="D2126" s="277" t="s">
        <v>3154</v>
      </c>
    </row>
    <row r="2127">
      <c r="A2127" s="271">
        <v>660.0</v>
      </c>
      <c r="B2127" s="289">
        <v>44485.0</v>
      </c>
      <c r="C2127" s="268">
        <v>44495.0</v>
      </c>
      <c r="D2127" s="277" t="s">
        <v>3143</v>
      </c>
    </row>
    <row r="2128">
      <c r="A2128" s="271">
        <v>660.0</v>
      </c>
      <c r="B2128" s="268">
        <v>44496.0</v>
      </c>
      <c r="C2128" s="21">
        <v>44500.0</v>
      </c>
      <c r="D2128" s="277" t="s">
        <v>3144</v>
      </c>
    </row>
    <row r="2129">
      <c r="A2129" s="271">
        <v>660.0</v>
      </c>
      <c r="B2129" s="21">
        <v>44501.0</v>
      </c>
      <c r="C2129" s="21">
        <v>44514.0</v>
      </c>
      <c r="D2129" s="277" t="s">
        <v>3145</v>
      </c>
    </row>
    <row r="2130">
      <c r="A2130" s="271">
        <v>660.0</v>
      </c>
      <c r="B2130" s="21">
        <v>44515.0</v>
      </c>
      <c r="C2130" s="21">
        <v>44515.0</v>
      </c>
      <c r="D2130" s="277" t="s">
        <v>3154</v>
      </c>
    </row>
    <row r="2131">
      <c r="A2131" s="271">
        <v>661.0</v>
      </c>
      <c r="B2131" s="289">
        <v>44490.0</v>
      </c>
      <c r="C2131" s="268">
        <v>44492.0</v>
      </c>
      <c r="D2131" s="277" t="s">
        <v>3143</v>
      </c>
    </row>
    <row r="2132">
      <c r="A2132" s="271">
        <v>661.0</v>
      </c>
      <c r="B2132" s="268">
        <v>44493.0</v>
      </c>
      <c r="C2132" s="21">
        <v>44531.0</v>
      </c>
      <c r="D2132" s="277" t="s">
        <v>3144</v>
      </c>
    </row>
    <row r="2133">
      <c r="A2133" s="271">
        <v>661.0</v>
      </c>
      <c r="B2133" s="21">
        <v>44532.0</v>
      </c>
      <c r="C2133" s="21">
        <v>44532.0</v>
      </c>
      <c r="D2133" s="277" t="s">
        <v>3140</v>
      </c>
    </row>
    <row r="2134">
      <c r="A2134" s="271">
        <v>661.0</v>
      </c>
      <c r="B2134" s="21">
        <v>44532.0</v>
      </c>
      <c r="C2134" s="21">
        <v>44532.0</v>
      </c>
      <c r="D2134" s="277" t="s">
        <v>3154</v>
      </c>
    </row>
    <row r="2135">
      <c r="A2135" s="271">
        <v>662.0</v>
      </c>
      <c r="B2135" s="289">
        <v>44496.0</v>
      </c>
      <c r="C2135" s="21">
        <v>44530.0</v>
      </c>
      <c r="D2135" s="277" t="s">
        <v>3143</v>
      </c>
    </row>
    <row r="2136">
      <c r="A2136" s="271">
        <v>662.0</v>
      </c>
      <c r="B2136" s="21">
        <v>44531.0</v>
      </c>
      <c r="C2136" s="21">
        <v>44531.0</v>
      </c>
      <c r="D2136" s="277" t="s">
        <v>3154</v>
      </c>
    </row>
    <row r="2137">
      <c r="A2137" s="271">
        <v>663.0</v>
      </c>
      <c r="B2137" s="270">
        <v>44193.0</v>
      </c>
      <c r="C2137" s="270">
        <v>44203.0</v>
      </c>
      <c r="D2137" s="277" t="s">
        <v>3143</v>
      </c>
    </row>
    <row r="2138">
      <c r="A2138" s="271">
        <v>663.0</v>
      </c>
      <c r="B2138" s="270">
        <v>43838.0</v>
      </c>
      <c r="C2138" s="270">
        <v>44204.0</v>
      </c>
      <c r="D2138" s="265" t="s">
        <v>2538</v>
      </c>
    </row>
    <row r="2139">
      <c r="A2139" s="271">
        <v>664.0</v>
      </c>
      <c r="B2139" s="294">
        <v>44193.0</v>
      </c>
      <c r="C2139" s="278">
        <v>44211.0</v>
      </c>
      <c r="D2139" s="277" t="s">
        <v>3143</v>
      </c>
    </row>
    <row r="2140">
      <c r="A2140" s="271">
        <v>664.0</v>
      </c>
      <c r="B2140" s="286">
        <v>44211.0</v>
      </c>
      <c r="C2140" s="278">
        <v>44246.0</v>
      </c>
      <c r="D2140" s="277" t="s">
        <v>3144</v>
      </c>
    </row>
    <row r="2141">
      <c r="A2141" s="271">
        <v>664.0</v>
      </c>
      <c r="B2141" s="286">
        <v>44246.0</v>
      </c>
      <c r="C2141" s="276">
        <v>44261.0</v>
      </c>
      <c r="D2141" s="277" t="s">
        <v>3145</v>
      </c>
    </row>
    <row r="2142">
      <c r="A2142" s="271">
        <v>664.0</v>
      </c>
      <c r="B2142" s="286">
        <v>44261.0</v>
      </c>
      <c r="C2142" s="276">
        <v>44261.0</v>
      </c>
      <c r="D2142" s="277" t="s">
        <v>3154</v>
      </c>
    </row>
    <row r="2143">
      <c r="A2143" s="271">
        <v>665.0</v>
      </c>
      <c r="B2143" s="286">
        <v>44248.0</v>
      </c>
      <c r="C2143" s="276">
        <v>44255.0</v>
      </c>
      <c r="D2143" s="277" t="s">
        <v>3143</v>
      </c>
    </row>
    <row r="2144">
      <c r="A2144" s="271">
        <v>665.0</v>
      </c>
      <c r="B2144" s="286">
        <v>44255.0</v>
      </c>
      <c r="C2144" s="276">
        <v>44273.0</v>
      </c>
      <c r="D2144" s="277" t="s">
        <v>3144</v>
      </c>
    </row>
    <row r="2145">
      <c r="A2145" s="271">
        <v>665.0</v>
      </c>
      <c r="B2145" s="286">
        <v>44273.0</v>
      </c>
      <c r="C2145" s="276">
        <v>44273.0</v>
      </c>
      <c r="D2145" s="277" t="s">
        <v>3154</v>
      </c>
    </row>
    <row r="2146">
      <c r="A2146" s="271">
        <v>666.0</v>
      </c>
      <c r="B2146" s="286">
        <v>44254.0</v>
      </c>
      <c r="C2146" s="276">
        <v>44271.0</v>
      </c>
      <c r="D2146" s="277" t="s">
        <v>3143</v>
      </c>
    </row>
    <row r="2147">
      <c r="A2147" s="271">
        <v>666.0</v>
      </c>
      <c r="B2147" s="286">
        <v>44272.0</v>
      </c>
      <c r="C2147" s="276">
        <v>44275.0</v>
      </c>
      <c r="D2147" s="277" t="s">
        <v>3144</v>
      </c>
    </row>
    <row r="2148">
      <c r="A2148" s="271">
        <v>666.0</v>
      </c>
      <c r="B2148" s="286">
        <v>44276.0</v>
      </c>
      <c r="C2148" s="276">
        <v>44295.0</v>
      </c>
      <c r="D2148" s="277" t="s">
        <v>3145</v>
      </c>
    </row>
    <row r="2149">
      <c r="A2149" s="271">
        <v>666.0</v>
      </c>
      <c r="B2149" s="286">
        <v>44296.0</v>
      </c>
      <c r="C2149" s="276">
        <v>44296.0</v>
      </c>
      <c r="D2149" s="277" t="s">
        <v>3154</v>
      </c>
    </row>
    <row r="2150">
      <c r="A2150" s="271">
        <v>667.0</v>
      </c>
      <c r="B2150" s="294">
        <v>44253.0</v>
      </c>
      <c r="C2150" s="276">
        <v>44261.0</v>
      </c>
      <c r="D2150" s="277" t="s">
        <v>3144</v>
      </c>
    </row>
    <row r="2151">
      <c r="A2151" s="271">
        <v>667.0</v>
      </c>
      <c r="B2151" s="286">
        <v>44262.0</v>
      </c>
      <c r="C2151" s="276">
        <v>44262.0</v>
      </c>
      <c r="D2151" s="277" t="s">
        <v>3154</v>
      </c>
    </row>
    <row r="2152">
      <c r="A2152" s="271">
        <v>668.0</v>
      </c>
      <c r="B2152" s="294">
        <v>44253.0</v>
      </c>
      <c r="C2152" s="276">
        <v>44255.0</v>
      </c>
      <c r="D2152" s="277" t="s">
        <v>3143</v>
      </c>
    </row>
    <row r="2153">
      <c r="A2153" s="271">
        <v>668.0</v>
      </c>
      <c r="B2153" s="286">
        <v>44256.0</v>
      </c>
      <c r="C2153" s="276">
        <v>44257.0</v>
      </c>
      <c r="D2153" s="277" t="s">
        <v>3144</v>
      </c>
    </row>
    <row r="2154">
      <c r="A2154" s="271">
        <v>668.0</v>
      </c>
      <c r="B2154" s="286">
        <v>44257.0</v>
      </c>
      <c r="C2154" s="276">
        <v>44257.0</v>
      </c>
      <c r="D2154" s="277" t="s">
        <v>3154</v>
      </c>
    </row>
    <row r="2155">
      <c r="A2155" s="271">
        <v>669.0</v>
      </c>
      <c r="B2155" s="286">
        <v>44253.0</v>
      </c>
      <c r="C2155" s="276">
        <v>44256.0</v>
      </c>
      <c r="D2155" s="277" t="s">
        <v>3144</v>
      </c>
    </row>
    <row r="2156">
      <c r="A2156" s="271">
        <v>669.0</v>
      </c>
      <c r="B2156" s="286">
        <v>44257.0</v>
      </c>
      <c r="C2156" s="276">
        <v>44257.0</v>
      </c>
      <c r="D2156" s="277" t="s">
        <v>3154</v>
      </c>
    </row>
    <row r="2157">
      <c r="A2157" s="271">
        <v>670.0</v>
      </c>
      <c r="B2157" s="286">
        <v>44251.0</v>
      </c>
      <c r="C2157" s="276">
        <v>44269.0</v>
      </c>
      <c r="D2157" s="277" t="s">
        <v>3143</v>
      </c>
    </row>
    <row r="2158">
      <c r="A2158" s="271">
        <v>670.0</v>
      </c>
      <c r="B2158" s="286">
        <v>44270.0</v>
      </c>
      <c r="C2158" s="276">
        <v>44271.0</v>
      </c>
      <c r="D2158" s="277" t="s">
        <v>3144</v>
      </c>
    </row>
    <row r="2159">
      <c r="A2159" s="271">
        <v>670.0</v>
      </c>
      <c r="B2159" s="286">
        <v>44272.0</v>
      </c>
      <c r="C2159" s="276">
        <v>44273.0</v>
      </c>
      <c r="D2159" s="277" t="s">
        <v>3145</v>
      </c>
    </row>
    <row r="2160">
      <c r="A2160" s="271">
        <v>670.0</v>
      </c>
      <c r="B2160" s="286">
        <v>44274.0</v>
      </c>
      <c r="C2160" s="276">
        <v>44274.0</v>
      </c>
      <c r="D2160" s="277" t="s">
        <v>3154</v>
      </c>
    </row>
    <row r="2161">
      <c r="A2161" s="271">
        <v>671.0</v>
      </c>
      <c r="B2161" s="287">
        <v>44251.0</v>
      </c>
      <c r="C2161" s="269">
        <v>44269.0</v>
      </c>
      <c r="D2161" s="277" t="s">
        <v>3143</v>
      </c>
    </row>
    <row r="2162">
      <c r="A2162" s="271">
        <v>671.0</v>
      </c>
      <c r="B2162" s="269">
        <v>44270.0</v>
      </c>
      <c r="C2162" s="270">
        <v>44272.0</v>
      </c>
      <c r="D2162" s="277" t="s">
        <v>3144</v>
      </c>
    </row>
    <row r="2163">
      <c r="A2163" s="271">
        <v>671.0</v>
      </c>
      <c r="B2163" s="270">
        <v>44273.0</v>
      </c>
      <c r="C2163" s="270">
        <v>44286.0</v>
      </c>
      <c r="D2163" s="277" t="s">
        <v>3145</v>
      </c>
    </row>
    <row r="2164">
      <c r="A2164" s="271">
        <v>671.0</v>
      </c>
      <c r="B2164" s="270">
        <v>44287.0</v>
      </c>
      <c r="C2164" s="270">
        <v>44287.0</v>
      </c>
      <c r="D2164" s="277" t="s">
        <v>3154</v>
      </c>
    </row>
    <row r="2165">
      <c r="A2165" s="271">
        <v>672.0</v>
      </c>
      <c r="B2165" s="286">
        <v>44189.0</v>
      </c>
      <c r="C2165" s="276">
        <v>44192.0</v>
      </c>
      <c r="D2165" s="277" t="s">
        <v>3143</v>
      </c>
    </row>
    <row r="2166">
      <c r="A2166" s="271">
        <v>672.0</v>
      </c>
      <c r="B2166" s="286">
        <v>44193.0</v>
      </c>
      <c r="C2166" s="276">
        <v>44203.0</v>
      </c>
      <c r="D2166" s="277" t="s">
        <v>3144</v>
      </c>
    </row>
    <row r="2167">
      <c r="A2167" s="271">
        <v>672.0</v>
      </c>
      <c r="B2167" s="286">
        <v>44204.0</v>
      </c>
      <c r="C2167" s="276">
        <v>44211.0</v>
      </c>
      <c r="D2167" s="277" t="s">
        <v>3145</v>
      </c>
    </row>
    <row r="2168">
      <c r="A2168" s="271">
        <v>672.0</v>
      </c>
      <c r="B2168" s="286">
        <v>44212.0</v>
      </c>
      <c r="C2168" s="276">
        <v>44212.0</v>
      </c>
      <c r="D2168" s="277" t="s">
        <v>3154</v>
      </c>
    </row>
    <row r="2169">
      <c r="A2169" s="271">
        <v>673.0</v>
      </c>
      <c r="B2169" s="286">
        <v>44190.0</v>
      </c>
      <c r="C2169" s="276">
        <v>44196.0</v>
      </c>
      <c r="D2169" s="277" t="s">
        <v>3143</v>
      </c>
    </row>
    <row r="2170">
      <c r="A2170" s="271">
        <v>673.0</v>
      </c>
      <c r="B2170" s="286">
        <v>44197.0</v>
      </c>
      <c r="C2170" s="276">
        <v>44198.0</v>
      </c>
      <c r="D2170" s="277" t="s">
        <v>3144</v>
      </c>
    </row>
    <row r="2171">
      <c r="A2171" s="271">
        <v>673.0</v>
      </c>
      <c r="B2171" s="286">
        <v>44199.0</v>
      </c>
      <c r="C2171" s="276">
        <v>44207.0</v>
      </c>
      <c r="D2171" s="277" t="s">
        <v>3145</v>
      </c>
    </row>
    <row r="2172">
      <c r="A2172" s="271">
        <v>673.0</v>
      </c>
      <c r="B2172" s="286">
        <v>44208.0</v>
      </c>
      <c r="C2172" s="286">
        <v>44208.0</v>
      </c>
      <c r="D2172" s="277" t="s">
        <v>3154</v>
      </c>
    </row>
    <row r="2173">
      <c r="A2173" s="271">
        <v>674.0</v>
      </c>
      <c r="B2173" s="289">
        <v>44129.0</v>
      </c>
      <c r="C2173" s="276">
        <v>44196.0</v>
      </c>
      <c r="D2173" s="277" t="s">
        <v>3143</v>
      </c>
    </row>
    <row r="2174">
      <c r="A2174" s="271">
        <v>674.0</v>
      </c>
      <c r="B2174" s="286">
        <v>44197.0</v>
      </c>
      <c r="C2174" s="276">
        <v>44203.0</v>
      </c>
      <c r="D2174" s="277" t="s">
        <v>3144</v>
      </c>
    </row>
    <row r="2175">
      <c r="A2175" s="271">
        <v>674.0</v>
      </c>
      <c r="B2175" s="286">
        <v>44204.0</v>
      </c>
      <c r="C2175" s="276">
        <v>44214.0</v>
      </c>
      <c r="D2175" s="277" t="s">
        <v>3145</v>
      </c>
    </row>
    <row r="2176">
      <c r="A2176" s="271">
        <v>674.0</v>
      </c>
      <c r="B2176" s="286">
        <v>44215.0</v>
      </c>
      <c r="C2176" s="276">
        <v>44215.0</v>
      </c>
      <c r="D2176" s="277" t="s">
        <v>3154</v>
      </c>
    </row>
    <row r="2177">
      <c r="A2177" s="271">
        <v>675.0</v>
      </c>
      <c r="B2177" s="286">
        <v>43832.0</v>
      </c>
      <c r="C2177" s="276">
        <v>43835.0</v>
      </c>
      <c r="D2177" s="277" t="s">
        <v>3143</v>
      </c>
    </row>
    <row r="2178">
      <c r="A2178" s="271">
        <v>675.0</v>
      </c>
      <c r="B2178" s="286">
        <v>43836.0</v>
      </c>
      <c r="C2178" s="276">
        <v>43850.0</v>
      </c>
      <c r="D2178" s="277" t="s">
        <v>3144</v>
      </c>
    </row>
    <row r="2179">
      <c r="A2179" s="271">
        <v>675.0</v>
      </c>
      <c r="B2179" s="286">
        <v>43851.0</v>
      </c>
      <c r="C2179" s="276">
        <v>43851.0</v>
      </c>
      <c r="D2179" s="277" t="s">
        <v>3154</v>
      </c>
    </row>
    <row r="2180">
      <c r="A2180" s="271">
        <v>676.0</v>
      </c>
      <c r="B2180" s="286">
        <v>43833.0</v>
      </c>
      <c r="C2180" s="286">
        <v>43833.0</v>
      </c>
      <c r="D2180" s="277" t="s">
        <v>3144</v>
      </c>
    </row>
    <row r="2181">
      <c r="A2181" s="271">
        <v>676.0</v>
      </c>
      <c r="B2181" s="286">
        <v>43834.0</v>
      </c>
      <c r="C2181" s="276">
        <v>43836.0</v>
      </c>
      <c r="D2181" s="277" t="s">
        <v>3143</v>
      </c>
    </row>
    <row r="2182">
      <c r="A2182" s="271">
        <v>676.0</v>
      </c>
      <c r="B2182" s="286">
        <v>43837.0</v>
      </c>
      <c r="C2182" s="286">
        <v>43839.0</v>
      </c>
      <c r="D2182" s="277" t="s">
        <v>3144</v>
      </c>
    </row>
    <row r="2183">
      <c r="A2183" s="271">
        <v>676.0</v>
      </c>
      <c r="B2183" s="286">
        <v>43840.0</v>
      </c>
      <c r="C2183" s="276">
        <v>43840.0</v>
      </c>
      <c r="D2183" s="277" t="s">
        <v>3154</v>
      </c>
    </row>
    <row r="2184">
      <c r="A2184" s="271">
        <v>677.0</v>
      </c>
      <c r="B2184" s="286">
        <v>43833.0</v>
      </c>
      <c r="C2184" s="276">
        <v>43848.0</v>
      </c>
      <c r="D2184" s="277" t="s">
        <v>3144</v>
      </c>
    </row>
    <row r="2185">
      <c r="A2185" s="271">
        <v>677.0</v>
      </c>
      <c r="B2185" s="286">
        <v>43849.0</v>
      </c>
      <c r="C2185" s="276">
        <v>43849.0</v>
      </c>
      <c r="D2185" s="277" t="s">
        <v>3154</v>
      </c>
    </row>
    <row r="2186">
      <c r="A2186" s="271">
        <v>678.0</v>
      </c>
      <c r="B2186" s="286">
        <v>43839.0</v>
      </c>
      <c r="C2186" s="276">
        <v>43843.0</v>
      </c>
      <c r="D2186" s="277" t="s">
        <v>3143</v>
      </c>
    </row>
    <row r="2187">
      <c r="A2187" s="271">
        <v>678.0</v>
      </c>
      <c r="B2187" s="286">
        <v>43844.0</v>
      </c>
      <c r="C2187" s="276">
        <v>43874.0</v>
      </c>
      <c r="D2187" s="277" t="s">
        <v>3144</v>
      </c>
    </row>
    <row r="2188">
      <c r="A2188" s="271">
        <v>678.0</v>
      </c>
      <c r="B2188" s="286">
        <v>43875.0</v>
      </c>
      <c r="C2188" s="276">
        <v>43877.0</v>
      </c>
      <c r="D2188" s="277" t="s">
        <v>3145</v>
      </c>
    </row>
    <row r="2189">
      <c r="A2189" s="271">
        <v>678.0</v>
      </c>
      <c r="B2189" s="286">
        <v>43878.0</v>
      </c>
      <c r="C2189" s="276">
        <v>43878.0</v>
      </c>
      <c r="D2189" s="277" t="s">
        <v>3154</v>
      </c>
    </row>
    <row r="2190">
      <c r="A2190" s="271">
        <v>679.0</v>
      </c>
      <c r="B2190" s="286">
        <v>43840.0</v>
      </c>
      <c r="C2190" s="276">
        <v>43839.0</v>
      </c>
      <c r="D2190" s="277" t="s">
        <v>3143</v>
      </c>
    </row>
    <row r="2191">
      <c r="A2191" s="271">
        <v>679.0</v>
      </c>
      <c r="B2191" s="21">
        <v>43856.0</v>
      </c>
      <c r="C2191" s="21">
        <v>43856.0</v>
      </c>
      <c r="D2191" s="265" t="s">
        <v>2538</v>
      </c>
    </row>
    <row r="2192">
      <c r="A2192" s="271">
        <v>680.0</v>
      </c>
      <c r="B2192" s="286">
        <v>43841.0</v>
      </c>
      <c r="C2192" s="278">
        <v>43856.0</v>
      </c>
      <c r="D2192" s="277" t="s">
        <v>3144</v>
      </c>
    </row>
    <row r="2193">
      <c r="A2193" s="271">
        <v>680.0</v>
      </c>
      <c r="B2193" s="286">
        <v>43857.0</v>
      </c>
      <c r="C2193" s="276">
        <v>43857.0</v>
      </c>
      <c r="D2193" s="277" t="s">
        <v>3154</v>
      </c>
    </row>
    <row r="2194">
      <c r="A2194" s="271">
        <v>681.0</v>
      </c>
      <c r="B2194" s="286">
        <v>43841.0</v>
      </c>
      <c r="C2194" s="276">
        <v>43847.0</v>
      </c>
      <c r="D2194" s="277" t="s">
        <v>3144</v>
      </c>
    </row>
    <row r="2195">
      <c r="A2195" s="271">
        <v>681.0</v>
      </c>
      <c r="B2195" s="286">
        <v>43848.0</v>
      </c>
      <c r="C2195" s="276">
        <v>43848.0</v>
      </c>
      <c r="D2195" s="277" t="s">
        <v>3154</v>
      </c>
    </row>
    <row r="2196">
      <c r="A2196" s="271">
        <v>682.0</v>
      </c>
      <c r="B2196" s="286">
        <v>43852.0</v>
      </c>
      <c r="C2196" s="276">
        <v>43916.0</v>
      </c>
      <c r="D2196" s="277" t="s">
        <v>3143</v>
      </c>
    </row>
    <row r="2197">
      <c r="A2197" s="271">
        <v>682.0</v>
      </c>
      <c r="B2197" s="286">
        <v>43917.0</v>
      </c>
      <c r="C2197" s="276">
        <v>43917.0</v>
      </c>
      <c r="D2197" s="265" t="s">
        <v>2538</v>
      </c>
    </row>
    <row r="2198">
      <c r="A2198" s="271">
        <v>683.0</v>
      </c>
      <c r="B2198" s="286">
        <v>43852.0</v>
      </c>
      <c r="C2198" s="276">
        <v>43873.0</v>
      </c>
      <c r="D2198" s="277" t="s">
        <v>3143</v>
      </c>
    </row>
    <row r="2199">
      <c r="A2199" s="271">
        <v>683.0</v>
      </c>
      <c r="B2199" s="286">
        <v>43874.0</v>
      </c>
      <c r="C2199" s="276">
        <v>43879.0</v>
      </c>
      <c r="D2199" s="277" t="s">
        <v>3144</v>
      </c>
    </row>
    <row r="2200">
      <c r="A2200" s="271">
        <v>683.0</v>
      </c>
      <c r="B2200" s="286">
        <v>43880.0</v>
      </c>
      <c r="C2200" s="276">
        <v>43869.0</v>
      </c>
      <c r="D2200" s="277" t="s">
        <v>3145</v>
      </c>
    </row>
    <row r="2201">
      <c r="A2201" s="271">
        <v>683.0</v>
      </c>
      <c r="B2201" s="286">
        <v>43890.0</v>
      </c>
      <c r="C2201" s="276">
        <v>43890.0</v>
      </c>
      <c r="D2201" s="277" t="s">
        <v>3154</v>
      </c>
    </row>
    <row r="2202">
      <c r="A2202" s="271">
        <v>684.0</v>
      </c>
      <c r="B2202" s="286">
        <v>43857.0</v>
      </c>
      <c r="C2202" s="276">
        <v>43875.0</v>
      </c>
      <c r="D2202" s="277" t="s">
        <v>3144</v>
      </c>
    </row>
    <row r="2203">
      <c r="A2203" s="271">
        <v>684.0</v>
      </c>
      <c r="B2203" s="286">
        <v>43876.0</v>
      </c>
      <c r="C2203" s="276">
        <v>43876.0</v>
      </c>
      <c r="D2203" s="277" t="s">
        <v>3145</v>
      </c>
    </row>
    <row r="2204">
      <c r="A2204" s="271">
        <v>684.0</v>
      </c>
      <c r="B2204" s="286">
        <v>43877.0</v>
      </c>
      <c r="C2204" s="276">
        <v>43877.0</v>
      </c>
      <c r="D2204" s="277" t="s">
        <v>3154</v>
      </c>
    </row>
    <row r="2205">
      <c r="A2205" s="271">
        <v>685.0</v>
      </c>
      <c r="B2205" s="286">
        <v>43861.0</v>
      </c>
      <c r="C2205" s="278">
        <v>43862.0</v>
      </c>
      <c r="D2205" s="277" t="s">
        <v>3144</v>
      </c>
    </row>
    <row r="2206">
      <c r="A2206" s="271">
        <v>685.0</v>
      </c>
      <c r="B2206" s="294">
        <v>43862.0</v>
      </c>
      <c r="C2206" s="276">
        <v>43862.0</v>
      </c>
      <c r="D2206" s="277" t="s">
        <v>3154</v>
      </c>
    </row>
    <row r="2207">
      <c r="A2207" s="271">
        <v>686.0</v>
      </c>
      <c r="B2207" s="286">
        <v>43851.0</v>
      </c>
      <c r="C2207" s="276">
        <v>43868.0</v>
      </c>
      <c r="D2207" s="277" t="s">
        <v>3144</v>
      </c>
    </row>
    <row r="2208">
      <c r="A2208" s="271">
        <v>686.0</v>
      </c>
      <c r="B2208" s="286">
        <v>43869.0</v>
      </c>
      <c r="C2208" s="276">
        <v>43869.0</v>
      </c>
      <c r="D2208" s="277" t="s">
        <v>3154</v>
      </c>
    </row>
    <row r="2209">
      <c r="A2209" s="271">
        <v>687.0</v>
      </c>
      <c r="B2209" s="286">
        <v>43863.0</v>
      </c>
      <c r="C2209" s="276">
        <v>43876.0</v>
      </c>
      <c r="D2209" s="277" t="s">
        <v>3144</v>
      </c>
    </row>
    <row r="2210">
      <c r="A2210" s="271">
        <v>687.0</v>
      </c>
      <c r="B2210" s="286">
        <v>43877.0</v>
      </c>
      <c r="C2210" s="276">
        <v>43877.0</v>
      </c>
      <c r="D2210" s="277" t="s">
        <v>3154</v>
      </c>
    </row>
    <row r="2211">
      <c r="A2211" s="271">
        <v>688.0</v>
      </c>
      <c r="B2211" s="286">
        <v>43864.0</v>
      </c>
      <c r="C2211" s="276">
        <v>43864.0</v>
      </c>
      <c r="D2211" s="277" t="s">
        <v>3143</v>
      </c>
    </row>
    <row r="2212">
      <c r="A2212" s="271">
        <v>688.0</v>
      </c>
      <c r="B2212" s="286">
        <v>43865.0</v>
      </c>
      <c r="C2212" s="276">
        <v>43865.0</v>
      </c>
      <c r="D2212" s="265" t="s">
        <v>2538</v>
      </c>
    </row>
    <row r="2213">
      <c r="A2213" s="271">
        <v>689.0</v>
      </c>
      <c r="B2213" s="286">
        <v>43867.0</v>
      </c>
      <c r="C2213" s="276">
        <v>43868.0</v>
      </c>
      <c r="D2213" s="277" t="s">
        <v>3144</v>
      </c>
    </row>
    <row r="2214">
      <c r="A2214" s="271">
        <v>689.0</v>
      </c>
      <c r="B2214" s="286">
        <v>43869.0</v>
      </c>
      <c r="C2214" s="276">
        <v>43876.0</v>
      </c>
      <c r="D2214" s="277" t="s">
        <v>3143</v>
      </c>
    </row>
    <row r="2215">
      <c r="A2215" s="271">
        <v>689.0</v>
      </c>
      <c r="B2215" s="286">
        <v>43877.0</v>
      </c>
      <c r="C2215" s="276">
        <v>43879.0</v>
      </c>
      <c r="D2215" s="277" t="s">
        <v>3144</v>
      </c>
    </row>
    <row r="2216">
      <c r="A2216" s="271">
        <v>689.0</v>
      </c>
      <c r="B2216" s="286">
        <v>43880.0</v>
      </c>
      <c r="C2216" s="276">
        <v>43880.0</v>
      </c>
      <c r="D2216" s="277" t="s">
        <v>3154</v>
      </c>
    </row>
    <row r="2217">
      <c r="A2217" s="271">
        <v>690.0</v>
      </c>
      <c r="B2217" s="286">
        <v>43868.0</v>
      </c>
      <c r="C2217" s="276">
        <v>43880.0</v>
      </c>
      <c r="D2217" s="277" t="s">
        <v>3143</v>
      </c>
    </row>
    <row r="2218">
      <c r="A2218" s="271">
        <v>690.0</v>
      </c>
      <c r="B2218" s="286">
        <v>43881.0</v>
      </c>
      <c r="C2218" s="276">
        <v>43887.0</v>
      </c>
      <c r="D2218" s="277" t="s">
        <v>3145</v>
      </c>
    </row>
    <row r="2219">
      <c r="A2219" s="271">
        <v>690.0</v>
      </c>
      <c r="B2219" s="286">
        <v>43888.0</v>
      </c>
      <c r="C2219" s="276">
        <v>43888.0</v>
      </c>
      <c r="D2219" s="277" t="s">
        <v>3154</v>
      </c>
    </row>
    <row r="2220">
      <c r="A2220" s="271">
        <v>691.0</v>
      </c>
      <c r="B2220" s="294">
        <v>43869.0</v>
      </c>
      <c r="C2220" s="276">
        <v>43875.0</v>
      </c>
      <c r="D2220" s="277" t="s">
        <v>3144</v>
      </c>
    </row>
    <row r="2221">
      <c r="A2221" s="271">
        <v>691.0</v>
      </c>
      <c r="B2221" s="286">
        <v>43876.0</v>
      </c>
      <c r="C2221" s="276">
        <v>43876.0</v>
      </c>
      <c r="D2221" s="277" t="s">
        <v>3154</v>
      </c>
    </row>
    <row r="2222">
      <c r="A2222" s="271">
        <v>692.0</v>
      </c>
      <c r="B2222" s="286">
        <v>43872.0</v>
      </c>
      <c r="C2222" s="276">
        <v>43877.0</v>
      </c>
      <c r="D2222" s="277" t="s">
        <v>3144</v>
      </c>
    </row>
    <row r="2223">
      <c r="A2223" s="271">
        <v>692.0</v>
      </c>
      <c r="B2223" s="286">
        <v>43878.0</v>
      </c>
      <c r="C2223" s="276">
        <v>43878.0</v>
      </c>
      <c r="D2223" s="277" t="s">
        <v>3154</v>
      </c>
    </row>
    <row r="2224">
      <c r="A2224" s="271">
        <v>693.0</v>
      </c>
      <c r="B2224" s="286">
        <v>43877.0</v>
      </c>
      <c r="C2224" s="276">
        <v>43889.0</v>
      </c>
      <c r="D2224" s="277" t="s">
        <v>3144</v>
      </c>
    </row>
    <row r="2225">
      <c r="A2225" s="271">
        <v>693.0</v>
      </c>
      <c r="B2225" s="286">
        <v>43890.0</v>
      </c>
      <c r="C2225" s="276">
        <v>43890.0</v>
      </c>
      <c r="D2225" s="277" t="s">
        <v>3145</v>
      </c>
    </row>
    <row r="2226">
      <c r="A2226" s="271">
        <v>693.0</v>
      </c>
      <c r="B2226" s="286">
        <v>43890.0</v>
      </c>
      <c r="C2226" s="276">
        <v>43890.0</v>
      </c>
      <c r="D2226" s="277" t="s">
        <v>3154</v>
      </c>
    </row>
    <row r="2227">
      <c r="A2227" s="271">
        <v>694.0</v>
      </c>
      <c r="B2227" s="286">
        <v>43878.0</v>
      </c>
      <c r="C2227" s="276">
        <v>43889.0</v>
      </c>
      <c r="D2227" s="277" t="s">
        <v>3143</v>
      </c>
    </row>
    <row r="2228">
      <c r="A2228" s="271">
        <v>694.0</v>
      </c>
      <c r="B2228" s="286">
        <v>43890.0</v>
      </c>
      <c r="C2228" s="276">
        <v>43906.0</v>
      </c>
      <c r="D2228" s="277" t="s">
        <v>3145</v>
      </c>
    </row>
    <row r="2229">
      <c r="A2229" s="271">
        <v>694.0</v>
      </c>
      <c r="B2229" s="286">
        <v>43907.0</v>
      </c>
      <c r="C2229" s="276">
        <v>43907.0</v>
      </c>
      <c r="D2229" s="277" t="s">
        <v>3154</v>
      </c>
    </row>
    <row r="2230">
      <c r="A2230" s="271">
        <v>695.0</v>
      </c>
      <c r="B2230" s="294">
        <v>43878.0</v>
      </c>
      <c r="C2230" s="276">
        <v>43888.0</v>
      </c>
      <c r="D2230" s="277" t="s">
        <v>3143</v>
      </c>
    </row>
    <row r="2231">
      <c r="A2231" s="271">
        <v>695.0</v>
      </c>
      <c r="B2231" s="286">
        <v>43889.0</v>
      </c>
      <c r="C2231" s="276">
        <v>43906.0</v>
      </c>
      <c r="D2231" s="277" t="s">
        <v>3145</v>
      </c>
    </row>
    <row r="2232">
      <c r="A2232" s="271">
        <v>695.0</v>
      </c>
      <c r="B2232" s="286">
        <v>43907.0</v>
      </c>
      <c r="C2232" s="276">
        <v>43907.0</v>
      </c>
      <c r="D2232" s="277" t="s">
        <v>3154</v>
      </c>
    </row>
    <row r="2233">
      <c r="A2233" s="271">
        <v>696.0</v>
      </c>
      <c r="B2233" s="289">
        <v>43879.0</v>
      </c>
      <c r="C2233" s="276">
        <v>43878.0</v>
      </c>
      <c r="D2233" s="277" t="s">
        <v>3143</v>
      </c>
    </row>
    <row r="2234">
      <c r="A2234" s="271">
        <v>696.0</v>
      </c>
      <c r="B2234" s="268">
        <v>43908.0</v>
      </c>
      <c r="C2234" s="276">
        <v>43915.0</v>
      </c>
      <c r="D2234" s="277" t="s">
        <v>3144</v>
      </c>
    </row>
    <row r="2235">
      <c r="A2235" s="271">
        <v>696.0</v>
      </c>
      <c r="B2235" s="21">
        <v>43916.0</v>
      </c>
      <c r="C2235" s="276">
        <v>43935.0</v>
      </c>
      <c r="D2235" s="277" t="s">
        <v>3145</v>
      </c>
    </row>
    <row r="2236">
      <c r="A2236" s="271">
        <v>696.0</v>
      </c>
      <c r="B2236" s="21">
        <v>43936.0</v>
      </c>
      <c r="C2236" s="276">
        <v>43936.0</v>
      </c>
      <c r="D2236" s="277" t="s">
        <v>3154</v>
      </c>
    </row>
    <row r="2237">
      <c r="A2237" s="271">
        <v>697.0</v>
      </c>
      <c r="B2237" s="268">
        <v>43883.0</v>
      </c>
      <c r="C2237" s="276">
        <v>43889.0</v>
      </c>
      <c r="D2237" s="277" t="s">
        <v>3144</v>
      </c>
    </row>
    <row r="2238">
      <c r="A2238" s="271">
        <v>697.0</v>
      </c>
      <c r="B2238" s="21">
        <v>43890.0</v>
      </c>
      <c r="C2238" s="276">
        <v>43890.0</v>
      </c>
      <c r="D2238" s="277" t="s">
        <v>3154</v>
      </c>
    </row>
    <row r="2239">
      <c r="A2239" s="271">
        <v>698.0</v>
      </c>
      <c r="B2239" s="289">
        <v>43885.0</v>
      </c>
      <c r="C2239" s="276">
        <v>43899.0</v>
      </c>
      <c r="D2239" s="277" t="s">
        <v>3143</v>
      </c>
    </row>
    <row r="2240">
      <c r="A2240" s="271">
        <v>698.0</v>
      </c>
      <c r="B2240" s="268">
        <v>43900.0</v>
      </c>
      <c r="C2240" s="276">
        <v>43901.0</v>
      </c>
      <c r="D2240" s="277" t="s">
        <v>3144</v>
      </c>
    </row>
    <row r="2241">
      <c r="A2241" s="271">
        <v>698.0</v>
      </c>
      <c r="B2241" s="21">
        <v>43902.0</v>
      </c>
      <c r="C2241" s="276">
        <v>43926.0</v>
      </c>
      <c r="D2241" s="277" t="s">
        <v>3145</v>
      </c>
    </row>
    <row r="2242">
      <c r="A2242" s="271">
        <v>698.0</v>
      </c>
      <c r="B2242" s="21">
        <v>43927.0</v>
      </c>
      <c r="C2242" s="276">
        <v>43927.0</v>
      </c>
      <c r="D2242" s="277" t="s">
        <v>3154</v>
      </c>
    </row>
    <row r="2243">
      <c r="A2243" s="271">
        <v>699.0</v>
      </c>
      <c r="B2243" s="268">
        <v>43887.0</v>
      </c>
      <c r="C2243" s="276">
        <v>43889.0</v>
      </c>
      <c r="D2243" s="277" t="s">
        <v>3144</v>
      </c>
    </row>
    <row r="2244">
      <c r="A2244" s="271">
        <v>699.0</v>
      </c>
      <c r="B2244" s="21">
        <v>43890.0</v>
      </c>
      <c r="C2244" s="276">
        <v>43890.0</v>
      </c>
      <c r="D2244" s="277" t="s">
        <v>3154</v>
      </c>
    </row>
    <row r="2245">
      <c r="A2245" s="271">
        <v>700.0</v>
      </c>
      <c r="B2245" s="289">
        <v>43890.0</v>
      </c>
      <c r="C2245" s="276">
        <v>43937.0</v>
      </c>
      <c r="D2245" s="277" t="s">
        <v>3143</v>
      </c>
    </row>
    <row r="2246">
      <c r="A2246" s="271">
        <v>700.0</v>
      </c>
      <c r="B2246" s="268">
        <v>43938.0</v>
      </c>
      <c r="C2246" s="276">
        <v>43950.0</v>
      </c>
      <c r="D2246" s="277" t="s">
        <v>3144</v>
      </c>
    </row>
    <row r="2247">
      <c r="A2247" s="271">
        <v>700.0</v>
      </c>
      <c r="B2247" s="21">
        <v>43951.0</v>
      </c>
      <c r="C2247" s="276">
        <v>43964.0</v>
      </c>
      <c r="D2247" s="277" t="s">
        <v>3145</v>
      </c>
    </row>
    <row r="2248">
      <c r="A2248" s="271">
        <v>700.0</v>
      </c>
      <c r="B2248" s="21">
        <v>43965.0</v>
      </c>
      <c r="C2248" s="276">
        <v>43965.0</v>
      </c>
      <c r="D2248" s="277" t="s">
        <v>3154</v>
      </c>
    </row>
    <row r="2249">
      <c r="A2249" s="271">
        <v>701.0</v>
      </c>
      <c r="B2249" s="289">
        <v>43890.0</v>
      </c>
      <c r="C2249" s="276">
        <v>43898.0</v>
      </c>
      <c r="D2249" s="277" t="s">
        <v>3143</v>
      </c>
    </row>
    <row r="2250">
      <c r="A2250" s="271">
        <v>701.0</v>
      </c>
      <c r="B2250" s="268">
        <v>43899.0</v>
      </c>
      <c r="C2250" s="276">
        <v>43916.0</v>
      </c>
      <c r="D2250" s="277" t="s">
        <v>3144</v>
      </c>
    </row>
    <row r="2251">
      <c r="A2251" s="271">
        <v>701.0</v>
      </c>
      <c r="B2251" s="21">
        <v>43917.0</v>
      </c>
      <c r="C2251" s="276">
        <v>43941.0</v>
      </c>
      <c r="D2251" s="277" t="s">
        <v>3145</v>
      </c>
    </row>
    <row r="2252">
      <c r="A2252" s="271">
        <v>701.0</v>
      </c>
      <c r="B2252" s="21">
        <v>43942.0</v>
      </c>
      <c r="C2252" s="276">
        <v>43942.0</v>
      </c>
      <c r="D2252" s="277" t="s">
        <v>3154</v>
      </c>
    </row>
    <row r="2253">
      <c r="A2253" s="271">
        <v>702.0</v>
      </c>
      <c r="B2253" s="289">
        <v>43890.0</v>
      </c>
      <c r="C2253" s="276">
        <v>43900.0</v>
      </c>
      <c r="D2253" s="277" t="s">
        <v>3143</v>
      </c>
    </row>
    <row r="2254">
      <c r="A2254" s="271">
        <v>702.0</v>
      </c>
      <c r="B2254" s="21">
        <v>43901.0</v>
      </c>
      <c r="C2254" s="276">
        <v>43901.0</v>
      </c>
      <c r="D2254" s="265" t="s">
        <v>2538</v>
      </c>
    </row>
    <row r="2255">
      <c r="A2255" s="271">
        <v>703.0</v>
      </c>
      <c r="B2255" s="268">
        <v>43892.0</v>
      </c>
      <c r="C2255" s="276">
        <v>43920.0</v>
      </c>
      <c r="D2255" s="277" t="s">
        <v>3144</v>
      </c>
    </row>
    <row r="2256">
      <c r="A2256" s="271">
        <v>703.0</v>
      </c>
      <c r="B2256" s="21">
        <v>43921.0</v>
      </c>
      <c r="C2256" s="276">
        <v>43949.0</v>
      </c>
      <c r="D2256" s="277" t="s">
        <v>3145</v>
      </c>
    </row>
    <row r="2257">
      <c r="A2257" s="271">
        <v>703.0</v>
      </c>
      <c r="B2257" s="21">
        <v>43950.0</v>
      </c>
      <c r="C2257" s="276">
        <v>43950.0</v>
      </c>
      <c r="D2257" s="277" t="s">
        <v>3154</v>
      </c>
    </row>
    <row r="2258">
      <c r="A2258" s="271">
        <v>704.0</v>
      </c>
      <c r="B2258" s="21">
        <v>43894.0</v>
      </c>
      <c r="C2258" s="276">
        <v>43891.0</v>
      </c>
      <c r="D2258" s="277" t="s">
        <v>3143</v>
      </c>
    </row>
    <row r="2259">
      <c r="A2259" s="271">
        <v>704.0</v>
      </c>
      <c r="B2259" s="268">
        <v>43892.0</v>
      </c>
      <c r="C2259" s="276">
        <v>43950.0</v>
      </c>
      <c r="D2259" s="277" t="s">
        <v>3144</v>
      </c>
    </row>
    <row r="2260">
      <c r="A2260" s="271">
        <v>704.0</v>
      </c>
      <c r="B2260" s="21">
        <v>43951.0</v>
      </c>
      <c r="C2260" s="276">
        <v>43968.0</v>
      </c>
      <c r="D2260" s="277" t="s">
        <v>3145</v>
      </c>
    </row>
    <row r="2261">
      <c r="A2261" s="271">
        <v>704.0</v>
      </c>
      <c r="B2261" s="21">
        <v>43969.0</v>
      </c>
      <c r="C2261" s="276">
        <v>43969.0</v>
      </c>
      <c r="D2261" s="277" t="s">
        <v>3154</v>
      </c>
    </row>
    <row r="2262">
      <c r="A2262" s="271">
        <v>705.0</v>
      </c>
      <c r="B2262" s="268">
        <v>43895.0</v>
      </c>
      <c r="C2262" s="276">
        <v>43915.0</v>
      </c>
      <c r="D2262" s="277" t="s">
        <v>3144</v>
      </c>
    </row>
    <row r="2263">
      <c r="A2263" s="271">
        <v>705.0</v>
      </c>
      <c r="B2263" s="21">
        <v>43916.0</v>
      </c>
      <c r="C2263" s="276">
        <v>43916.0</v>
      </c>
      <c r="D2263" s="277" t="s">
        <v>3154</v>
      </c>
    </row>
    <row r="2264">
      <c r="A2264" s="271">
        <v>706.0</v>
      </c>
      <c r="B2264" s="21">
        <v>43896.0</v>
      </c>
      <c r="C2264" s="276">
        <v>43898.0</v>
      </c>
      <c r="D2264" s="277" t="s">
        <v>3143</v>
      </c>
    </row>
    <row r="2265">
      <c r="A2265" s="271">
        <v>706.0</v>
      </c>
      <c r="B2265" s="268">
        <v>43899.0</v>
      </c>
      <c r="C2265" s="276">
        <v>43902.0</v>
      </c>
      <c r="D2265" s="277" t="s">
        <v>3144</v>
      </c>
    </row>
    <row r="2266">
      <c r="A2266" s="271">
        <v>706.0</v>
      </c>
      <c r="B2266" s="21">
        <v>43903.0</v>
      </c>
      <c r="C2266" s="276">
        <v>43903.0</v>
      </c>
      <c r="D2266" s="277" t="s">
        <v>3154</v>
      </c>
    </row>
    <row r="2267">
      <c r="A2267" s="271">
        <v>707.0</v>
      </c>
      <c r="B2267" s="21">
        <v>43884.0</v>
      </c>
      <c r="C2267" s="276">
        <v>43889.0</v>
      </c>
      <c r="D2267" s="277" t="s">
        <v>3143</v>
      </c>
    </row>
    <row r="2268">
      <c r="A2268" s="271">
        <v>707.0</v>
      </c>
      <c r="B2268" s="268">
        <v>43890.0</v>
      </c>
      <c r="C2268" s="276">
        <v>43896.0</v>
      </c>
      <c r="D2268" s="277" t="s">
        <v>3144</v>
      </c>
    </row>
    <row r="2269">
      <c r="A2269" s="271">
        <v>707.0</v>
      </c>
      <c r="B2269" s="21">
        <v>43897.0</v>
      </c>
      <c r="C2269" s="276">
        <v>43897.0</v>
      </c>
      <c r="D2269" s="277" t="s">
        <v>3145</v>
      </c>
    </row>
    <row r="2270">
      <c r="A2270" s="271">
        <v>707.0</v>
      </c>
      <c r="B2270" s="21">
        <v>43897.0</v>
      </c>
      <c r="C2270" s="276">
        <v>43897.0</v>
      </c>
      <c r="D2270" s="277" t="s">
        <v>3154</v>
      </c>
    </row>
    <row r="2271">
      <c r="A2271" s="271">
        <v>708.0</v>
      </c>
      <c r="B2271" s="21">
        <v>43884.0</v>
      </c>
      <c r="C2271" s="276">
        <v>43895.0</v>
      </c>
      <c r="D2271" s="277" t="s">
        <v>3143</v>
      </c>
    </row>
    <row r="2272">
      <c r="A2272" s="271">
        <v>708.0</v>
      </c>
      <c r="B2272" s="268">
        <v>43896.0</v>
      </c>
      <c r="C2272" s="276">
        <v>43899.0</v>
      </c>
      <c r="D2272" s="277" t="s">
        <v>3144</v>
      </c>
    </row>
    <row r="2273">
      <c r="A2273" s="271">
        <v>708.0</v>
      </c>
      <c r="B2273" s="21">
        <v>43900.0</v>
      </c>
      <c r="C2273" s="276">
        <v>43916.0</v>
      </c>
      <c r="D2273" s="277" t="s">
        <v>3145</v>
      </c>
    </row>
    <row r="2274">
      <c r="A2274" s="271">
        <v>708.0</v>
      </c>
      <c r="B2274" s="21">
        <v>43917.0</v>
      </c>
      <c r="C2274" s="276">
        <v>43917.0</v>
      </c>
      <c r="D2274" s="277" t="s">
        <v>3154</v>
      </c>
    </row>
    <row r="2275">
      <c r="A2275" s="271">
        <v>709.0</v>
      </c>
      <c r="B2275" s="21">
        <v>43892.0</v>
      </c>
      <c r="C2275" s="276">
        <v>43898.0</v>
      </c>
      <c r="D2275" s="277" t="s">
        <v>3145</v>
      </c>
    </row>
    <row r="2276">
      <c r="A2276" s="271">
        <v>709.0</v>
      </c>
      <c r="B2276" s="21">
        <v>43899.0</v>
      </c>
      <c r="C2276" s="276">
        <v>43899.0</v>
      </c>
      <c r="D2276" s="277" t="s">
        <v>3154</v>
      </c>
    </row>
    <row r="2277">
      <c r="A2277" s="271">
        <v>710.0</v>
      </c>
      <c r="B2277" s="21">
        <v>43900.0</v>
      </c>
      <c r="C2277" s="276">
        <v>43902.0</v>
      </c>
      <c r="D2277" s="277" t="s">
        <v>3143</v>
      </c>
    </row>
    <row r="2278">
      <c r="A2278" s="271">
        <v>710.0</v>
      </c>
      <c r="B2278" s="268">
        <v>43903.0</v>
      </c>
      <c r="C2278" s="276">
        <v>43917.0</v>
      </c>
      <c r="D2278" s="277" t="s">
        <v>3144</v>
      </c>
    </row>
    <row r="2279">
      <c r="A2279" s="271">
        <v>710.0</v>
      </c>
      <c r="B2279" s="21">
        <v>43918.0</v>
      </c>
      <c r="C2279" s="276">
        <v>43918.0</v>
      </c>
      <c r="D2279" s="277" t="s">
        <v>3154</v>
      </c>
    </row>
    <row r="2280">
      <c r="A2280" s="271">
        <v>711.0</v>
      </c>
      <c r="B2280" s="289">
        <v>43902.0</v>
      </c>
      <c r="C2280" s="276">
        <v>43912.0</v>
      </c>
      <c r="D2280" s="277" t="s">
        <v>3143</v>
      </c>
    </row>
    <row r="2281">
      <c r="A2281" s="271">
        <v>711.0</v>
      </c>
      <c r="B2281" s="268">
        <v>43913.0</v>
      </c>
      <c r="C2281" s="276">
        <v>43936.0</v>
      </c>
      <c r="D2281" s="277" t="s">
        <v>3144</v>
      </c>
    </row>
    <row r="2282">
      <c r="A2282" s="271">
        <v>711.0</v>
      </c>
      <c r="B2282" s="21">
        <v>43944.0</v>
      </c>
      <c r="C2282" s="276">
        <v>43961.0</v>
      </c>
      <c r="D2282" s="277" t="s">
        <v>3155</v>
      </c>
    </row>
    <row r="2283">
      <c r="A2283" s="271">
        <v>711.0</v>
      </c>
      <c r="B2283" s="21">
        <v>43962.0</v>
      </c>
      <c r="C2283" s="276">
        <v>43962.0</v>
      </c>
      <c r="D2283" s="277" t="s">
        <v>3154</v>
      </c>
    </row>
    <row r="2284">
      <c r="A2284" s="271">
        <v>712.0</v>
      </c>
      <c r="B2284" s="21">
        <v>43902.0</v>
      </c>
      <c r="C2284" s="266">
        <v>43905.0</v>
      </c>
      <c r="D2284" s="277" t="s">
        <v>3144</v>
      </c>
    </row>
    <row r="2285">
      <c r="A2285" s="271">
        <v>712.0</v>
      </c>
      <c r="B2285" s="21">
        <v>43906.0</v>
      </c>
      <c r="C2285" s="266">
        <v>43906.0</v>
      </c>
      <c r="D2285" s="277" t="s">
        <v>3154</v>
      </c>
    </row>
    <row r="2286">
      <c r="A2286" s="271">
        <v>713.0</v>
      </c>
      <c r="B2286" s="289">
        <v>43906.0</v>
      </c>
      <c r="C2286" s="276">
        <v>43945.0</v>
      </c>
      <c r="D2286" s="277" t="s">
        <v>3143</v>
      </c>
    </row>
    <row r="2287">
      <c r="A2287" s="271">
        <v>713.0</v>
      </c>
      <c r="B2287" s="268">
        <v>43946.0</v>
      </c>
      <c r="C2287" s="276">
        <v>43992.0</v>
      </c>
      <c r="D2287" s="277" t="s">
        <v>3144</v>
      </c>
    </row>
    <row r="2288">
      <c r="A2288" s="271">
        <v>713.0</v>
      </c>
      <c r="B2288" s="21">
        <v>43993.0</v>
      </c>
      <c r="C2288" s="276">
        <v>43993.0</v>
      </c>
      <c r="D2288" s="277" t="s">
        <v>3154</v>
      </c>
    </row>
    <row r="2289">
      <c r="A2289" s="271">
        <v>714.0</v>
      </c>
      <c r="B2289" s="21">
        <v>43907.0</v>
      </c>
      <c r="C2289" s="276">
        <v>43915.0</v>
      </c>
      <c r="D2289" s="277" t="s">
        <v>3143</v>
      </c>
    </row>
    <row r="2290">
      <c r="A2290" s="271">
        <v>714.0</v>
      </c>
      <c r="B2290" s="268">
        <v>43916.0</v>
      </c>
      <c r="C2290" s="276">
        <v>43919.0</v>
      </c>
      <c r="D2290" s="277" t="s">
        <v>3144</v>
      </c>
    </row>
    <row r="2291">
      <c r="A2291" s="271">
        <v>714.0</v>
      </c>
      <c r="B2291" s="21">
        <v>43929.0</v>
      </c>
      <c r="C2291" s="266">
        <v>43929.0</v>
      </c>
      <c r="D2291" s="277" t="s">
        <v>3154</v>
      </c>
    </row>
    <row r="2292">
      <c r="A2292" s="271">
        <v>715.0</v>
      </c>
      <c r="B2292" s="289">
        <v>43910.0</v>
      </c>
      <c r="C2292" s="266">
        <v>43912.0</v>
      </c>
      <c r="D2292" s="277" t="s">
        <v>3143</v>
      </c>
    </row>
    <row r="2293">
      <c r="A2293" s="271">
        <v>715.0</v>
      </c>
      <c r="B2293" s="285">
        <v>43913.0</v>
      </c>
      <c r="C2293" s="266">
        <v>43914.0</v>
      </c>
      <c r="D2293" s="277" t="s">
        <v>3140</v>
      </c>
    </row>
    <row r="2294">
      <c r="A2294" s="271">
        <v>715.0</v>
      </c>
      <c r="B2294" s="21">
        <v>43915.0</v>
      </c>
      <c r="C2294" s="266">
        <v>43915.0</v>
      </c>
      <c r="D2294" s="277" t="s">
        <v>3154</v>
      </c>
    </row>
    <row r="2295">
      <c r="A2295" s="271">
        <v>716.0</v>
      </c>
      <c r="B2295" s="268">
        <v>43910.0</v>
      </c>
      <c r="C2295" s="266">
        <v>43912.0</v>
      </c>
      <c r="D2295" s="277" t="s">
        <v>3144</v>
      </c>
    </row>
    <row r="2296">
      <c r="A2296" s="271">
        <v>716.0</v>
      </c>
      <c r="B2296" s="21">
        <v>43916.0</v>
      </c>
      <c r="C2296" s="276">
        <v>43925.0</v>
      </c>
      <c r="D2296" s="277" t="s">
        <v>3145</v>
      </c>
    </row>
    <row r="2297">
      <c r="A2297" s="271">
        <v>716.0</v>
      </c>
      <c r="B2297" s="21">
        <v>43926.0</v>
      </c>
      <c r="C2297" s="276">
        <v>43926.0</v>
      </c>
      <c r="D2297" s="277" t="s">
        <v>3154</v>
      </c>
    </row>
    <row r="2298">
      <c r="A2298" s="271">
        <v>717.0</v>
      </c>
      <c r="B2298" s="289">
        <v>43911.0</v>
      </c>
      <c r="C2298" s="276">
        <v>43913.0</v>
      </c>
      <c r="D2298" s="277" t="s">
        <v>3143</v>
      </c>
    </row>
    <row r="2299">
      <c r="A2299" s="271">
        <v>717.0</v>
      </c>
      <c r="B2299" s="268">
        <v>43914.0</v>
      </c>
      <c r="C2299" s="276">
        <v>43915.0</v>
      </c>
      <c r="D2299" s="277" t="s">
        <v>3144</v>
      </c>
    </row>
    <row r="2300">
      <c r="A2300" s="271">
        <v>717.0</v>
      </c>
      <c r="B2300" s="21">
        <v>43928.0</v>
      </c>
      <c r="C2300" s="276">
        <v>43949.0</v>
      </c>
      <c r="D2300" s="277" t="s">
        <v>3145</v>
      </c>
    </row>
    <row r="2301">
      <c r="A2301" s="271">
        <v>717.0</v>
      </c>
      <c r="B2301" s="21">
        <v>43950.0</v>
      </c>
      <c r="C2301" s="276">
        <v>43950.0</v>
      </c>
      <c r="D2301" s="277" t="s">
        <v>3154</v>
      </c>
    </row>
    <row r="2302">
      <c r="A2302" s="271">
        <v>718.0</v>
      </c>
      <c r="B2302" s="270">
        <v>43913.0</v>
      </c>
      <c r="C2302" s="270">
        <v>43913.0</v>
      </c>
      <c r="D2302" s="265" t="s">
        <v>2538</v>
      </c>
    </row>
    <row r="2303">
      <c r="A2303" s="271">
        <v>719.0</v>
      </c>
      <c r="B2303" s="286">
        <v>43914.0</v>
      </c>
      <c r="C2303" s="286">
        <v>43934.0</v>
      </c>
      <c r="D2303" s="277" t="s">
        <v>3143</v>
      </c>
    </row>
    <row r="2304">
      <c r="A2304" s="271">
        <v>719.0</v>
      </c>
      <c r="B2304" s="286">
        <v>43935.0</v>
      </c>
      <c r="C2304" s="286">
        <v>43945.0</v>
      </c>
      <c r="D2304" s="277" t="s">
        <v>3144</v>
      </c>
    </row>
    <row r="2305">
      <c r="A2305" s="271">
        <v>719.0</v>
      </c>
      <c r="B2305" s="286">
        <v>43946.0</v>
      </c>
      <c r="C2305" s="286">
        <v>43966.0</v>
      </c>
      <c r="D2305" s="277" t="s">
        <v>3145</v>
      </c>
    </row>
    <row r="2306">
      <c r="A2306" s="271">
        <v>719.0</v>
      </c>
      <c r="B2306" s="286">
        <v>43967.0</v>
      </c>
      <c r="C2306" s="286">
        <v>43967.0</v>
      </c>
      <c r="D2306" s="277" t="s">
        <v>3154</v>
      </c>
    </row>
    <row r="2307">
      <c r="A2307" s="271">
        <v>720.0</v>
      </c>
      <c r="B2307" s="286">
        <v>43914.0</v>
      </c>
      <c r="C2307" s="21">
        <v>43919.0</v>
      </c>
      <c r="D2307" s="277" t="s">
        <v>3144</v>
      </c>
    </row>
    <row r="2308">
      <c r="A2308" s="271">
        <v>720.0</v>
      </c>
      <c r="B2308" s="21">
        <v>43920.0</v>
      </c>
      <c r="C2308" s="21">
        <v>43920.0</v>
      </c>
      <c r="D2308" s="277" t="s">
        <v>3154</v>
      </c>
    </row>
    <row r="2309">
      <c r="A2309" s="271">
        <v>721.0</v>
      </c>
      <c r="B2309" s="286">
        <v>43916.0</v>
      </c>
      <c r="C2309" s="286">
        <v>43917.0</v>
      </c>
      <c r="D2309" s="277" t="s">
        <v>3144</v>
      </c>
    </row>
    <row r="2310">
      <c r="A2310" s="271">
        <v>721.0</v>
      </c>
      <c r="B2310" s="286">
        <v>43918.0</v>
      </c>
      <c r="C2310" s="286">
        <v>43918.0</v>
      </c>
      <c r="D2310" s="277" t="s">
        <v>3154</v>
      </c>
    </row>
    <row r="2311">
      <c r="A2311" s="271">
        <v>722.0</v>
      </c>
      <c r="B2311" s="286">
        <v>43918.0</v>
      </c>
      <c r="C2311" s="286">
        <v>43939.0</v>
      </c>
      <c r="D2311" s="277" t="s">
        <v>3144</v>
      </c>
    </row>
    <row r="2312">
      <c r="A2312" s="271">
        <v>722.0</v>
      </c>
      <c r="B2312" s="286">
        <v>43940.0</v>
      </c>
      <c r="C2312" s="286">
        <v>43955.0</v>
      </c>
      <c r="D2312" s="277" t="s">
        <v>3145</v>
      </c>
    </row>
    <row r="2313">
      <c r="A2313" s="271">
        <v>722.0</v>
      </c>
      <c r="B2313" s="286">
        <v>43956.0</v>
      </c>
      <c r="C2313" s="286">
        <v>43956.0</v>
      </c>
      <c r="D2313" s="277" t="s">
        <v>3154</v>
      </c>
    </row>
    <row r="2314">
      <c r="A2314" s="271">
        <v>723.0</v>
      </c>
      <c r="B2314" s="286">
        <v>43920.0</v>
      </c>
      <c r="C2314" s="286">
        <v>43954.0</v>
      </c>
      <c r="D2314" s="277" t="s">
        <v>3143</v>
      </c>
    </row>
    <row r="2315">
      <c r="A2315" s="271">
        <v>723.0</v>
      </c>
      <c r="B2315" s="286">
        <v>43955.0</v>
      </c>
      <c r="C2315" s="286">
        <v>43955.0</v>
      </c>
      <c r="D2315" s="265" t="s">
        <v>2538</v>
      </c>
    </row>
    <row r="2316">
      <c r="A2316" s="271">
        <v>724.0</v>
      </c>
      <c r="B2316" s="286">
        <v>43924.0</v>
      </c>
      <c r="C2316" s="286">
        <v>43928.0</v>
      </c>
      <c r="D2316" s="277" t="s">
        <v>3144</v>
      </c>
    </row>
    <row r="2317">
      <c r="A2317" s="271">
        <v>724.0</v>
      </c>
      <c r="B2317" s="286">
        <v>43929.0</v>
      </c>
      <c r="C2317" s="276">
        <v>43929.0</v>
      </c>
      <c r="D2317" s="277" t="s">
        <v>3154</v>
      </c>
    </row>
    <row r="2318">
      <c r="A2318" s="271">
        <v>725.0</v>
      </c>
      <c r="B2318" s="292">
        <v>43925.0</v>
      </c>
      <c r="C2318" s="292">
        <v>43933.0</v>
      </c>
      <c r="D2318" s="277" t="s">
        <v>3143</v>
      </c>
    </row>
    <row r="2319">
      <c r="A2319" s="271">
        <v>725.0</v>
      </c>
      <c r="B2319" s="292">
        <v>43934.0</v>
      </c>
      <c r="C2319" s="286">
        <v>43936.0</v>
      </c>
      <c r="D2319" s="277" t="s">
        <v>3144</v>
      </c>
    </row>
    <row r="2320">
      <c r="A2320" s="271">
        <v>725.0</v>
      </c>
      <c r="B2320" s="286">
        <v>43937.0</v>
      </c>
      <c r="C2320" s="286">
        <v>43949.0</v>
      </c>
      <c r="D2320" s="277" t="s">
        <v>3145</v>
      </c>
    </row>
    <row r="2321">
      <c r="A2321" s="271">
        <v>725.0</v>
      </c>
      <c r="B2321" s="286">
        <v>43950.0</v>
      </c>
      <c r="C2321" s="286">
        <v>43950.0</v>
      </c>
      <c r="D2321" s="277" t="s">
        <v>3154</v>
      </c>
    </row>
    <row r="2322">
      <c r="A2322" s="271">
        <v>726.0</v>
      </c>
      <c r="B2322" s="286">
        <v>43925.0</v>
      </c>
      <c r="C2322" s="21">
        <v>43935.0</v>
      </c>
      <c r="D2322" s="277" t="s">
        <v>3144</v>
      </c>
    </row>
    <row r="2323">
      <c r="A2323" s="271">
        <v>726.0</v>
      </c>
      <c r="B2323" s="21">
        <v>43936.0</v>
      </c>
      <c r="C2323" s="286">
        <v>43949.0</v>
      </c>
      <c r="D2323" s="277" t="s">
        <v>3145</v>
      </c>
    </row>
    <row r="2324">
      <c r="A2324" s="271">
        <v>726.0</v>
      </c>
      <c r="B2324" s="286">
        <v>43950.0</v>
      </c>
      <c r="C2324" s="286">
        <v>43950.0</v>
      </c>
      <c r="D2324" s="277" t="s">
        <v>3154</v>
      </c>
    </row>
    <row r="2325">
      <c r="A2325" s="271">
        <v>727.0</v>
      </c>
      <c r="B2325" s="286">
        <v>43928.0</v>
      </c>
      <c r="C2325" s="286">
        <v>43969.0</v>
      </c>
      <c r="D2325" s="277" t="s">
        <v>3143</v>
      </c>
    </row>
    <row r="2326">
      <c r="A2326" s="271">
        <v>727.0</v>
      </c>
      <c r="B2326" s="286">
        <v>43970.0</v>
      </c>
      <c r="C2326" s="286">
        <v>43989.0</v>
      </c>
      <c r="D2326" s="277" t="s">
        <v>3145</v>
      </c>
    </row>
    <row r="2327">
      <c r="A2327" s="271">
        <v>727.0</v>
      </c>
      <c r="B2327" s="286">
        <v>43990.0</v>
      </c>
      <c r="C2327" s="286">
        <v>43990.0</v>
      </c>
      <c r="D2327" s="277" t="s">
        <v>3154</v>
      </c>
    </row>
    <row r="2328">
      <c r="A2328" s="271">
        <v>728.0</v>
      </c>
      <c r="B2328" s="21">
        <v>43929.0</v>
      </c>
      <c r="C2328" s="292">
        <v>43937.0</v>
      </c>
      <c r="D2328" s="277" t="s">
        <v>3143</v>
      </c>
    </row>
    <row r="2329">
      <c r="A2329" s="271">
        <v>728.0</v>
      </c>
      <c r="B2329" s="292">
        <v>43938.0</v>
      </c>
      <c r="C2329" s="286">
        <v>43941.0</v>
      </c>
      <c r="D2329" s="277" t="s">
        <v>3144</v>
      </c>
    </row>
    <row r="2330">
      <c r="A2330" s="271">
        <v>728.0</v>
      </c>
      <c r="B2330" s="286">
        <v>43942.0</v>
      </c>
      <c r="C2330" s="286">
        <v>43942.0</v>
      </c>
      <c r="D2330" s="277" t="s">
        <v>3154</v>
      </c>
    </row>
    <row r="2331">
      <c r="A2331" s="271">
        <v>729.0</v>
      </c>
      <c r="B2331" s="292">
        <v>43930.0</v>
      </c>
      <c r="C2331" s="286">
        <v>43931.0</v>
      </c>
      <c r="D2331" s="277" t="s">
        <v>3144</v>
      </c>
    </row>
    <row r="2332">
      <c r="A2332" s="271">
        <v>729.0</v>
      </c>
      <c r="B2332" s="286">
        <v>43932.0</v>
      </c>
      <c r="C2332" s="286">
        <v>43932.0</v>
      </c>
      <c r="D2332" s="277" t="s">
        <v>3154</v>
      </c>
    </row>
    <row r="2333">
      <c r="A2333" s="271">
        <v>730.0</v>
      </c>
      <c r="B2333" s="286">
        <v>43884.0</v>
      </c>
      <c r="C2333" s="286">
        <v>43928.0</v>
      </c>
      <c r="D2333" s="277" t="s">
        <v>3143</v>
      </c>
    </row>
    <row r="2334">
      <c r="A2334" s="271">
        <v>730.0</v>
      </c>
      <c r="B2334" s="286">
        <v>43929.0</v>
      </c>
      <c r="C2334" s="286">
        <v>43934.0</v>
      </c>
      <c r="D2334" s="277" t="s">
        <v>3144</v>
      </c>
    </row>
    <row r="2335">
      <c r="A2335" s="271">
        <v>730.0</v>
      </c>
      <c r="B2335" s="286">
        <v>43935.0</v>
      </c>
      <c r="C2335" s="286">
        <v>43949.0</v>
      </c>
      <c r="D2335" s="277" t="s">
        <v>3145</v>
      </c>
    </row>
    <row r="2336">
      <c r="A2336" s="271">
        <v>730.0</v>
      </c>
      <c r="B2336" s="286">
        <v>43950.0</v>
      </c>
      <c r="C2336" s="286">
        <v>43950.0</v>
      </c>
      <c r="D2336" s="277" t="s">
        <v>3154</v>
      </c>
    </row>
    <row r="2337">
      <c r="A2337" s="271">
        <v>731.0</v>
      </c>
      <c r="B2337" s="286">
        <v>43930.0</v>
      </c>
      <c r="C2337" s="286">
        <v>43941.0</v>
      </c>
      <c r="D2337" s="277" t="s">
        <v>3144</v>
      </c>
    </row>
    <row r="2338">
      <c r="A2338" s="271">
        <v>731.0</v>
      </c>
      <c r="B2338" s="286">
        <v>43942.0</v>
      </c>
      <c r="C2338" s="276">
        <v>43942.0</v>
      </c>
      <c r="D2338" s="277" t="s">
        <v>3154</v>
      </c>
    </row>
    <row r="2339">
      <c r="A2339" s="271">
        <v>732.0</v>
      </c>
      <c r="B2339" s="286">
        <v>43934.0</v>
      </c>
      <c r="C2339" s="286">
        <v>43939.0</v>
      </c>
      <c r="D2339" s="277" t="s">
        <v>3143</v>
      </c>
    </row>
    <row r="2340">
      <c r="A2340" s="271">
        <v>732.0</v>
      </c>
      <c r="B2340" s="286">
        <v>43940.0</v>
      </c>
      <c r="C2340" s="286">
        <v>43945.0</v>
      </c>
      <c r="D2340" s="277" t="s">
        <v>3144</v>
      </c>
    </row>
    <row r="2341">
      <c r="A2341" s="271">
        <v>732.0</v>
      </c>
      <c r="B2341" s="286">
        <v>43946.0</v>
      </c>
      <c r="C2341" s="286">
        <v>43946.0</v>
      </c>
      <c r="D2341" s="277" t="s">
        <v>3154</v>
      </c>
    </row>
    <row r="2342">
      <c r="A2342" s="271">
        <v>733.0</v>
      </c>
      <c r="B2342" s="286">
        <v>43937.0</v>
      </c>
      <c r="C2342" s="286">
        <v>43945.0</v>
      </c>
      <c r="D2342" s="277" t="s">
        <v>3143</v>
      </c>
    </row>
    <row r="2343">
      <c r="A2343" s="271">
        <v>733.0</v>
      </c>
      <c r="B2343" s="286">
        <v>43946.0</v>
      </c>
      <c r="C2343" s="286">
        <v>43950.0</v>
      </c>
      <c r="D2343" s="277" t="s">
        <v>3144</v>
      </c>
    </row>
    <row r="2344">
      <c r="A2344" s="271">
        <v>733.0</v>
      </c>
      <c r="B2344" s="286">
        <v>43951.0</v>
      </c>
      <c r="C2344" s="276">
        <v>43969.0</v>
      </c>
      <c r="D2344" s="277" t="s">
        <v>3145</v>
      </c>
    </row>
    <row r="2345">
      <c r="A2345" s="271">
        <v>733.0</v>
      </c>
      <c r="B2345" s="286">
        <v>43970.0</v>
      </c>
      <c r="C2345" s="276">
        <v>43970.0</v>
      </c>
      <c r="D2345" s="277" t="s">
        <v>3154</v>
      </c>
    </row>
    <row r="2346">
      <c r="A2346" s="271">
        <v>734.0</v>
      </c>
      <c r="B2346" s="286">
        <v>43938.0</v>
      </c>
      <c r="C2346" s="286">
        <v>43944.0</v>
      </c>
      <c r="D2346" s="277" t="s">
        <v>3143</v>
      </c>
    </row>
    <row r="2347">
      <c r="A2347" s="271">
        <v>734.0</v>
      </c>
      <c r="B2347" s="286">
        <v>43945.0</v>
      </c>
      <c r="C2347" s="276">
        <v>43953.0</v>
      </c>
      <c r="D2347" s="277" t="s">
        <v>3144</v>
      </c>
    </row>
    <row r="2348">
      <c r="A2348" s="271">
        <v>734.0</v>
      </c>
      <c r="B2348" s="286">
        <v>43954.0</v>
      </c>
      <c r="C2348" s="276">
        <v>43954.0</v>
      </c>
      <c r="D2348" s="277" t="s">
        <v>3154</v>
      </c>
    </row>
    <row r="2349">
      <c r="A2349" s="271">
        <v>735.0</v>
      </c>
      <c r="B2349" s="286">
        <v>43940.0</v>
      </c>
      <c r="C2349" s="286">
        <v>43974.0</v>
      </c>
      <c r="D2349" s="277" t="s">
        <v>3143</v>
      </c>
    </row>
    <row r="2350">
      <c r="A2350" s="271">
        <v>735.0</v>
      </c>
      <c r="B2350" s="286">
        <v>43975.0</v>
      </c>
      <c r="C2350" s="286">
        <v>43993.0</v>
      </c>
      <c r="D2350" s="277" t="s">
        <v>3144</v>
      </c>
    </row>
    <row r="2351">
      <c r="A2351" s="271">
        <v>735.0</v>
      </c>
      <c r="B2351" s="286">
        <v>43994.0</v>
      </c>
      <c r="C2351" s="286">
        <v>43994.0</v>
      </c>
      <c r="D2351" s="277" t="s">
        <v>3154</v>
      </c>
    </row>
    <row r="2352">
      <c r="A2352" s="271">
        <v>736.0</v>
      </c>
      <c r="B2352" s="286">
        <v>43940.0</v>
      </c>
      <c r="C2352" s="286">
        <v>43965.0</v>
      </c>
      <c r="D2352" s="277" t="s">
        <v>3143</v>
      </c>
    </row>
    <row r="2353">
      <c r="A2353" s="271">
        <v>736.0</v>
      </c>
      <c r="B2353" s="286">
        <v>43966.0</v>
      </c>
      <c r="C2353" s="276">
        <v>43993.0</v>
      </c>
      <c r="D2353" s="277" t="s">
        <v>3145</v>
      </c>
    </row>
    <row r="2354">
      <c r="A2354" s="271">
        <v>736.0</v>
      </c>
      <c r="B2354" s="286">
        <v>43994.0</v>
      </c>
      <c r="C2354" s="276">
        <v>43994.0</v>
      </c>
      <c r="D2354" s="277" t="s">
        <v>3154</v>
      </c>
    </row>
    <row r="2355">
      <c r="A2355" s="271">
        <v>737.0</v>
      </c>
      <c r="B2355" s="286">
        <v>43942.0</v>
      </c>
      <c r="C2355" s="276">
        <v>43943.0</v>
      </c>
      <c r="D2355" s="277" t="s">
        <v>3144</v>
      </c>
    </row>
    <row r="2356">
      <c r="A2356" s="271">
        <v>737.0</v>
      </c>
      <c r="B2356" s="286">
        <v>43944.0</v>
      </c>
      <c r="C2356" s="276">
        <v>43944.0</v>
      </c>
      <c r="D2356" s="277" t="s">
        <v>3154</v>
      </c>
    </row>
    <row r="2357">
      <c r="A2357" s="271">
        <v>738.0</v>
      </c>
      <c r="B2357" s="273">
        <v>43945.0</v>
      </c>
      <c r="C2357" s="273">
        <v>43945.0</v>
      </c>
      <c r="D2357" s="265" t="s">
        <v>3144</v>
      </c>
    </row>
    <row r="2358">
      <c r="A2358" s="271">
        <v>738.0</v>
      </c>
      <c r="B2358" s="273">
        <v>43946.0</v>
      </c>
      <c r="C2358" s="273">
        <v>43946.0</v>
      </c>
      <c r="D2358" s="267" t="s">
        <v>3143</v>
      </c>
    </row>
    <row r="2359">
      <c r="A2359" s="271">
        <v>738.0</v>
      </c>
      <c r="B2359" s="270">
        <v>43951.0</v>
      </c>
      <c r="C2359" s="270">
        <v>43955.0</v>
      </c>
      <c r="D2359" s="277" t="s">
        <v>3144</v>
      </c>
    </row>
    <row r="2360">
      <c r="A2360" s="271">
        <v>738.0</v>
      </c>
      <c r="B2360" s="270">
        <v>43956.0</v>
      </c>
      <c r="C2360" s="273">
        <v>43963.0</v>
      </c>
      <c r="D2360" s="277" t="s">
        <v>3140</v>
      </c>
    </row>
    <row r="2361">
      <c r="A2361" s="271">
        <v>738.0</v>
      </c>
      <c r="B2361" s="273">
        <v>43964.0</v>
      </c>
      <c r="C2361" s="266">
        <v>43964.0</v>
      </c>
      <c r="D2361" s="267" t="s">
        <v>3154</v>
      </c>
    </row>
    <row r="2362">
      <c r="A2362" s="271">
        <v>739.0</v>
      </c>
      <c r="B2362" s="270">
        <v>43945.0</v>
      </c>
      <c r="C2362" s="270">
        <v>43990.0</v>
      </c>
      <c r="D2362" s="277" t="s">
        <v>3143</v>
      </c>
    </row>
    <row r="2363">
      <c r="A2363" s="271">
        <v>739.0</v>
      </c>
      <c r="B2363" s="270">
        <v>43991.0</v>
      </c>
      <c r="C2363" s="270">
        <v>43996.0</v>
      </c>
      <c r="D2363" s="277" t="s">
        <v>3144</v>
      </c>
    </row>
    <row r="2364">
      <c r="A2364" s="271">
        <v>739.0</v>
      </c>
      <c r="B2364" s="270">
        <v>43997.0</v>
      </c>
      <c r="C2364" s="270">
        <v>44015.0</v>
      </c>
      <c r="D2364" s="277" t="s">
        <v>3145</v>
      </c>
    </row>
    <row r="2365">
      <c r="A2365" s="271">
        <v>739.0</v>
      </c>
      <c r="B2365" s="270">
        <v>44016.0</v>
      </c>
      <c r="C2365" s="270">
        <v>44021.0</v>
      </c>
      <c r="D2365" s="277" t="s">
        <v>3143</v>
      </c>
    </row>
    <row r="2366">
      <c r="A2366" s="271">
        <v>739.0</v>
      </c>
      <c r="B2366" s="270">
        <v>44022.0</v>
      </c>
      <c r="C2366" s="270">
        <v>44033.0</v>
      </c>
      <c r="D2366" s="277" t="s">
        <v>3140</v>
      </c>
    </row>
    <row r="2367">
      <c r="A2367" s="271">
        <v>739.0</v>
      </c>
      <c r="B2367" s="270">
        <v>44034.0</v>
      </c>
      <c r="C2367" s="270">
        <v>44034.0</v>
      </c>
      <c r="D2367" s="277" t="s">
        <v>3154</v>
      </c>
    </row>
    <row r="2368">
      <c r="A2368" s="271">
        <v>740.0</v>
      </c>
      <c r="B2368" s="286">
        <v>43945.0</v>
      </c>
      <c r="C2368" s="276">
        <v>43952.0</v>
      </c>
      <c r="D2368" s="277" t="s">
        <v>3143</v>
      </c>
    </row>
    <row r="2369">
      <c r="A2369" s="271">
        <v>740.0</v>
      </c>
      <c r="B2369" s="286">
        <v>43953.0</v>
      </c>
      <c r="C2369" s="276">
        <v>43953.0</v>
      </c>
      <c r="D2369" s="277" t="s">
        <v>3154</v>
      </c>
    </row>
    <row r="2370">
      <c r="A2370" s="271">
        <v>741.0</v>
      </c>
      <c r="B2370" s="21">
        <v>43947.0</v>
      </c>
      <c r="C2370" s="276">
        <v>43947.0</v>
      </c>
      <c r="D2370" s="265" t="s">
        <v>2538</v>
      </c>
    </row>
    <row r="2371">
      <c r="A2371" s="271">
        <v>742.0</v>
      </c>
      <c r="B2371" s="286">
        <v>43946.0</v>
      </c>
      <c r="C2371" s="286">
        <v>43973.0</v>
      </c>
      <c r="D2371" s="277" t="s">
        <v>3143</v>
      </c>
    </row>
    <row r="2372">
      <c r="A2372" s="271">
        <v>742.0</v>
      </c>
      <c r="B2372" s="286">
        <v>43974.0</v>
      </c>
      <c r="C2372" s="286">
        <v>43976.0</v>
      </c>
      <c r="D2372" s="277" t="s">
        <v>3144</v>
      </c>
    </row>
    <row r="2373">
      <c r="A2373" s="271">
        <v>742.0</v>
      </c>
      <c r="B2373" s="286">
        <v>43977.0</v>
      </c>
      <c r="C2373" s="286">
        <v>43977.0</v>
      </c>
      <c r="D2373" s="277" t="s">
        <v>3154</v>
      </c>
    </row>
    <row r="2374">
      <c r="A2374" s="271">
        <v>743.0</v>
      </c>
      <c r="B2374" s="286">
        <v>43947.0</v>
      </c>
      <c r="C2374" s="286">
        <v>43925.0</v>
      </c>
      <c r="D2374" s="277" t="s">
        <v>3143</v>
      </c>
    </row>
    <row r="2375">
      <c r="A2375" s="271">
        <v>743.0</v>
      </c>
      <c r="B2375" s="286">
        <v>43926.0</v>
      </c>
      <c r="C2375" s="276">
        <v>43955.0</v>
      </c>
      <c r="D2375" s="277" t="s">
        <v>3144</v>
      </c>
    </row>
    <row r="2376">
      <c r="A2376" s="271">
        <v>743.0</v>
      </c>
      <c r="B2376" s="286">
        <v>43956.0</v>
      </c>
      <c r="C2376" s="276">
        <v>43956.0</v>
      </c>
      <c r="D2376" s="277" t="s">
        <v>3154</v>
      </c>
    </row>
    <row r="2377">
      <c r="A2377" s="271">
        <v>744.0</v>
      </c>
      <c r="B2377" s="286">
        <v>43948.0</v>
      </c>
      <c r="C2377" s="286">
        <v>43951.0</v>
      </c>
      <c r="D2377" s="277" t="s">
        <v>3144</v>
      </c>
    </row>
    <row r="2378">
      <c r="A2378" s="271">
        <v>744.0</v>
      </c>
      <c r="B2378" s="286">
        <v>43952.0</v>
      </c>
      <c r="C2378" s="276">
        <v>43952.0</v>
      </c>
      <c r="D2378" s="277" t="s">
        <v>3154</v>
      </c>
    </row>
    <row r="2379">
      <c r="A2379" s="271">
        <v>745.0</v>
      </c>
      <c r="B2379" s="286">
        <v>43951.0</v>
      </c>
      <c r="C2379" s="286">
        <v>43961.0</v>
      </c>
      <c r="D2379" s="277" t="s">
        <v>3143</v>
      </c>
    </row>
    <row r="2380">
      <c r="A2380" s="271">
        <v>745.0</v>
      </c>
      <c r="B2380" s="286">
        <v>43962.0</v>
      </c>
      <c r="C2380" s="276">
        <v>43976.0</v>
      </c>
      <c r="D2380" s="277" t="s">
        <v>3145</v>
      </c>
    </row>
    <row r="2381">
      <c r="A2381" s="271">
        <v>745.0</v>
      </c>
      <c r="B2381" s="286">
        <v>43977.0</v>
      </c>
      <c r="C2381" s="276">
        <v>43977.0</v>
      </c>
      <c r="D2381" s="277" t="s">
        <v>3154</v>
      </c>
    </row>
    <row r="2382">
      <c r="A2382" s="271">
        <v>746.0</v>
      </c>
      <c r="B2382" s="286">
        <v>43951.0</v>
      </c>
      <c r="C2382" s="286">
        <v>43951.0</v>
      </c>
      <c r="D2382" s="277" t="s">
        <v>3143</v>
      </c>
    </row>
    <row r="2383">
      <c r="A2383" s="271">
        <v>746.0</v>
      </c>
      <c r="B2383" s="286">
        <v>43952.0</v>
      </c>
      <c r="C2383" s="286">
        <v>43961.0</v>
      </c>
      <c r="D2383" s="277" t="s">
        <v>3145</v>
      </c>
    </row>
    <row r="2384">
      <c r="A2384" s="271">
        <v>746.0</v>
      </c>
      <c r="B2384" s="286">
        <v>43962.0</v>
      </c>
      <c r="C2384" s="286">
        <v>43976.0</v>
      </c>
      <c r="D2384" s="277" t="s">
        <v>3144</v>
      </c>
    </row>
    <row r="2385">
      <c r="A2385" s="271">
        <v>746.0</v>
      </c>
      <c r="B2385" s="286">
        <v>43977.0</v>
      </c>
      <c r="C2385" s="276">
        <v>43977.0</v>
      </c>
      <c r="D2385" s="277" t="s">
        <v>3154</v>
      </c>
    </row>
    <row r="2386">
      <c r="A2386" s="271">
        <v>747.0</v>
      </c>
      <c r="B2386" s="286">
        <v>43890.0</v>
      </c>
      <c r="C2386" s="286">
        <v>43936.0</v>
      </c>
      <c r="D2386" s="277" t="s">
        <v>3143</v>
      </c>
    </row>
    <row r="2387">
      <c r="A2387" s="271">
        <v>747.0</v>
      </c>
      <c r="B2387" s="286">
        <v>43937.0</v>
      </c>
      <c r="C2387" s="286">
        <v>43964.0</v>
      </c>
      <c r="D2387" s="277" t="s">
        <v>3144</v>
      </c>
    </row>
    <row r="2388">
      <c r="A2388" s="271">
        <v>747.0</v>
      </c>
      <c r="B2388" s="286">
        <v>43965.0</v>
      </c>
      <c r="C2388" s="286">
        <v>43965.0</v>
      </c>
      <c r="D2388" s="277" t="s">
        <v>3154</v>
      </c>
    </row>
    <row r="2389">
      <c r="A2389" s="271">
        <v>748.0</v>
      </c>
      <c r="B2389" s="286">
        <v>43953.0</v>
      </c>
      <c r="C2389" s="276">
        <v>43957.0</v>
      </c>
      <c r="D2389" s="277" t="s">
        <v>3144</v>
      </c>
    </row>
    <row r="2390">
      <c r="A2390" s="271">
        <v>748.0</v>
      </c>
      <c r="B2390" s="286">
        <v>43958.0</v>
      </c>
      <c r="C2390" s="276">
        <v>43958.0</v>
      </c>
      <c r="D2390" s="277" t="s">
        <v>3154</v>
      </c>
    </row>
    <row r="2391">
      <c r="A2391" s="271">
        <v>749.0</v>
      </c>
      <c r="B2391" s="286">
        <v>43954.0</v>
      </c>
      <c r="C2391" s="276">
        <v>43970.0</v>
      </c>
      <c r="D2391" s="277" t="s">
        <v>3144</v>
      </c>
    </row>
    <row r="2392">
      <c r="A2392" s="271">
        <v>749.0</v>
      </c>
      <c r="B2392" s="286">
        <v>43971.0</v>
      </c>
      <c r="C2392" s="276">
        <v>43971.0</v>
      </c>
      <c r="D2392" s="277" t="s">
        <v>3154</v>
      </c>
    </row>
    <row r="2393">
      <c r="A2393" s="271">
        <v>750.0</v>
      </c>
      <c r="B2393" s="286">
        <v>43959.0</v>
      </c>
      <c r="C2393" s="286">
        <v>43969.0</v>
      </c>
      <c r="D2393" s="277" t="s">
        <v>3143</v>
      </c>
    </row>
    <row r="2394">
      <c r="A2394" s="271">
        <v>750.0</v>
      </c>
      <c r="B2394" s="286">
        <v>43970.0</v>
      </c>
      <c r="C2394" s="276">
        <v>43970.0</v>
      </c>
      <c r="D2394" s="277" t="s">
        <v>3144</v>
      </c>
    </row>
    <row r="2395">
      <c r="A2395" s="271">
        <v>750.0</v>
      </c>
      <c r="B2395" s="286">
        <v>43971.0</v>
      </c>
      <c r="C2395" s="276">
        <v>43971.0</v>
      </c>
      <c r="D2395" s="277" t="s">
        <v>3154</v>
      </c>
    </row>
    <row r="2396">
      <c r="A2396" s="271">
        <v>751.0</v>
      </c>
      <c r="B2396" s="286">
        <v>43959.0</v>
      </c>
      <c r="C2396" s="286">
        <v>43965.0</v>
      </c>
      <c r="D2396" s="277" t="s">
        <v>3144</v>
      </c>
    </row>
    <row r="2397">
      <c r="A2397" s="271">
        <v>751.0</v>
      </c>
      <c r="B2397" s="286">
        <v>43966.0</v>
      </c>
      <c r="C2397" s="286">
        <v>43966.0</v>
      </c>
      <c r="D2397" s="277" t="s">
        <v>3154</v>
      </c>
    </row>
    <row r="2398">
      <c r="A2398" s="271">
        <v>752.0</v>
      </c>
      <c r="B2398" s="286">
        <v>43963.0</v>
      </c>
      <c r="C2398" s="276">
        <v>43972.0</v>
      </c>
      <c r="D2398" s="277" t="s">
        <v>3144</v>
      </c>
    </row>
    <row r="2399">
      <c r="A2399" s="271">
        <v>752.0</v>
      </c>
      <c r="B2399" s="286">
        <v>43973.0</v>
      </c>
      <c r="C2399" s="276">
        <v>43973.0</v>
      </c>
      <c r="D2399" s="277" t="s">
        <v>3154</v>
      </c>
    </row>
    <row r="2400">
      <c r="A2400" s="271">
        <v>753.0</v>
      </c>
      <c r="B2400" s="286">
        <v>43968.0</v>
      </c>
      <c r="C2400" s="276">
        <v>43975.0</v>
      </c>
      <c r="D2400" s="277" t="s">
        <v>3144</v>
      </c>
    </row>
    <row r="2401">
      <c r="A2401" s="271">
        <v>753.0</v>
      </c>
      <c r="B2401" s="286">
        <v>43976.0</v>
      </c>
      <c r="C2401" s="276">
        <v>43976.0</v>
      </c>
      <c r="D2401" s="277" t="s">
        <v>3154</v>
      </c>
    </row>
    <row r="2402">
      <c r="A2402" s="271">
        <v>754.0</v>
      </c>
      <c r="B2402" s="286">
        <v>43970.0</v>
      </c>
      <c r="C2402" s="286">
        <v>43979.0</v>
      </c>
      <c r="D2402" s="277" t="s">
        <v>3143</v>
      </c>
    </row>
    <row r="2403">
      <c r="A2403" s="271">
        <v>754.0</v>
      </c>
      <c r="B2403" s="286">
        <v>43980.0</v>
      </c>
      <c r="C2403" s="276">
        <v>43981.0</v>
      </c>
      <c r="D2403" s="277" t="s">
        <v>3144</v>
      </c>
    </row>
    <row r="2404">
      <c r="A2404" s="271">
        <v>754.0</v>
      </c>
      <c r="B2404" s="286">
        <v>43982.0</v>
      </c>
      <c r="C2404" s="276">
        <v>43982.0</v>
      </c>
      <c r="D2404" s="277" t="s">
        <v>3154</v>
      </c>
    </row>
    <row r="2405">
      <c r="A2405" s="271">
        <v>755.0</v>
      </c>
      <c r="B2405" s="286">
        <v>43970.0</v>
      </c>
      <c r="C2405" s="286">
        <v>43980.0</v>
      </c>
      <c r="D2405" s="277" t="s">
        <v>3144</v>
      </c>
    </row>
    <row r="2406">
      <c r="A2406" s="271">
        <v>755.0</v>
      </c>
      <c r="B2406" s="286">
        <v>43981.0</v>
      </c>
      <c r="C2406" s="286">
        <v>43997.0</v>
      </c>
      <c r="D2406" s="277" t="s">
        <v>3143</v>
      </c>
    </row>
    <row r="2407">
      <c r="A2407" s="271">
        <v>755.0</v>
      </c>
      <c r="B2407" s="286">
        <v>43998.0</v>
      </c>
      <c r="C2407" s="286">
        <v>44001.0</v>
      </c>
      <c r="D2407" s="277" t="s">
        <v>3144</v>
      </c>
    </row>
    <row r="2408">
      <c r="A2408" s="271">
        <v>755.0</v>
      </c>
      <c r="B2408" s="286">
        <v>44002.0</v>
      </c>
      <c r="C2408" s="286">
        <v>44003.0</v>
      </c>
      <c r="D2408" s="277" t="s">
        <v>3145</v>
      </c>
    </row>
    <row r="2409">
      <c r="A2409" s="271">
        <v>755.0</v>
      </c>
      <c r="B2409" s="286">
        <v>44004.0</v>
      </c>
      <c r="C2409" s="286">
        <v>44004.0</v>
      </c>
      <c r="D2409" s="277" t="s">
        <v>3154</v>
      </c>
    </row>
    <row r="2410">
      <c r="A2410" s="271">
        <v>756.0</v>
      </c>
      <c r="B2410" s="286">
        <v>43970.0</v>
      </c>
      <c r="C2410" s="276">
        <v>43975.0</v>
      </c>
      <c r="D2410" s="277" t="s">
        <v>3143</v>
      </c>
    </row>
    <row r="2411">
      <c r="A2411" s="271">
        <v>756.0</v>
      </c>
      <c r="B2411" s="286">
        <v>43976.0</v>
      </c>
      <c r="C2411" s="276">
        <v>43976.0</v>
      </c>
      <c r="D2411" s="277" t="s">
        <v>3154</v>
      </c>
    </row>
    <row r="2412">
      <c r="A2412" s="271">
        <v>757.0</v>
      </c>
      <c r="B2412" s="270">
        <v>43970.0</v>
      </c>
      <c r="C2412" s="270">
        <v>43980.0</v>
      </c>
      <c r="D2412" s="277" t="s">
        <v>3144</v>
      </c>
    </row>
    <row r="2413">
      <c r="A2413" s="271">
        <v>757.0</v>
      </c>
      <c r="B2413" s="270">
        <v>43981.0</v>
      </c>
      <c r="C2413" s="270">
        <v>43985.0</v>
      </c>
      <c r="D2413" s="277" t="s">
        <v>3145</v>
      </c>
    </row>
    <row r="2414">
      <c r="A2414" s="271">
        <v>757.0</v>
      </c>
      <c r="B2414" s="270">
        <v>43986.0</v>
      </c>
      <c r="C2414" s="270">
        <v>43986.0</v>
      </c>
      <c r="D2414" s="277" t="s">
        <v>3154</v>
      </c>
    </row>
    <row r="2415">
      <c r="A2415" s="271">
        <v>758.0</v>
      </c>
      <c r="B2415" s="286">
        <v>43974.0</v>
      </c>
      <c r="C2415" s="286">
        <v>44024.0</v>
      </c>
      <c r="D2415" s="277" t="s">
        <v>3143</v>
      </c>
    </row>
    <row r="2416">
      <c r="A2416" s="271">
        <v>758.0</v>
      </c>
      <c r="B2416" s="286">
        <v>44025.0</v>
      </c>
      <c r="C2416" s="286">
        <v>44025.0</v>
      </c>
      <c r="D2416" s="277" t="s">
        <v>3144</v>
      </c>
    </row>
    <row r="2417">
      <c r="A2417" s="271">
        <v>758.0</v>
      </c>
      <c r="B2417" s="286">
        <v>44026.0</v>
      </c>
      <c r="C2417" s="276">
        <v>44052.0</v>
      </c>
      <c r="D2417" s="277" t="s">
        <v>3145</v>
      </c>
    </row>
    <row r="2418">
      <c r="A2418" s="271">
        <v>758.0</v>
      </c>
      <c r="B2418" s="286">
        <v>44053.0</v>
      </c>
      <c r="C2418" s="276">
        <v>44053.0</v>
      </c>
      <c r="D2418" s="277" t="s">
        <v>3154</v>
      </c>
    </row>
    <row r="2419">
      <c r="A2419" s="271">
        <v>759.0</v>
      </c>
      <c r="B2419" s="286">
        <v>43976.0</v>
      </c>
      <c r="C2419" s="286">
        <v>43985.0</v>
      </c>
      <c r="D2419" s="277" t="s">
        <v>3143</v>
      </c>
    </row>
    <row r="2420">
      <c r="A2420" s="271">
        <v>759.0</v>
      </c>
      <c r="B2420" s="286">
        <v>43986.0</v>
      </c>
      <c r="C2420" s="286">
        <v>43992.0</v>
      </c>
      <c r="D2420" s="277" t="s">
        <v>3144</v>
      </c>
    </row>
    <row r="2421">
      <c r="A2421" s="271">
        <v>759.0</v>
      </c>
      <c r="B2421" s="286">
        <v>43993.0</v>
      </c>
      <c r="C2421" s="276">
        <v>44006.0</v>
      </c>
      <c r="D2421" s="277" t="s">
        <v>3145</v>
      </c>
    </row>
    <row r="2422">
      <c r="A2422" s="271">
        <v>759.0</v>
      </c>
      <c r="B2422" s="286">
        <v>44007.0</v>
      </c>
      <c r="C2422" s="276">
        <v>44007.0</v>
      </c>
      <c r="D2422" s="277" t="s">
        <v>3154</v>
      </c>
    </row>
    <row r="2423">
      <c r="A2423" s="271">
        <v>760.0</v>
      </c>
      <c r="B2423" s="286">
        <v>43978.0</v>
      </c>
      <c r="C2423" s="286">
        <v>44003.0</v>
      </c>
      <c r="D2423" s="277" t="s">
        <v>3143</v>
      </c>
    </row>
    <row r="2424">
      <c r="A2424" s="271">
        <v>760.0</v>
      </c>
      <c r="B2424" s="286">
        <v>44004.0</v>
      </c>
      <c r="C2424" s="286">
        <v>44019.0</v>
      </c>
      <c r="D2424" s="277" t="s">
        <v>3144</v>
      </c>
    </row>
    <row r="2425">
      <c r="A2425" s="271">
        <v>760.0</v>
      </c>
      <c r="B2425" s="286">
        <v>44020.0</v>
      </c>
      <c r="C2425" s="276">
        <v>44026.0</v>
      </c>
      <c r="D2425" s="277" t="s">
        <v>3145</v>
      </c>
    </row>
    <row r="2426">
      <c r="A2426" s="271">
        <v>760.0</v>
      </c>
      <c r="B2426" s="286">
        <v>44027.0</v>
      </c>
      <c r="C2426" s="276">
        <v>44027.0</v>
      </c>
      <c r="D2426" s="277" t="s">
        <v>3154</v>
      </c>
    </row>
    <row r="2427">
      <c r="A2427" s="271">
        <v>761.0</v>
      </c>
      <c r="B2427" s="286">
        <v>43973.0</v>
      </c>
      <c r="C2427" s="286">
        <v>44002.0</v>
      </c>
      <c r="D2427" s="277" t="s">
        <v>3144</v>
      </c>
    </row>
    <row r="2428">
      <c r="A2428" s="271">
        <v>761.0</v>
      </c>
      <c r="B2428" s="286">
        <v>44003.0</v>
      </c>
      <c r="C2428" s="286">
        <v>44006.0</v>
      </c>
      <c r="D2428" s="277" t="s">
        <v>3145</v>
      </c>
    </row>
    <row r="2429">
      <c r="A2429" s="271">
        <v>761.0</v>
      </c>
      <c r="B2429" s="286">
        <v>44007.0</v>
      </c>
      <c r="C2429" s="276">
        <v>44007.0</v>
      </c>
      <c r="D2429" s="277" t="s">
        <v>3154</v>
      </c>
    </row>
    <row r="2430">
      <c r="A2430" s="271">
        <v>762.0</v>
      </c>
      <c r="B2430" s="286">
        <v>43979.0</v>
      </c>
      <c r="C2430" s="278">
        <v>43991.0</v>
      </c>
      <c r="D2430" s="277" t="s">
        <v>3144</v>
      </c>
    </row>
    <row r="2431">
      <c r="A2431" s="271">
        <v>762.0</v>
      </c>
      <c r="B2431" s="294">
        <v>43992.0</v>
      </c>
      <c r="C2431" s="278">
        <v>43992.0</v>
      </c>
      <c r="D2431" s="277" t="s">
        <v>3154</v>
      </c>
    </row>
    <row r="2432">
      <c r="A2432" s="271">
        <v>763.0</v>
      </c>
      <c r="B2432" s="286">
        <v>43980.0</v>
      </c>
      <c r="C2432" s="276">
        <v>43994.0</v>
      </c>
      <c r="D2432" s="277" t="s">
        <v>3144</v>
      </c>
    </row>
    <row r="2433">
      <c r="A2433" s="271">
        <v>763.0</v>
      </c>
      <c r="B2433" s="286">
        <v>43995.0</v>
      </c>
      <c r="C2433" s="276">
        <v>43995.0</v>
      </c>
      <c r="D2433" s="277" t="s">
        <v>3154</v>
      </c>
    </row>
    <row r="2434">
      <c r="A2434" s="271">
        <v>764.0</v>
      </c>
      <c r="B2434" s="286">
        <v>43980.0</v>
      </c>
      <c r="C2434" s="286">
        <v>43984.0</v>
      </c>
      <c r="D2434" s="277" t="s">
        <v>3144</v>
      </c>
    </row>
    <row r="2435">
      <c r="A2435" s="271">
        <v>764.0</v>
      </c>
      <c r="B2435" s="286">
        <v>43985.0</v>
      </c>
      <c r="C2435" s="286">
        <v>43985.0</v>
      </c>
      <c r="D2435" s="277" t="s">
        <v>3154</v>
      </c>
    </row>
    <row r="2436">
      <c r="A2436" s="271">
        <v>765.0</v>
      </c>
      <c r="B2436" s="286">
        <v>43981.0</v>
      </c>
      <c r="C2436" s="286">
        <v>43982.0</v>
      </c>
      <c r="D2436" s="277" t="s">
        <v>3143</v>
      </c>
    </row>
    <row r="2437">
      <c r="A2437" s="271">
        <v>765.0</v>
      </c>
      <c r="B2437" s="286">
        <v>43983.0</v>
      </c>
      <c r="C2437" s="286">
        <v>43985.0</v>
      </c>
      <c r="D2437" s="277" t="s">
        <v>3144</v>
      </c>
    </row>
    <row r="2438">
      <c r="A2438" s="271">
        <v>765.0</v>
      </c>
      <c r="B2438" s="286">
        <v>43986.0</v>
      </c>
      <c r="C2438" s="286">
        <v>44011.0</v>
      </c>
      <c r="D2438" s="277" t="s">
        <v>3145</v>
      </c>
    </row>
    <row r="2439">
      <c r="A2439" s="271">
        <v>765.0</v>
      </c>
      <c r="B2439" s="286">
        <v>44012.0</v>
      </c>
      <c r="C2439" s="286">
        <v>44012.0</v>
      </c>
      <c r="D2439" s="277" t="s">
        <v>3154</v>
      </c>
    </row>
    <row r="2440">
      <c r="A2440" s="271">
        <v>766.0</v>
      </c>
      <c r="B2440" s="286">
        <v>43985.0</v>
      </c>
      <c r="C2440" s="286">
        <v>43987.0</v>
      </c>
      <c r="D2440" s="277" t="s">
        <v>3143</v>
      </c>
    </row>
    <row r="2441">
      <c r="A2441" s="271">
        <v>766.0</v>
      </c>
      <c r="B2441" s="286">
        <v>43988.0</v>
      </c>
      <c r="C2441" s="286">
        <v>43997.0</v>
      </c>
      <c r="D2441" s="277" t="s">
        <v>3144</v>
      </c>
    </row>
    <row r="2442">
      <c r="A2442" s="271">
        <v>766.0</v>
      </c>
      <c r="B2442" s="286">
        <v>43998.0</v>
      </c>
      <c r="C2442" s="286">
        <v>43998.0</v>
      </c>
      <c r="D2442" s="277" t="s">
        <v>3154</v>
      </c>
    </row>
    <row r="2443">
      <c r="A2443" s="271">
        <v>767.0</v>
      </c>
      <c r="B2443" s="292">
        <v>44018.0</v>
      </c>
      <c r="C2443" s="286">
        <v>44018.0</v>
      </c>
      <c r="D2443" s="277" t="s">
        <v>3143</v>
      </c>
    </row>
    <row r="2444">
      <c r="A2444" s="271">
        <v>767.0</v>
      </c>
      <c r="B2444" s="286">
        <v>44019.0</v>
      </c>
      <c r="C2444" s="276">
        <v>44030.0</v>
      </c>
      <c r="D2444" s="277" t="s">
        <v>3145</v>
      </c>
    </row>
    <row r="2445">
      <c r="A2445" s="271">
        <v>767.0</v>
      </c>
      <c r="B2445" s="286">
        <v>44031.0</v>
      </c>
      <c r="C2445" s="276">
        <v>44031.0</v>
      </c>
      <c r="D2445" s="277" t="s">
        <v>3154</v>
      </c>
    </row>
    <row r="2446">
      <c r="A2446" s="271">
        <v>768.0</v>
      </c>
      <c r="B2446" s="286">
        <v>44049.0</v>
      </c>
      <c r="C2446" s="286">
        <v>43994.0</v>
      </c>
      <c r="D2446" s="277" t="s">
        <v>3143</v>
      </c>
    </row>
    <row r="2447">
      <c r="A2447" s="271">
        <v>768.0</v>
      </c>
      <c r="B2447" s="286">
        <v>43995.0</v>
      </c>
      <c r="C2447" s="276">
        <v>43998.0</v>
      </c>
      <c r="D2447" s="277" t="s">
        <v>3144</v>
      </c>
    </row>
    <row r="2448">
      <c r="A2448" s="271">
        <v>768.0</v>
      </c>
      <c r="B2448" s="286">
        <v>43999.0</v>
      </c>
      <c r="C2448" s="276">
        <v>43999.0</v>
      </c>
      <c r="D2448" s="277" t="s">
        <v>3154</v>
      </c>
    </row>
    <row r="2449">
      <c r="A2449" s="271">
        <v>769.0</v>
      </c>
      <c r="B2449" s="286">
        <v>43992.0</v>
      </c>
      <c r="C2449" s="286">
        <v>44000.0</v>
      </c>
      <c r="D2449" s="277" t="s">
        <v>3143</v>
      </c>
    </row>
    <row r="2450">
      <c r="A2450" s="271">
        <v>769.0</v>
      </c>
      <c r="B2450" s="286">
        <v>44001.0</v>
      </c>
      <c r="C2450" s="286">
        <v>44004.0</v>
      </c>
      <c r="D2450" s="277" t="s">
        <v>3144</v>
      </c>
    </row>
    <row r="2451">
      <c r="A2451" s="271">
        <v>769.0</v>
      </c>
      <c r="B2451" s="286">
        <v>44005.0</v>
      </c>
      <c r="C2451" s="276">
        <v>44022.0</v>
      </c>
      <c r="D2451" s="277" t="s">
        <v>3145</v>
      </c>
    </row>
    <row r="2452">
      <c r="A2452" s="271">
        <v>769.0</v>
      </c>
      <c r="B2452" s="286">
        <v>44023.0</v>
      </c>
      <c r="C2452" s="276">
        <v>44023.0</v>
      </c>
      <c r="D2452" s="277" t="s">
        <v>3154</v>
      </c>
    </row>
    <row r="2453">
      <c r="A2453" s="271">
        <v>770.0</v>
      </c>
      <c r="B2453" s="286">
        <v>43997.0</v>
      </c>
      <c r="C2453" s="276">
        <v>43997.0</v>
      </c>
      <c r="D2453" s="277" t="s">
        <v>3143</v>
      </c>
    </row>
    <row r="2454">
      <c r="A2454" s="271">
        <v>770.0</v>
      </c>
      <c r="B2454" s="286">
        <v>43998.0</v>
      </c>
      <c r="C2454" s="276">
        <v>43998.0</v>
      </c>
      <c r="D2454" s="265" t="s">
        <v>2538</v>
      </c>
    </row>
    <row r="2455">
      <c r="A2455" s="271">
        <v>771.0</v>
      </c>
      <c r="B2455" s="286">
        <v>43995.0</v>
      </c>
      <c r="C2455" s="276">
        <v>44027.0</v>
      </c>
      <c r="D2455" s="277" t="s">
        <v>3143</v>
      </c>
    </row>
    <row r="2456">
      <c r="A2456" s="271">
        <v>771.0</v>
      </c>
      <c r="B2456" s="286">
        <v>44028.0</v>
      </c>
      <c r="C2456" s="276">
        <v>44172.0</v>
      </c>
      <c r="D2456" s="277" t="s">
        <v>3145</v>
      </c>
    </row>
    <row r="2457">
      <c r="A2457" s="271">
        <v>771.0</v>
      </c>
      <c r="B2457" s="286">
        <v>44173.0</v>
      </c>
      <c r="C2457" s="276">
        <v>44173.0</v>
      </c>
      <c r="D2457" s="277" t="s">
        <v>3154</v>
      </c>
    </row>
    <row r="2458">
      <c r="A2458" s="271">
        <v>772.0</v>
      </c>
      <c r="B2458" s="286">
        <v>43995.0</v>
      </c>
      <c r="C2458" s="286">
        <v>44029.0</v>
      </c>
      <c r="D2458" s="277" t="s">
        <v>3143</v>
      </c>
    </row>
    <row r="2459">
      <c r="A2459" s="271">
        <v>772.0</v>
      </c>
      <c r="B2459" s="286">
        <v>44030.0</v>
      </c>
      <c r="C2459" s="286">
        <v>44033.0</v>
      </c>
      <c r="D2459" s="277" t="s">
        <v>3144</v>
      </c>
    </row>
    <row r="2460">
      <c r="A2460" s="271">
        <v>772.0</v>
      </c>
      <c r="B2460" s="286">
        <v>44034.0</v>
      </c>
      <c r="C2460" s="276">
        <v>44055.0</v>
      </c>
      <c r="D2460" s="277" t="s">
        <v>3145</v>
      </c>
    </row>
    <row r="2461">
      <c r="A2461" s="271">
        <v>772.0</v>
      </c>
      <c r="B2461" s="286">
        <v>44054.0</v>
      </c>
      <c r="C2461" s="276">
        <v>44054.0</v>
      </c>
      <c r="D2461" s="277" t="s">
        <v>3154</v>
      </c>
    </row>
    <row r="2462">
      <c r="A2462" s="271">
        <v>773.0</v>
      </c>
      <c r="B2462" s="286">
        <v>44001.0</v>
      </c>
      <c r="C2462" s="286">
        <v>44021.0</v>
      </c>
      <c r="D2462" s="277" t="s">
        <v>3143</v>
      </c>
    </row>
    <row r="2463">
      <c r="A2463" s="271">
        <v>773.0</v>
      </c>
      <c r="B2463" s="286">
        <v>44022.0</v>
      </c>
      <c r="C2463" s="276">
        <v>44022.0</v>
      </c>
      <c r="D2463" s="277" t="s">
        <v>3154</v>
      </c>
    </row>
    <row r="2464">
      <c r="A2464" s="271">
        <v>774.0</v>
      </c>
      <c r="B2464" s="286">
        <v>44002.0</v>
      </c>
      <c r="C2464" s="286">
        <v>44010.0</v>
      </c>
      <c r="D2464" s="277" t="s">
        <v>3144</v>
      </c>
    </row>
    <row r="2465">
      <c r="A2465" s="271">
        <v>774.0</v>
      </c>
      <c r="B2465" s="286">
        <v>44011.0</v>
      </c>
      <c r="C2465" s="276">
        <v>44025.0</v>
      </c>
      <c r="D2465" s="277" t="s">
        <v>3145</v>
      </c>
    </row>
    <row r="2466">
      <c r="A2466" s="271">
        <v>774.0</v>
      </c>
      <c r="B2466" s="286">
        <v>44026.0</v>
      </c>
      <c r="C2466" s="276">
        <v>44026.0</v>
      </c>
      <c r="D2466" s="277" t="s">
        <v>3154</v>
      </c>
    </row>
    <row r="2467">
      <c r="A2467" s="271">
        <v>775.0</v>
      </c>
      <c r="B2467" s="286">
        <v>44003.0</v>
      </c>
      <c r="C2467" s="286">
        <v>44008.0</v>
      </c>
      <c r="D2467" s="277" t="s">
        <v>3143</v>
      </c>
    </row>
    <row r="2468">
      <c r="A2468" s="271">
        <v>775.0</v>
      </c>
      <c r="B2468" s="286">
        <v>44009.0</v>
      </c>
      <c r="C2468" s="286">
        <v>44034.0</v>
      </c>
      <c r="D2468" s="277" t="s">
        <v>3144</v>
      </c>
    </row>
    <row r="2469">
      <c r="A2469" s="271">
        <v>775.0</v>
      </c>
      <c r="B2469" s="286">
        <v>44035.0</v>
      </c>
      <c r="C2469" s="276">
        <v>44074.0</v>
      </c>
      <c r="D2469" s="277" t="s">
        <v>3145</v>
      </c>
    </row>
    <row r="2470">
      <c r="A2470" s="271">
        <v>775.0</v>
      </c>
      <c r="B2470" s="286">
        <v>44075.0</v>
      </c>
      <c r="C2470" s="276">
        <v>44075.0</v>
      </c>
      <c r="D2470" s="277" t="s">
        <v>3154</v>
      </c>
    </row>
    <row r="2471">
      <c r="A2471" s="271">
        <v>776.0</v>
      </c>
      <c r="B2471" s="286">
        <v>44002.0</v>
      </c>
      <c r="C2471" s="286">
        <v>44013.0</v>
      </c>
      <c r="D2471" s="277" t="s">
        <v>3144</v>
      </c>
    </row>
    <row r="2472">
      <c r="A2472" s="271">
        <v>776.0</v>
      </c>
      <c r="B2472" s="286">
        <v>44014.0</v>
      </c>
      <c r="C2472" s="286">
        <v>44014.0</v>
      </c>
      <c r="D2472" s="277" t="s">
        <v>3154</v>
      </c>
    </row>
    <row r="2473">
      <c r="A2473" s="271">
        <v>777.0</v>
      </c>
      <c r="B2473" s="286">
        <v>44011.0</v>
      </c>
      <c r="C2473" s="286">
        <v>44015.0</v>
      </c>
      <c r="D2473" s="277" t="s">
        <v>3144</v>
      </c>
    </row>
    <row r="2474">
      <c r="A2474" s="271">
        <v>777.0</v>
      </c>
      <c r="B2474" s="286">
        <v>44016.0</v>
      </c>
      <c r="C2474" s="286">
        <v>44016.0</v>
      </c>
      <c r="D2474" s="277" t="s">
        <v>3154</v>
      </c>
    </row>
    <row r="2475">
      <c r="A2475" s="271">
        <v>778.0</v>
      </c>
      <c r="B2475" s="286">
        <v>44015.0</v>
      </c>
      <c r="C2475" s="286">
        <v>44022.0</v>
      </c>
      <c r="D2475" s="277" t="s">
        <v>3143</v>
      </c>
    </row>
    <row r="2476">
      <c r="A2476" s="271">
        <v>778.0</v>
      </c>
      <c r="B2476" s="286">
        <v>44023.0</v>
      </c>
      <c r="C2476" s="276">
        <v>44027.0</v>
      </c>
      <c r="D2476" s="277" t="s">
        <v>3144</v>
      </c>
    </row>
    <row r="2477">
      <c r="A2477" s="271">
        <v>778.0</v>
      </c>
      <c r="B2477" s="286">
        <v>44028.0</v>
      </c>
      <c r="C2477" s="276">
        <v>44041.0</v>
      </c>
      <c r="D2477" s="277" t="s">
        <v>3145</v>
      </c>
    </row>
    <row r="2478">
      <c r="A2478" s="271">
        <v>778.0</v>
      </c>
      <c r="B2478" s="286">
        <v>44042.0</v>
      </c>
      <c r="C2478" s="276">
        <v>44042.0</v>
      </c>
      <c r="D2478" s="277" t="s">
        <v>3154</v>
      </c>
    </row>
    <row r="2479">
      <c r="A2479" s="271">
        <v>779.0</v>
      </c>
      <c r="B2479" s="286">
        <v>44015.0</v>
      </c>
      <c r="C2479" s="21">
        <v>44017.0</v>
      </c>
      <c r="D2479" s="277" t="s">
        <v>3144</v>
      </c>
    </row>
    <row r="2480">
      <c r="A2480" s="271">
        <v>779.0</v>
      </c>
      <c r="B2480" s="21">
        <v>44018.0</v>
      </c>
      <c r="C2480" s="21">
        <v>44018.0</v>
      </c>
      <c r="D2480" s="277" t="s">
        <v>3154</v>
      </c>
    </row>
    <row r="2481">
      <c r="A2481" s="271">
        <v>780.0</v>
      </c>
      <c r="B2481" s="286">
        <v>44016.0</v>
      </c>
      <c r="C2481" s="276">
        <v>44018.0</v>
      </c>
      <c r="D2481" s="277" t="s">
        <v>3144</v>
      </c>
    </row>
    <row r="2482">
      <c r="A2482" s="271">
        <v>780.0</v>
      </c>
      <c r="B2482" s="286">
        <v>44019.0</v>
      </c>
      <c r="C2482" s="276">
        <v>44019.0</v>
      </c>
      <c r="D2482" s="277" t="s">
        <v>3154</v>
      </c>
    </row>
    <row r="2483">
      <c r="A2483" s="271">
        <v>781.0</v>
      </c>
      <c r="B2483" s="286">
        <v>44017.0</v>
      </c>
      <c r="C2483" s="276">
        <v>44027.0</v>
      </c>
      <c r="D2483" s="277" t="s">
        <v>3144</v>
      </c>
    </row>
    <row r="2484">
      <c r="A2484" s="271">
        <v>781.0</v>
      </c>
      <c r="B2484" s="286">
        <v>44028.0</v>
      </c>
      <c r="C2484" s="276">
        <v>44028.0</v>
      </c>
      <c r="D2484" s="277" t="s">
        <v>3154</v>
      </c>
    </row>
    <row r="2485">
      <c r="A2485" s="271">
        <v>782.0</v>
      </c>
      <c r="B2485" s="286">
        <v>44017.0</v>
      </c>
      <c r="C2485" s="276">
        <v>44025.0</v>
      </c>
      <c r="D2485" s="277" t="s">
        <v>3144</v>
      </c>
    </row>
    <row r="2486">
      <c r="A2486" s="271">
        <v>782.0</v>
      </c>
      <c r="B2486" s="286">
        <v>44026.0</v>
      </c>
      <c r="C2486" s="276">
        <v>44026.0</v>
      </c>
      <c r="D2486" s="277" t="s">
        <v>3154</v>
      </c>
    </row>
    <row r="2487">
      <c r="A2487" s="271">
        <v>783.0</v>
      </c>
      <c r="B2487" s="286">
        <v>44022.0</v>
      </c>
      <c r="C2487" s="286">
        <v>44031.0</v>
      </c>
      <c r="D2487" s="277" t="s">
        <v>3143</v>
      </c>
    </row>
    <row r="2488">
      <c r="A2488" s="271">
        <v>783.0</v>
      </c>
      <c r="B2488" s="286">
        <v>44032.0</v>
      </c>
      <c r="C2488" s="276">
        <v>44043.0</v>
      </c>
      <c r="D2488" s="277" t="s">
        <v>3144</v>
      </c>
    </row>
    <row r="2489">
      <c r="A2489" s="271">
        <v>783.0</v>
      </c>
      <c r="B2489" s="286">
        <v>44044.0</v>
      </c>
      <c r="C2489" s="276">
        <v>44044.0</v>
      </c>
      <c r="D2489" s="277" t="s">
        <v>3154</v>
      </c>
    </row>
    <row r="2490">
      <c r="A2490" s="271">
        <v>784.0</v>
      </c>
      <c r="B2490" s="286">
        <v>44024.0</v>
      </c>
      <c r="C2490" s="286">
        <v>44031.0</v>
      </c>
      <c r="D2490" s="277" t="s">
        <v>3143</v>
      </c>
    </row>
    <row r="2491">
      <c r="A2491" s="271">
        <v>784.0</v>
      </c>
      <c r="B2491" s="286">
        <v>44032.0</v>
      </c>
      <c r="C2491" s="286">
        <v>44068.0</v>
      </c>
      <c r="D2491" s="277" t="s">
        <v>3144</v>
      </c>
    </row>
    <row r="2492">
      <c r="A2492" s="271">
        <v>784.0</v>
      </c>
      <c r="B2492" s="286">
        <v>44069.0</v>
      </c>
      <c r="C2492" s="286">
        <v>44080.0</v>
      </c>
      <c r="D2492" s="277" t="s">
        <v>3145</v>
      </c>
    </row>
    <row r="2493">
      <c r="A2493" s="271">
        <v>784.0</v>
      </c>
      <c r="B2493" s="286">
        <v>44081.0</v>
      </c>
      <c r="C2493" s="286">
        <v>44081.0</v>
      </c>
      <c r="D2493" s="277" t="s">
        <v>3154</v>
      </c>
    </row>
    <row r="2494">
      <c r="A2494" s="271">
        <v>785.0</v>
      </c>
      <c r="B2494" s="286">
        <v>44024.0</v>
      </c>
      <c r="C2494" s="286">
        <v>44026.0</v>
      </c>
      <c r="D2494" s="277" t="s">
        <v>3143</v>
      </c>
    </row>
    <row r="2495">
      <c r="A2495" s="271">
        <v>785.0</v>
      </c>
      <c r="B2495" s="286">
        <v>44027.0</v>
      </c>
      <c r="C2495" s="276">
        <v>44027.0</v>
      </c>
      <c r="D2495" s="265" t="s">
        <v>2538</v>
      </c>
    </row>
    <row r="2496">
      <c r="A2496" s="271">
        <v>786.0</v>
      </c>
      <c r="B2496" s="286">
        <v>44030.0</v>
      </c>
      <c r="C2496" s="286">
        <v>44038.0</v>
      </c>
      <c r="D2496" s="277" t="s">
        <v>3143</v>
      </c>
    </row>
    <row r="2497">
      <c r="A2497" s="271">
        <v>786.0</v>
      </c>
      <c r="B2497" s="286">
        <v>44039.0</v>
      </c>
      <c r="C2497" s="286">
        <v>44054.0</v>
      </c>
      <c r="D2497" s="277" t="s">
        <v>3144</v>
      </c>
    </row>
    <row r="2498">
      <c r="A2498" s="271">
        <v>786.0</v>
      </c>
      <c r="B2498" s="286">
        <v>44055.0</v>
      </c>
      <c r="C2498" s="286">
        <v>44070.0</v>
      </c>
      <c r="D2498" s="277" t="s">
        <v>3145</v>
      </c>
    </row>
    <row r="2499">
      <c r="A2499" s="271">
        <v>786.0</v>
      </c>
      <c r="B2499" s="286">
        <v>44071.0</v>
      </c>
      <c r="C2499" s="286">
        <v>44071.0</v>
      </c>
      <c r="D2499" s="277" t="s">
        <v>3154</v>
      </c>
    </row>
    <row r="2500">
      <c r="A2500" s="271">
        <v>787.0</v>
      </c>
      <c r="B2500" s="21">
        <v>44030.0</v>
      </c>
      <c r="C2500" s="286">
        <v>44031.0</v>
      </c>
      <c r="D2500" s="277" t="s">
        <v>3143</v>
      </c>
    </row>
    <row r="2501">
      <c r="A2501" s="271">
        <v>787.0</v>
      </c>
      <c r="B2501" s="286">
        <v>44032.0</v>
      </c>
      <c r="C2501" s="286">
        <v>44047.0</v>
      </c>
      <c r="D2501" s="277" t="s">
        <v>3144</v>
      </c>
    </row>
    <row r="2502">
      <c r="A2502" s="271">
        <v>787.0</v>
      </c>
      <c r="B2502" s="286">
        <v>44048.0</v>
      </c>
      <c r="C2502" s="286">
        <v>44070.0</v>
      </c>
      <c r="D2502" s="277" t="s">
        <v>3145</v>
      </c>
    </row>
    <row r="2503">
      <c r="A2503" s="271">
        <v>787.0</v>
      </c>
      <c r="B2503" s="286">
        <v>44071.0</v>
      </c>
      <c r="C2503" s="286">
        <v>44071.0</v>
      </c>
      <c r="D2503" s="277" t="s">
        <v>3154</v>
      </c>
    </row>
    <row r="2504">
      <c r="A2504" s="271">
        <v>788.0</v>
      </c>
      <c r="B2504" s="286">
        <v>44031.0</v>
      </c>
      <c r="C2504" s="286">
        <v>44092.0</v>
      </c>
      <c r="D2504" s="277" t="s">
        <v>3143</v>
      </c>
    </row>
    <row r="2505">
      <c r="A2505" s="271">
        <v>788.0</v>
      </c>
      <c r="B2505" s="286">
        <v>44093.0</v>
      </c>
      <c r="C2505" s="286">
        <v>44104.0</v>
      </c>
      <c r="D2505" s="277" t="s">
        <v>3145</v>
      </c>
    </row>
    <row r="2506">
      <c r="A2506" s="271">
        <v>788.0</v>
      </c>
      <c r="B2506" s="286">
        <v>44105.0</v>
      </c>
      <c r="C2506" s="276">
        <v>44105.0</v>
      </c>
      <c r="D2506" s="277" t="s">
        <v>3154</v>
      </c>
    </row>
    <row r="2507">
      <c r="A2507" s="271">
        <v>789.0</v>
      </c>
      <c r="B2507" s="286">
        <v>44035.0</v>
      </c>
      <c r="C2507" s="286">
        <v>44075.0</v>
      </c>
      <c r="D2507" s="277" t="s">
        <v>3143</v>
      </c>
    </row>
    <row r="2508">
      <c r="A2508" s="271">
        <v>789.0</v>
      </c>
      <c r="B2508" s="286">
        <v>44076.0</v>
      </c>
      <c r="C2508" s="286">
        <v>44085.0</v>
      </c>
      <c r="D2508" s="277" t="s">
        <v>3144</v>
      </c>
    </row>
    <row r="2509">
      <c r="A2509" s="271">
        <v>789.0</v>
      </c>
      <c r="B2509" s="286">
        <v>44086.0</v>
      </c>
      <c r="C2509" s="286">
        <v>44095.0</v>
      </c>
      <c r="D2509" s="277" t="s">
        <v>3145</v>
      </c>
    </row>
    <row r="2510">
      <c r="A2510" s="271">
        <v>789.0</v>
      </c>
      <c r="B2510" s="286">
        <v>44096.0</v>
      </c>
      <c r="C2510" s="286">
        <v>44096.0</v>
      </c>
      <c r="D2510" s="277" t="s">
        <v>3154</v>
      </c>
    </row>
    <row r="2511">
      <c r="A2511" s="271">
        <v>790.0</v>
      </c>
      <c r="B2511" s="286">
        <v>44035.0</v>
      </c>
      <c r="C2511" s="286">
        <v>44038.0</v>
      </c>
      <c r="D2511" s="277" t="s">
        <v>3144</v>
      </c>
    </row>
    <row r="2512">
      <c r="A2512" s="271">
        <v>790.0</v>
      </c>
      <c r="B2512" s="286">
        <v>44039.0</v>
      </c>
      <c r="C2512" s="286">
        <v>44048.0</v>
      </c>
      <c r="D2512" s="277" t="s">
        <v>3143</v>
      </c>
    </row>
    <row r="2513">
      <c r="A2513" s="271">
        <v>790.0</v>
      </c>
      <c r="B2513" s="286">
        <v>44049.0</v>
      </c>
      <c r="C2513" s="286">
        <v>44073.0</v>
      </c>
      <c r="D2513" s="277" t="s">
        <v>3144</v>
      </c>
    </row>
    <row r="2514">
      <c r="A2514" s="271">
        <v>790.0</v>
      </c>
      <c r="B2514" s="286">
        <v>44074.0</v>
      </c>
      <c r="C2514" s="286">
        <v>44074.0</v>
      </c>
      <c r="D2514" s="277" t="s">
        <v>3154</v>
      </c>
    </row>
    <row r="2515">
      <c r="A2515" s="271">
        <v>791.0</v>
      </c>
      <c r="B2515" s="286">
        <v>44036.0</v>
      </c>
      <c r="C2515" s="286">
        <v>44080.0</v>
      </c>
      <c r="D2515" s="277" t="s">
        <v>3143</v>
      </c>
    </row>
    <row r="2516">
      <c r="A2516" s="271">
        <v>791.0</v>
      </c>
      <c r="B2516" s="286">
        <v>44081.0</v>
      </c>
      <c r="C2516" s="286">
        <v>44086.0</v>
      </c>
      <c r="D2516" s="277" t="s">
        <v>3144</v>
      </c>
    </row>
    <row r="2517">
      <c r="A2517" s="271">
        <v>791.0</v>
      </c>
      <c r="B2517" s="286">
        <v>44087.0</v>
      </c>
      <c r="C2517" s="286">
        <v>44098.0</v>
      </c>
      <c r="D2517" s="277" t="s">
        <v>3145</v>
      </c>
    </row>
    <row r="2518">
      <c r="A2518" s="271">
        <v>791.0</v>
      </c>
      <c r="B2518" s="286">
        <v>44099.0</v>
      </c>
      <c r="C2518" s="286">
        <v>44099.0</v>
      </c>
      <c r="D2518" s="277" t="s">
        <v>3154</v>
      </c>
    </row>
    <row r="2519">
      <c r="A2519" s="271">
        <v>792.0</v>
      </c>
      <c r="B2519" s="286">
        <v>44040.0</v>
      </c>
      <c r="C2519" s="286">
        <v>44042.0</v>
      </c>
      <c r="D2519" s="277" t="s">
        <v>3144</v>
      </c>
    </row>
    <row r="2520">
      <c r="A2520" s="271">
        <v>792.0</v>
      </c>
      <c r="B2520" s="286">
        <v>44043.0</v>
      </c>
      <c r="C2520" s="286">
        <v>44044.0</v>
      </c>
      <c r="D2520" s="277" t="s">
        <v>3140</v>
      </c>
    </row>
    <row r="2521">
      <c r="A2521" s="271">
        <v>792.0</v>
      </c>
      <c r="B2521" s="286">
        <v>44045.0</v>
      </c>
      <c r="C2521" s="276">
        <v>44045.0</v>
      </c>
      <c r="D2521" s="277" t="s">
        <v>3154</v>
      </c>
    </row>
    <row r="2522">
      <c r="A2522" s="271">
        <v>793.0</v>
      </c>
      <c r="B2522" s="286">
        <v>44050.0</v>
      </c>
      <c r="C2522" s="286">
        <v>44058.0</v>
      </c>
      <c r="D2522" s="277" t="s">
        <v>3144</v>
      </c>
    </row>
    <row r="2523">
      <c r="A2523" s="271">
        <v>793.0</v>
      </c>
      <c r="B2523" s="286">
        <v>44059.0</v>
      </c>
      <c r="C2523" s="286">
        <v>44066.0</v>
      </c>
      <c r="D2523" s="277" t="s">
        <v>3140</v>
      </c>
    </row>
    <row r="2524">
      <c r="A2524" s="271">
        <v>793.0</v>
      </c>
      <c r="B2524" s="286">
        <v>44067.0</v>
      </c>
      <c r="C2524" s="286">
        <v>44067.0</v>
      </c>
      <c r="D2524" s="277" t="s">
        <v>3154</v>
      </c>
    </row>
    <row r="2525">
      <c r="A2525" s="271">
        <v>794.0</v>
      </c>
      <c r="B2525" s="286">
        <v>44050.0</v>
      </c>
      <c r="C2525" s="286">
        <v>44054.0</v>
      </c>
      <c r="D2525" s="277" t="s">
        <v>3144</v>
      </c>
    </row>
    <row r="2526">
      <c r="A2526" s="271">
        <v>794.0</v>
      </c>
      <c r="B2526" s="286">
        <v>44055.0</v>
      </c>
      <c r="C2526" s="286">
        <v>44059.0</v>
      </c>
      <c r="D2526" s="277" t="s">
        <v>3140</v>
      </c>
    </row>
    <row r="2527">
      <c r="A2527" s="271">
        <v>794.0</v>
      </c>
      <c r="B2527" s="286">
        <v>44060.0</v>
      </c>
      <c r="C2527" s="286">
        <v>44060.0</v>
      </c>
      <c r="D2527" s="277" t="s">
        <v>3154</v>
      </c>
    </row>
    <row r="2528">
      <c r="A2528" s="271">
        <v>795.0</v>
      </c>
      <c r="B2528" s="286">
        <v>44055.0</v>
      </c>
      <c r="C2528" s="286">
        <v>44060.0</v>
      </c>
      <c r="D2528" s="277" t="s">
        <v>3144</v>
      </c>
    </row>
    <row r="2529">
      <c r="A2529" s="271">
        <v>795.0</v>
      </c>
      <c r="B2529" s="286">
        <v>44061.0</v>
      </c>
      <c r="C2529" s="286">
        <v>44070.0</v>
      </c>
      <c r="D2529" s="277" t="s">
        <v>3140</v>
      </c>
    </row>
    <row r="2530">
      <c r="A2530" s="271">
        <v>795.0</v>
      </c>
      <c r="B2530" s="286">
        <v>44071.0</v>
      </c>
      <c r="C2530" s="286">
        <v>44071.0</v>
      </c>
      <c r="D2530" s="277" t="s">
        <v>3154</v>
      </c>
    </row>
    <row r="2531">
      <c r="A2531" s="271">
        <v>796.0</v>
      </c>
      <c r="B2531" s="286">
        <v>44039.0</v>
      </c>
      <c r="C2531" s="286">
        <v>44059.0</v>
      </c>
      <c r="D2531" s="277" t="s">
        <v>3143</v>
      </c>
    </row>
    <row r="2532">
      <c r="A2532" s="271">
        <v>796.0</v>
      </c>
      <c r="B2532" s="286">
        <v>44060.0</v>
      </c>
      <c r="C2532" s="286">
        <v>44077.0</v>
      </c>
      <c r="D2532" s="277" t="s">
        <v>3145</v>
      </c>
    </row>
    <row r="2533">
      <c r="A2533" s="271">
        <v>796.0</v>
      </c>
      <c r="B2533" s="286">
        <v>44078.0</v>
      </c>
      <c r="C2533" s="286">
        <v>44078.0</v>
      </c>
      <c r="D2533" s="277" t="s">
        <v>3154</v>
      </c>
    </row>
    <row r="2534">
      <c r="A2534" s="271">
        <v>797.0</v>
      </c>
      <c r="B2534" s="286">
        <v>44060.0</v>
      </c>
      <c r="C2534" s="286">
        <v>44090.0</v>
      </c>
      <c r="D2534" s="277" t="s">
        <v>3143</v>
      </c>
    </row>
    <row r="2535">
      <c r="A2535" s="271">
        <v>797.0</v>
      </c>
      <c r="B2535" s="286">
        <v>44091.0</v>
      </c>
      <c r="C2535" s="286">
        <v>44104.0</v>
      </c>
      <c r="D2535" s="277" t="s">
        <v>3145</v>
      </c>
    </row>
    <row r="2536">
      <c r="A2536" s="271">
        <v>797.0</v>
      </c>
      <c r="B2536" s="286">
        <v>44105.0</v>
      </c>
      <c r="C2536" s="276">
        <v>44105.0</v>
      </c>
      <c r="D2536" s="277" t="s">
        <v>3154</v>
      </c>
    </row>
    <row r="2537">
      <c r="A2537" s="271">
        <v>798.0</v>
      </c>
      <c r="B2537" s="21">
        <v>44065.0</v>
      </c>
      <c r="C2537" s="21">
        <v>44065.0</v>
      </c>
      <c r="D2537" s="277" t="s">
        <v>3143</v>
      </c>
    </row>
    <row r="2538">
      <c r="A2538" s="271">
        <v>798.0</v>
      </c>
      <c r="B2538" s="21">
        <v>44066.0</v>
      </c>
      <c r="C2538" s="21">
        <v>44066.0</v>
      </c>
      <c r="D2538" s="265" t="s">
        <v>2538</v>
      </c>
    </row>
    <row r="2539">
      <c r="A2539" s="271">
        <v>799.0</v>
      </c>
      <c r="B2539" s="286">
        <v>44066.0</v>
      </c>
      <c r="C2539" s="286">
        <v>44072.0</v>
      </c>
      <c r="D2539" s="277" t="s">
        <v>3143</v>
      </c>
    </row>
    <row r="2540">
      <c r="A2540" s="271">
        <v>799.0</v>
      </c>
      <c r="B2540" s="286">
        <v>44073.0</v>
      </c>
      <c r="C2540" s="286">
        <v>44074.0</v>
      </c>
      <c r="D2540" s="277" t="s">
        <v>3144</v>
      </c>
    </row>
    <row r="2541">
      <c r="A2541" s="271">
        <v>799.0</v>
      </c>
      <c r="B2541" s="286">
        <v>44075.0</v>
      </c>
      <c r="C2541" s="286">
        <v>44084.0</v>
      </c>
      <c r="D2541" s="277" t="s">
        <v>3140</v>
      </c>
    </row>
    <row r="2542">
      <c r="A2542" s="271">
        <v>799.0</v>
      </c>
      <c r="B2542" s="286">
        <v>44085.0</v>
      </c>
      <c r="C2542" s="286">
        <v>44085.0</v>
      </c>
      <c r="D2542" s="277" t="s">
        <v>3154</v>
      </c>
    </row>
    <row r="2543">
      <c r="A2543" s="271">
        <v>800.0</v>
      </c>
      <c r="B2543" s="286">
        <v>44067.0</v>
      </c>
      <c r="C2543" s="286">
        <v>44086.0</v>
      </c>
      <c r="D2543" s="277" t="s">
        <v>3143</v>
      </c>
    </row>
    <row r="2544">
      <c r="A2544" s="271">
        <v>800.0</v>
      </c>
      <c r="B2544" s="286">
        <v>44087.0</v>
      </c>
      <c r="C2544" s="286">
        <v>44106.0</v>
      </c>
      <c r="D2544" s="277" t="s">
        <v>3144</v>
      </c>
    </row>
    <row r="2545">
      <c r="A2545" s="271">
        <v>800.0</v>
      </c>
      <c r="B2545" s="286">
        <v>44107.0</v>
      </c>
      <c r="C2545" s="286">
        <v>44110.0</v>
      </c>
      <c r="D2545" s="277" t="s">
        <v>3145</v>
      </c>
    </row>
    <row r="2546">
      <c r="A2546" s="271">
        <v>800.0</v>
      </c>
      <c r="B2546" s="286">
        <v>44111.0</v>
      </c>
      <c r="C2546" s="286">
        <v>44111.0</v>
      </c>
      <c r="D2546" s="277" t="s">
        <v>3154</v>
      </c>
    </row>
    <row r="2547">
      <c r="A2547" s="271">
        <v>801.0</v>
      </c>
      <c r="B2547" s="286">
        <v>44069.0</v>
      </c>
      <c r="C2547" s="286">
        <v>44070.0</v>
      </c>
      <c r="D2547" s="277" t="s">
        <v>3144</v>
      </c>
    </row>
    <row r="2548">
      <c r="A2548" s="271">
        <v>801.0</v>
      </c>
      <c r="B2548" s="286">
        <v>44071.0</v>
      </c>
      <c r="C2548" s="286">
        <v>44071.0</v>
      </c>
      <c r="D2548" s="277" t="s">
        <v>3154</v>
      </c>
    </row>
    <row r="2549">
      <c r="A2549" s="271">
        <v>802.0</v>
      </c>
      <c r="B2549" s="286">
        <v>44048.0</v>
      </c>
      <c r="C2549" s="286">
        <v>44070.0</v>
      </c>
      <c r="D2549" s="277" t="s">
        <v>3143</v>
      </c>
    </row>
    <row r="2550">
      <c r="A2550" s="271">
        <v>802.0</v>
      </c>
      <c r="B2550" s="286">
        <v>44071.0</v>
      </c>
      <c r="C2550" s="286">
        <v>44072.0</v>
      </c>
      <c r="D2550" s="277" t="s">
        <v>3144</v>
      </c>
    </row>
    <row r="2551">
      <c r="A2551" s="271">
        <v>802.0</v>
      </c>
      <c r="B2551" s="286">
        <v>44073.0</v>
      </c>
      <c r="C2551" s="286">
        <v>44080.0</v>
      </c>
      <c r="D2551" s="277" t="s">
        <v>3145</v>
      </c>
    </row>
    <row r="2552">
      <c r="A2552" s="271">
        <v>802.0</v>
      </c>
      <c r="B2552" s="286">
        <v>44081.0</v>
      </c>
      <c r="C2552" s="286">
        <v>44081.0</v>
      </c>
      <c r="D2552" s="277" t="s">
        <v>3154</v>
      </c>
    </row>
    <row r="2553">
      <c r="A2553" s="271">
        <v>803.0</v>
      </c>
      <c r="B2553" s="286">
        <v>43959.0</v>
      </c>
      <c r="C2553" s="286">
        <v>44070.0</v>
      </c>
      <c r="D2553" s="277" t="s">
        <v>3143</v>
      </c>
    </row>
    <row r="2554">
      <c r="A2554" s="271">
        <v>803.0</v>
      </c>
      <c r="B2554" s="286">
        <v>44071.0</v>
      </c>
      <c r="C2554" s="286">
        <v>44072.0</v>
      </c>
      <c r="D2554" s="277" t="s">
        <v>3144</v>
      </c>
    </row>
    <row r="2555">
      <c r="A2555" s="271">
        <v>803.0</v>
      </c>
      <c r="B2555" s="286">
        <v>44073.0</v>
      </c>
      <c r="C2555" s="286">
        <v>44080.0</v>
      </c>
      <c r="D2555" s="277" t="s">
        <v>3145</v>
      </c>
    </row>
    <row r="2556">
      <c r="A2556" s="271">
        <v>803.0</v>
      </c>
      <c r="B2556" s="286">
        <v>44081.0</v>
      </c>
      <c r="C2556" s="286">
        <v>44081.0</v>
      </c>
      <c r="D2556" s="277" t="s">
        <v>3154</v>
      </c>
    </row>
    <row r="2557">
      <c r="A2557" s="271">
        <v>804.0</v>
      </c>
      <c r="B2557" s="286">
        <v>43959.0</v>
      </c>
      <c r="C2557" s="286">
        <v>44070.0</v>
      </c>
      <c r="D2557" s="277" t="s">
        <v>3143</v>
      </c>
    </row>
    <row r="2558">
      <c r="A2558" s="271">
        <v>804.0</v>
      </c>
      <c r="B2558" s="286">
        <v>44071.0</v>
      </c>
      <c r="C2558" s="286">
        <v>44072.0</v>
      </c>
      <c r="D2558" s="277" t="s">
        <v>3144</v>
      </c>
    </row>
    <row r="2559">
      <c r="A2559" s="271">
        <v>804.0</v>
      </c>
      <c r="B2559" s="286">
        <v>44073.0</v>
      </c>
      <c r="C2559" s="286">
        <v>44080.0</v>
      </c>
      <c r="D2559" s="277" t="s">
        <v>3145</v>
      </c>
    </row>
    <row r="2560">
      <c r="A2560" s="271">
        <v>804.0</v>
      </c>
      <c r="B2560" s="286">
        <v>44081.0</v>
      </c>
      <c r="C2560" s="286">
        <v>44081.0</v>
      </c>
      <c r="D2560" s="277" t="s">
        <v>3154</v>
      </c>
    </row>
    <row r="2561">
      <c r="A2561" s="271">
        <v>805.0</v>
      </c>
      <c r="B2561" s="286">
        <v>44071.0</v>
      </c>
      <c r="C2561" s="286">
        <v>44073.0</v>
      </c>
      <c r="D2561" s="277" t="s">
        <v>3144</v>
      </c>
    </row>
    <row r="2562">
      <c r="A2562" s="271">
        <v>805.0</v>
      </c>
      <c r="B2562" s="286">
        <v>44074.0</v>
      </c>
      <c r="C2562" s="286">
        <v>44074.0</v>
      </c>
      <c r="D2562" s="277" t="s">
        <v>3154</v>
      </c>
    </row>
    <row r="2563">
      <c r="A2563" s="271">
        <v>806.0</v>
      </c>
      <c r="B2563" s="286">
        <v>44072.0</v>
      </c>
      <c r="C2563" s="286">
        <v>44106.0</v>
      </c>
      <c r="D2563" s="277" t="s">
        <v>3143</v>
      </c>
    </row>
    <row r="2564">
      <c r="A2564" s="271">
        <v>806.0</v>
      </c>
      <c r="B2564" s="286">
        <v>44107.0</v>
      </c>
      <c r="C2564" s="286">
        <v>44107.0</v>
      </c>
      <c r="D2564" s="277" t="s">
        <v>3145</v>
      </c>
    </row>
    <row r="2565">
      <c r="A2565" s="271">
        <v>806.0</v>
      </c>
      <c r="B2565" s="286">
        <v>44108.0</v>
      </c>
      <c r="C2565" s="286">
        <v>44113.0</v>
      </c>
      <c r="D2565" s="277" t="s">
        <v>3144</v>
      </c>
    </row>
    <row r="2566">
      <c r="A2566" s="271">
        <v>806.0</v>
      </c>
      <c r="B2566" s="286">
        <v>44114.0</v>
      </c>
      <c r="C2566" s="286">
        <v>44116.0</v>
      </c>
      <c r="D2566" s="277" t="s">
        <v>3145</v>
      </c>
    </row>
    <row r="2567">
      <c r="A2567" s="271">
        <v>806.0</v>
      </c>
      <c r="B2567" s="286">
        <v>44117.0</v>
      </c>
      <c r="C2567" s="286">
        <v>44117.0</v>
      </c>
      <c r="D2567" s="277" t="s">
        <v>3154</v>
      </c>
    </row>
    <row r="2568">
      <c r="A2568" s="271">
        <v>807.0</v>
      </c>
      <c r="B2568" s="286">
        <v>44072.0</v>
      </c>
      <c r="C2568" s="286">
        <v>44078.0</v>
      </c>
      <c r="D2568" s="277" t="s">
        <v>3143</v>
      </c>
    </row>
    <row r="2569">
      <c r="A2569" s="271">
        <v>807.0</v>
      </c>
      <c r="B2569" s="286">
        <v>44079.0</v>
      </c>
      <c r="C2569" s="286">
        <v>44084.0</v>
      </c>
      <c r="D2569" s="277" t="s">
        <v>3144</v>
      </c>
    </row>
    <row r="2570">
      <c r="A2570" s="271">
        <v>807.0</v>
      </c>
      <c r="B2570" s="286">
        <v>44085.0</v>
      </c>
      <c r="C2570" s="286">
        <v>44096.0</v>
      </c>
      <c r="D2570" s="277" t="s">
        <v>3145</v>
      </c>
    </row>
    <row r="2571">
      <c r="A2571" s="271">
        <v>807.0</v>
      </c>
      <c r="B2571" s="286">
        <v>44097.0</v>
      </c>
      <c r="C2571" s="276">
        <v>44097.0</v>
      </c>
      <c r="D2571" s="277" t="s">
        <v>3154</v>
      </c>
    </row>
    <row r="2572">
      <c r="A2572" s="271">
        <v>808.0</v>
      </c>
      <c r="B2572" s="286">
        <v>44073.0</v>
      </c>
      <c r="C2572" s="286">
        <v>44078.0</v>
      </c>
      <c r="D2572" s="277" t="s">
        <v>3144</v>
      </c>
    </row>
    <row r="2573">
      <c r="A2573" s="271">
        <v>808.0</v>
      </c>
      <c r="B2573" s="286">
        <v>44079.0</v>
      </c>
      <c r="C2573" s="286">
        <v>44085.0</v>
      </c>
      <c r="D2573" s="277" t="s">
        <v>3145</v>
      </c>
    </row>
    <row r="2574">
      <c r="A2574" s="271">
        <v>808.0</v>
      </c>
      <c r="B2574" s="286">
        <v>44086.0</v>
      </c>
      <c r="C2574" s="286">
        <v>44086.0</v>
      </c>
      <c r="D2574" s="277" t="s">
        <v>3154</v>
      </c>
    </row>
    <row r="2575">
      <c r="A2575" s="271">
        <v>809.0</v>
      </c>
      <c r="B2575" s="286">
        <v>44073.0</v>
      </c>
      <c r="C2575" s="286">
        <v>44075.0</v>
      </c>
      <c r="D2575" s="277" t="s">
        <v>3144</v>
      </c>
    </row>
    <row r="2576">
      <c r="A2576" s="271">
        <v>809.0</v>
      </c>
      <c r="B2576" s="286">
        <v>44076.0</v>
      </c>
      <c r="C2576" s="286">
        <v>44085.0</v>
      </c>
      <c r="D2576" s="277" t="s">
        <v>3145</v>
      </c>
    </row>
    <row r="2577">
      <c r="A2577" s="271">
        <v>809.0</v>
      </c>
      <c r="B2577" s="286">
        <v>44086.0</v>
      </c>
      <c r="C2577" s="286">
        <v>44086.0</v>
      </c>
      <c r="D2577" s="277" t="s">
        <v>3154</v>
      </c>
    </row>
    <row r="2578">
      <c r="A2578" s="271">
        <v>810.0</v>
      </c>
      <c r="B2578" s="295">
        <v>44098.0</v>
      </c>
      <c r="C2578" s="295">
        <v>44116.0</v>
      </c>
      <c r="D2578" s="296" t="s">
        <v>3144</v>
      </c>
    </row>
    <row r="2579">
      <c r="A2579" s="271">
        <v>810.0</v>
      </c>
      <c r="B2579" s="295">
        <v>44117.0</v>
      </c>
      <c r="C2579" s="295">
        <v>44117.0</v>
      </c>
      <c r="D2579" s="296" t="s">
        <v>3145</v>
      </c>
    </row>
    <row r="2580">
      <c r="A2580" s="271">
        <v>810.0</v>
      </c>
      <c r="B2580" s="295">
        <v>44118.0</v>
      </c>
      <c r="C2580" s="295">
        <v>44118.0</v>
      </c>
      <c r="D2580" s="296" t="s">
        <v>3154</v>
      </c>
    </row>
    <row r="2581">
      <c r="A2581" s="271">
        <v>811.0</v>
      </c>
      <c r="B2581" s="286">
        <v>43991.0</v>
      </c>
      <c r="C2581" s="286">
        <v>44051.0</v>
      </c>
      <c r="D2581" s="277" t="s">
        <v>3143</v>
      </c>
    </row>
    <row r="2582">
      <c r="A2582" s="271">
        <v>811.0</v>
      </c>
      <c r="B2582" s="286">
        <v>44052.0</v>
      </c>
      <c r="C2582" s="286">
        <v>44082.0</v>
      </c>
      <c r="D2582" s="277" t="s">
        <v>3144</v>
      </c>
    </row>
    <row r="2583">
      <c r="A2583" s="271">
        <v>811.0</v>
      </c>
      <c r="B2583" s="286">
        <v>44083.0</v>
      </c>
      <c r="C2583" s="286">
        <v>44083.0</v>
      </c>
      <c r="D2583" s="277" t="s">
        <v>3154</v>
      </c>
    </row>
    <row r="2584">
      <c r="A2584" s="271">
        <v>812.0</v>
      </c>
      <c r="B2584" s="286">
        <v>44052.0</v>
      </c>
      <c r="C2584" s="286">
        <v>44088.0</v>
      </c>
      <c r="D2584" s="277" t="s">
        <v>3144</v>
      </c>
    </row>
    <row r="2585">
      <c r="A2585" s="271">
        <v>812.0</v>
      </c>
      <c r="B2585" s="286">
        <v>44089.0</v>
      </c>
      <c r="C2585" s="286">
        <v>44089.0</v>
      </c>
      <c r="D2585" s="277" t="s">
        <v>3154</v>
      </c>
    </row>
    <row r="2586">
      <c r="A2586" s="271">
        <v>813.0</v>
      </c>
      <c r="B2586" s="286">
        <v>44052.0</v>
      </c>
      <c r="C2586" s="286">
        <v>44092.0</v>
      </c>
      <c r="D2586" s="277" t="s">
        <v>3144</v>
      </c>
    </row>
    <row r="2587">
      <c r="A2587" s="271">
        <v>813.0</v>
      </c>
      <c r="B2587" s="286">
        <v>44093.0</v>
      </c>
      <c r="C2587" s="286">
        <v>44093.0</v>
      </c>
      <c r="D2587" s="277" t="s">
        <v>3154</v>
      </c>
    </row>
    <row r="2588">
      <c r="A2588" s="271">
        <v>814.0</v>
      </c>
      <c r="B2588" s="270">
        <v>43978.0</v>
      </c>
      <c r="C2588" s="270">
        <v>44002.0</v>
      </c>
      <c r="D2588" s="277" t="s">
        <v>3143</v>
      </c>
    </row>
    <row r="2589">
      <c r="A2589" s="271">
        <v>814.0</v>
      </c>
      <c r="B2589" s="270">
        <v>44003.0</v>
      </c>
      <c r="C2589" s="270">
        <v>44013.0</v>
      </c>
      <c r="D2589" s="277" t="s">
        <v>3144</v>
      </c>
    </row>
    <row r="2590">
      <c r="A2590" s="271">
        <v>814.0</v>
      </c>
      <c r="B2590" s="270">
        <v>44014.0</v>
      </c>
      <c r="C2590" s="286">
        <v>44026.0</v>
      </c>
      <c r="D2590" s="277" t="s">
        <v>3145</v>
      </c>
    </row>
    <row r="2591">
      <c r="A2591" s="271">
        <v>814.0</v>
      </c>
      <c r="B2591" s="286">
        <v>44027.0</v>
      </c>
      <c r="C2591" s="286">
        <v>44027.0</v>
      </c>
      <c r="D2591" s="277" t="s">
        <v>3154</v>
      </c>
    </row>
    <row r="2592">
      <c r="A2592" s="271">
        <v>815.0</v>
      </c>
      <c r="B2592" s="21">
        <v>43961.0</v>
      </c>
      <c r="C2592" s="21">
        <v>43976.0</v>
      </c>
      <c r="D2592" s="277" t="s">
        <v>3144</v>
      </c>
    </row>
    <row r="2593">
      <c r="A2593" s="271">
        <v>815.0</v>
      </c>
      <c r="B2593" s="21">
        <v>43977.0</v>
      </c>
      <c r="C2593" s="21">
        <v>43977.0</v>
      </c>
      <c r="D2593" s="277" t="s">
        <v>3154</v>
      </c>
    </row>
    <row r="2594">
      <c r="A2594" s="271">
        <v>816.0</v>
      </c>
      <c r="B2594" s="21">
        <v>43962.0</v>
      </c>
      <c r="C2594" s="21">
        <v>43969.0</v>
      </c>
      <c r="D2594" s="277" t="s">
        <v>3143</v>
      </c>
    </row>
    <row r="2595">
      <c r="A2595" s="271">
        <v>816.0</v>
      </c>
      <c r="B2595" s="21">
        <v>43970.0</v>
      </c>
      <c r="C2595" s="21">
        <v>43978.0</v>
      </c>
      <c r="D2595" s="277" t="s">
        <v>3145</v>
      </c>
    </row>
    <row r="2596">
      <c r="A2596" s="271">
        <v>816.0</v>
      </c>
      <c r="B2596" s="21">
        <v>43979.0</v>
      </c>
      <c r="C2596" s="21">
        <v>43998.0</v>
      </c>
      <c r="D2596" s="277" t="s">
        <v>3144</v>
      </c>
    </row>
    <row r="2597">
      <c r="A2597" s="271">
        <v>816.0</v>
      </c>
      <c r="B2597" s="286">
        <v>43999.0</v>
      </c>
      <c r="C2597" s="21">
        <v>43999.0</v>
      </c>
      <c r="D2597" s="277" t="s">
        <v>3154</v>
      </c>
    </row>
    <row r="2598">
      <c r="A2598" s="271">
        <v>817.0</v>
      </c>
      <c r="B2598" s="21">
        <v>43963.0</v>
      </c>
      <c r="C2598" s="21">
        <v>43964.0</v>
      </c>
      <c r="D2598" s="277" t="s">
        <v>3143</v>
      </c>
    </row>
    <row r="2599">
      <c r="A2599" s="271">
        <v>817.0</v>
      </c>
      <c r="B2599" s="21">
        <v>43965.0</v>
      </c>
      <c r="C2599" s="21">
        <v>43998.0</v>
      </c>
      <c r="D2599" s="277" t="s">
        <v>3144</v>
      </c>
    </row>
    <row r="2600">
      <c r="A2600" s="271">
        <v>817.0</v>
      </c>
      <c r="B2600" s="286">
        <v>43999.0</v>
      </c>
      <c r="C2600" s="21">
        <v>43999.0</v>
      </c>
      <c r="D2600" s="277" t="s">
        <v>3154</v>
      </c>
    </row>
    <row r="2601">
      <c r="A2601" s="271">
        <v>818.0</v>
      </c>
      <c r="B2601" s="270">
        <v>43789.0</v>
      </c>
      <c r="C2601" s="284">
        <v>43804.0</v>
      </c>
      <c r="D2601" s="277" t="s">
        <v>3144</v>
      </c>
    </row>
    <row r="2602">
      <c r="A2602" s="271">
        <v>818.0</v>
      </c>
      <c r="B2602" s="284">
        <v>43805.0</v>
      </c>
      <c r="C2602" s="284">
        <v>43811.0</v>
      </c>
      <c r="D2602" s="277" t="s">
        <v>3140</v>
      </c>
    </row>
    <row r="2603">
      <c r="A2603" s="271">
        <v>818.0</v>
      </c>
      <c r="B2603" s="284">
        <v>43812.0</v>
      </c>
      <c r="C2603" s="284">
        <v>43812.0</v>
      </c>
      <c r="D2603" s="277" t="s">
        <v>3154</v>
      </c>
    </row>
    <row r="2604">
      <c r="A2604" s="271">
        <v>819.0</v>
      </c>
      <c r="B2604" s="270">
        <v>43845.0</v>
      </c>
      <c r="C2604" s="270">
        <v>43852.0</v>
      </c>
      <c r="D2604" s="277" t="s">
        <v>3143</v>
      </c>
    </row>
    <row r="2605">
      <c r="A2605" s="271">
        <v>819.0</v>
      </c>
      <c r="B2605" s="270">
        <v>43852.0</v>
      </c>
      <c r="C2605" s="270">
        <v>43859.0</v>
      </c>
      <c r="D2605" s="277" t="s">
        <v>3144</v>
      </c>
    </row>
    <row r="2606">
      <c r="A2606" s="271">
        <v>819.0</v>
      </c>
      <c r="B2606" s="270">
        <v>43860.0</v>
      </c>
      <c r="C2606" s="270">
        <v>43870.0</v>
      </c>
      <c r="D2606" s="277" t="s">
        <v>3145</v>
      </c>
    </row>
    <row r="2607">
      <c r="A2607" s="271">
        <v>819.0</v>
      </c>
      <c r="B2607" s="270">
        <v>43871.0</v>
      </c>
      <c r="C2607" s="270">
        <v>43871.0</v>
      </c>
      <c r="D2607" s="277" t="s">
        <v>3154</v>
      </c>
    </row>
    <row r="2608">
      <c r="A2608" s="271">
        <v>820.0</v>
      </c>
      <c r="B2608" s="269">
        <v>44111.0</v>
      </c>
      <c r="C2608" s="270">
        <v>44184.0</v>
      </c>
      <c r="D2608" s="277" t="s">
        <v>3143</v>
      </c>
    </row>
    <row r="2609">
      <c r="A2609" s="271">
        <v>820.0</v>
      </c>
      <c r="B2609" s="270">
        <v>44185.0</v>
      </c>
      <c r="C2609" s="270">
        <v>44214.0</v>
      </c>
      <c r="D2609" s="277" t="s">
        <v>3144</v>
      </c>
    </row>
    <row r="2610">
      <c r="A2610" s="271">
        <v>820.0</v>
      </c>
      <c r="B2610" s="286">
        <v>44215.0</v>
      </c>
      <c r="C2610" s="270">
        <v>44215.0</v>
      </c>
      <c r="D2610" s="277" t="s">
        <v>3154</v>
      </c>
    </row>
    <row r="2611">
      <c r="A2611" s="271">
        <v>821.0</v>
      </c>
      <c r="B2611" s="286">
        <v>44111.0</v>
      </c>
      <c r="C2611" s="286">
        <v>44127.0</v>
      </c>
      <c r="D2611" s="277" t="s">
        <v>3143</v>
      </c>
    </row>
    <row r="2612">
      <c r="A2612" s="271">
        <v>821.0</v>
      </c>
      <c r="B2612" s="286">
        <v>44128.0</v>
      </c>
      <c r="C2612" s="286">
        <v>44137.0</v>
      </c>
      <c r="D2612" s="277" t="s">
        <v>3144</v>
      </c>
    </row>
    <row r="2613">
      <c r="A2613" s="271">
        <v>821.0</v>
      </c>
      <c r="B2613" s="286">
        <v>44138.0</v>
      </c>
      <c r="C2613" s="270">
        <v>44168.0</v>
      </c>
      <c r="D2613" s="277" t="s">
        <v>3145</v>
      </c>
    </row>
    <row r="2614">
      <c r="A2614" s="271">
        <v>821.0</v>
      </c>
      <c r="B2614" s="270">
        <v>44169.0</v>
      </c>
      <c r="C2614" s="270">
        <v>44169.0</v>
      </c>
      <c r="D2614" s="277" t="s">
        <v>3154</v>
      </c>
    </row>
    <row r="2615">
      <c r="A2615" s="271">
        <v>822.0</v>
      </c>
      <c r="B2615" s="270">
        <v>44111.0</v>
      </c>
      <c r="C2615" s="270">
        <v>44127.0</v>
      </c>
      <c r="D2615" s="277" t="s">
        <v>3143</v>
      </c>
    </row>
    <row r="2616">
      <c r="A2616" s="271">
        <v>822.0</v>
      </c>
      <c r="B2616" s="270">
        <v>44128.0</v>
      </c>
      <c r="C2616" s="270">
        <v>44137.0</v>
      </c>
      <c r="D2616" s="277" t="s">
        <v>3144</v>
      </c>
    </row>
    <row r="2617">
      <c r="A2617" s="271">
        <v>822.0</v>
      </c>
      <c r="B2617" s="270">
        <v>44138.0</v>
      </c>
      <c r="C2617" s="270">
        <v>44167.0</v>
      </c>
      <c r="D2617" s="277" t="s">
        <v>3145</v>
      </c>
    </row>
    <row r="2618">
      <c r="A2618" s="271">
        <v>822.0</v>
      </c>
      <c r="B2618" s="270">
        <v>44168.0</v>
      </c>
      <c r="C2618" s="270">
        <v>44168.0</v>
      </c>
      <c r="D2618" s="277" t="s">
        <v>3154</v>
      </c>
    </row>
    <row r="2619">
      <c r="A2619" s="271">
        <v>823.0</v>
      </c>
      <c r="B2619" s="286">
        <v>44111.0</v>
      </c>
      <c r="C2619" s="286">
        <v>44112.0</v>
      </c>
      <c r="D2619" s="277" t="s">
        <v>3144</v>
      </c>
    </row>
    <row r="2620">
      <c r="A2620" s="271">
        <v>823.0</v>
      </c>
      <c r="B2620" s="286">
        <v>44113.0</v>
      </c>
      <c r="C2620" s="286">
        <v>44113.0</v>
      </c>
      <c r="D2620" s="277" t="s">
        <v>3154</v>
      </c>
    </row>
    <row r="2621">
      <c r="A2621" s="271">
        <v>824.0</v>
      </c>
      <c r="B2621" s="286">
        <v>44112.0</v>
      </c>
      <c r="C2621" s="276">
        <v>44115.0</v>
      </c>
      <c r="D2621" s="277" t="s">
        <v>3144</v>
      </c>
    </row>
    <row r="2622">
      <c r="A2622" s="271">
        <v>824.0</v>
      </c>
      <c r="B2622" s="286">
        <v>44116.0</v>
      </c>
      <c r="C2622" s="276">
        <v>44119.0</v>
      </c>
      <c r="D2622" s="277" t="s">
        <v>3140</v>
      </c>
    </row>
    <row r="2623">
      <c r="A2623" s="271">
        <v>824.0</v>
      </c>
      <c r="B2623" s="286">
        <v>44120.0</v>
      </c>
      <c r="C2623" s="276">
        <v>44120.0</v>
      </c>
      <c r="D2623" s="277" t="s">
        <v>3154</v>
      </c>
    </row>
    <row r="2624">
      <c r="A2624" s="271">
        <v>825.0</v>
      </c>
      <c r="B2624" s="286">
        <v>44109.0</v>
      </c>
      <c r="C2624" s="276">
        <v>44112.0</v>
      </c>
      <c r="D2624" s="277" t="s">
        <v>3143</v>
      </c>
    </row>
    <row r="2625">
      <c r="A2625" s="271">
        <v>825.0</v>
      </c>
      <c r="B2625" s="286">
        <v>44113.0</v>
      </c>
      <c r="C2625" s="276">
        <v>44124.0</v>
      </c>
      <c r="D2625" s="277" t="s">
        <v>3144</v>
      </c>
    </row>
    <row r="2626">
      <c r="A2626" s="271">
        <v>825.0</v>
      </c>
      <c r="B2626" s="286">
        <v>44125.0</v>
      </c>
      <c r="C2626" s="276">
        <v>44134.0</v>
      </c>
      <c r="D2626" s="277" t="s">
        <v>3145</v>
      </c>
    </row>
    <row r="2627">
      <c r="A2627" s="271">
        <v>825.0</v>
      </c>
      <c r="B2627" s="286">
        <v>44135.0</v>
      </c>
      <c r="C2627" s="276">
        <v>44135.0</v>
      </c>
      <c r="D2627" s="277" t="s">
        <v>3154</v>
      </c>
    </row>
    <row r="2628">
      <c r="A2628" s="271">
        <v>826.0</v>
      </c>
      <c r="B2628" s="286">
        <v>44117.0</v>
      </c>
      <c r="C2628" s="276">
        <v>44120.0</v>
      </c>
      <c r="D2628" s="277" t="s">
        <v>3144</v>
      </c>
    </row>
    <row r="2629">
      <c r="A2629" s="271">
        <v>826.0</v>
      </c>
      <c r="B2629" s="286">
        <v>44121.0</v>
      </c>
      <c r="C2629" s="276">
        <v>44123.0</v>
      </c>
      <c r="D2629" s="277" t="s">
        <v>3145</v>
      </c>
    </row>
    <row r="2630">
      <c r="A2630" s="271">
        <v>826.0</v>
      </c>
      <c r="B2630" s="286">
        <v>44124.0</v>
      </c>
      <c r="C2630" s="276">
        <v>44124.0</v>
      </c>
      <c r="D2630" s="277" t="s">
        <v>3154</v>
      </c>
    </row>
    <row r="2631">
      <c r="A2631" s="271">
        <v>827.0</v>
      </c>
      <c r="B2631" s="286">
        <v>44028.0</v>
      </c>
      <c r="C2631" s="276">
        <v>44088.0</v>
      </c>
      <c r="D2631" s="277" t="s">
        <v>3143</v>
      </c>
    </row>
    <row r="2632">
      <c r="A2632" s="271">
        <v>827.0</v>
      </c>
      <c r="B2632" s="286">
        <v>44089.0</v>
      </c>
      <c r="C2632" s="276">
        <v>44098.0</v>
      </c>
      <c r="D2632" s="277" t="s">
        <v>3144</v>
      </c>
    </row>
    <row r="2633">
      <c r="A2633" s="271">
        <v>827.0</v>
      </c>
      <c r="B2633" s="286">
        <v>44099.0</v>
      </c>
      <c r="C2633" s="276">
        <v>44104.0</v>
      </c>
      <c r="D2633" s="277" t="s">
        <v>3145</v>
      </c>
    </row>
    <row r="2634">
      <c r="A2634" s="271">
        <v>827.0</v>
      </c>
      <c r="B2634" s="286">
        <v>44105.0</v>
      </c>
      <c r="C2634" s="276">
        <v>44114.0</v>
      </c>
      <c r="D2634" s="277" t="s">
        <v>3144</v>
      </c>
    </row>
    <row r="2635">
      <c r="A2635" s="271">
        <v>827.0</v>
      </c>
      <c r="B2635" s="286">
        <v>44115.0</v>
      </c>
      <c r="C2635" s="276">
        <v>44115.0</v>
      </c>
      <c r="D2635" s="277" t="s">
        <v>3154</v>
      </c>
    </row>
    <row r="2636">
      <c r="A2636" s="271">
        <v>828.0</v>
      </c>
      <c r="B2636" s="286">
        <v>44120.0</v>
      </c>
      <c r="C2636" s="276">
        <v>44141.0</v>
      </c>
      <c r="D2636" s="277" t="s">
        <v>3144</v>
      </c>
    </row>
    <row r="2637">
      <c r="A2637" s="271">
        <v>828.0</v>
      </c>
      <c r="B2637" s="286">
        <v>44142.0</v>
      </c>
      <c r="C2637" s="276">
        <v>44148.0</v>
      </c>
      <c r="D2637" s="277" t="s">
        <v>3145</v>
      </c>
    </row>
    <row r="2638">
      <c r="A2638" s="271">
        <v>828.0</v>
      </c>
      <c r="B2638" s="286">
        <v>44149.0</v>
      </c>
      <c r="C2638" s="276">
        <v>44150.0</v>
      </c>
      <c r="D2638" s="277" t="s">
        <v>3140</v>
      </c>
    </row>
    <row r="2639">
      <c r="A2639" s="271">
        <v>828.0</v>
      </c>
      <c r="B2639" s="286">
        <v>44151.0</v>
      </c>
      <c r="C2639" s="276">
        <v>44151.0</v>
      </c>
      <c r="D2639" s="277" t="s">
        <v>3154</v>
      </c>
    </row>
    <row r="2640">
      <c r="A2640" s="271">
        <v>829.0</v>
      </c>
      <c r="B2640" s="286">
        <v>44122.0</v>
      </c>
      <c r="C2640" s="276">
        <v>44134.0</v>
      </c>
      <c r="D2640" s="277" t="s">
        <v>3144</v>
      </c>
    </row>
    <row r="2641">
      <c r="A2641" s="271">
        <v>829.0</v>
      </c>
      <c r="B2641" s="286">
        <v>44135.0</v>
      </c>
      <c r="C2641" s="276">
        <v>44138.0</v>
      </c>
      <c r="D2641" s="277" t="s">
        <v>3140</v>
      </c>
    </row>
    <row r="2642">
      <c r="A2642" s="271">
        <v>829.0</v>
      </c>
      <c r="B2642" s="286">
        <v>44139.0</v>
      </c>
      <c r="C2642" s="276">
        <v>44139.0</v>
      </c>
      <c r="D2642" s="277" t="s">
        <v>3154</v>
      </c>
    </row>
    <row r="2643">
      <c r="A2643" s="271">
        <v>830.0</v>
      </c>
      <c r="B2643" s="286">
        <v>44124.0</v>
      </c>
      <c r="C2643" s="276">
        <v>44125.0</v>
      </c>
      <c r="D2643" s="277" t="s">
        <v>3144</v>
      </c>
    </row>
    <row r="2644">
      <c r="A2644" s="271">
        <v>830.0</v>
      </c>
      <c r="B2644" s="286">
        <v>44126.0</v>
      </c>
      <c r="C2644" s="276">
        <v>44127.0</v>
      </c>
      <c r="D2644" s="277" t="s">
        <v>3140</v>
      </c>
    </row>
    <row r="2645">
      <c r="A2645" s="271">
        <v>830.0</v>
      </c>
      <c r="B2645" s="286">
        <v>44128.0</v>
      </c>
      <c r="C2645" s="276">
        <v>44128.0</v>
      </c>
      <c r="D2645" s="277" t="s">
        <v>3154</v>
      </c>
    </row>
    <row r="2646">
      <c r="A2646" s="271">
        <v>831.0</v>
      </c>
      <c r="B2646" s="286">
        <v>44127.0</v>
      </c>
      <c r="C2646" s="276">
        <v>44145.0</v>
      </c>
      <c r="D2646" s="277" t="s">
        <v>3144</v>
      </c>
    </row>
    <row r="2647">
      <c r="A2647" s="271">
        <v>831.0</v>
      </c>
      <c r="B2647" s="286">
        <v>44146.0</v>
      </c>
      <c r="C2647" s="276">
        <v>44147.0</v>
      </c>
      <c r="D2647" s="277" t="s">
        <v>3145</v>
      </c>
    </row>
    <row r="2648">
      <c r="A2648" s="271">
        <v>831.0</v>
      </c>
      <c r="B2648" s="286">
        <v>44148.0</v>
      </c>
      <c r="C2648" s="276">
        <v>44148.0</v>
      </c>
      <c r="D2648" s="277" t="s">
        <v>3154</v>
      </c>
    </row>
    <row r="2649">
      <c r="A2649" s="271">
        <v>832.0</v>
      </c>
      <c r="B2649" s="286">
        <v>44128.0</v>
      </c>
      <c r="C2649" s="276">
        <v>44192.0</v>
      </c>
      <c r="D2649" s="277" t="s">
        <v>3143</v>
      </c>
    </row>
    <row r="2650">
      <c r="A2650" s="271">
        <v>832.0</v>
      </c>
      <c r="B2650" s="286">
        <v>44193.0</v>
      </c>
      <c r="C2650" s="276">
        <v>44201.0</v>
      </c>
      <c r="D2650" s="277" t="s">
        <v>3144</v>
      </c>
    </row>
    <row r="2651">
      <c r="A2651" s="271">
        <v>832.0</v>
      </c>
      <c r="B2651" s="286">
        <v>44202.0</v>
      </c>
      <c r="C2651" s="276">
        <v>44215.0</v>
      </c>
      <c r="D2651" s="277" t="s">
        <v>3145</v>
      </c>
    </row>
    <row r="2652">
      <c r="A2652" s="271">
        <v>832.0</v>
      </c>
      <c r="B2652" s="286">
        <v>44216.0</v>
      </c>
      <c r="C2652" s="276">
        <v>44216.0</v>
      </c>
      <c r="D2652" s="277" t="s">
        <v>3156</v>
      </c>
    </row>
    <row r="2653">
      <c r="A2653" s="271">
        <v>833.0</v>
      </c>
      <c r="B2653" s="286">
        <v>44128.0</v>
      </c>
      <c r="C2653" s="276">
        <v>44131.0</v>
      </c>
      <c r="D2653" s="277" t="s">
        <v>3144</v>
      </c>
    </row>
    <row r="2654">
      <c r="A2654" s="271">
        <v>833.0</v>
      </c>
      <c r="B2654" s="286">
        <v>44132.0</v>
      </c>
      <c r="C2654" s="276">
        <v>44136.0</v>
      </c>
      <c r="D2654" s="277" t="s">
        <v>3140</v>
      </c>
    </row>
    <row r="2655">
      <c r="A2655" s="271">
        <v>833.0</v>
      </c>
      <c r="B2655" s="286">
        <v>44137.0</v>
      </c>
      <c r="C2655" s="276">
        <v>44137.0</v>
      </c>
      <c r="D2655" s="277" t="s">
        <v>3154</v>
      </c>
    </row>
    <row r="2656">
      <c r="A2656" s="271">
        <v>834.0</v>
      </c>
      <c r="B2656" s="286">
        <v>44129.0</v>
      </c>
      <c r="C2656" s="276">
        <v>44142.0</v>
      </c>
      <c r="D2656" s="277" t="s">
        <v>3143</v>
      </c>
    </row>
    <row r="2657">
      <c r="A2657" s="271">
        <v>834.0</v>
      </c>
      <c r="B2657" s="286">
        <v>44143.0</v>
      </c>
      <c r="C2657" s="276">
        <v>44144.0</v>
      </c>
      <c r="D2657" s="277" t="s">
        <v>3144</v>
      </c>
    </row>
    <row r="2658">
      <c r="A2658" s="271">
        <v>834.0</v>
      </c>
      <c r="B2658" s="286">
        <v>44145.0</v>
      </c>
      <c r="C2658" s="276">
        <v>44167.0</v>
      </c>
      <c r="D2658" s="277" t="s">
        <v>3145</v>
      </c>
    </row>
    <row r="2659">
      <c r="A2659" s="271">
        <v>834.0</v>
      </c>
      <c r="B2659" s="286">
        <v>44168.0</v>
      </c>
      <c r="C2659" s="276">
        <v>44168.0</v>
      </c>
      <c r="D2659" s="277" t="s">
        <v>3154</v>
      </c>
    </row>
    <row r="2660">
      <c r="A2660" s="271">
        <v>835.0</v>
      </c>
      <c r="B2660" s="286">
        <v>44133.0</v>
      </c>
      <c r="C2660" s="276">
        <v>44193.0</v>
      </c>
      <c r="D2660" s="277" t="s">
        <v>3143</v>
      </c>
    </row>
    <row r="2661">
      <c r="A2661" s="271">
        <v>835.0</v>
      </c>
      <c r="B2661" s="286">
        <v>44194.0</v>
      </c>
      <c r="C2661" s="276">
        <v>44208.0</v>
      </c>
      <c r="D2661" s="277" t="s">
        <v>3144</v>
      </c>
    </row>
    <row r="2662">
      <c r="A2662" s="271">
        <v>835.0</v>
      </c>
      <c r="B2662" s="286">
        <v>44209.0</v>
      </c>
      <c r="C2662" s="276">
        <v>44212.0</v>
      </c>
      <c r="D2662" s="277" t="s">
        <v>3145</v>
      </c>
    </row>
    <row r="2663">
      <c r="A2663" s="271">
        <v>835.0</v>
      </c>
      <c r="B2663" s="286">
        <v>44213.0</v>
      </c>
      <c r="C2663" s="276">
        <v>44213.0</v>
      </c>
      <c r="D2663" s="277" t="s">
        <v>3154</v>
      </c>
    </row>
    <row r="2664">
      <c r="A2664" s="271">
        <v>836.0</v>
      </c>
      <c r="B2664" s="286">
        <v>44136.0</v>
      </c>
      <c r="C2664" s="276">
        <v>44138.0</v>
      </c>
      <c r="D2664" s="277" t="s">
        <v>3144</v>
      </c>
    </row>
    <row r="2665">
      <c r="A2665" s="271">
        <v>836.0</v>
      </c>
      <c r="B2665" s="286">
        <v>44139.0</v>
      </c>
      <c r="C2665" s="276">
        <v>44142.0</v>
      </c>
      <c r="D2665" s="277" t="s">
        <v>3140</v>
      </c>
    </row>
    <row r="2666">
      <c r="A2666" s="271">
        <v>836.0</v>
      </c>
      <c r="B2666" s="286">
        <v>44143.0</v>
      </c>
      <c r="C2666" s="276">
        <v>44143.0</v>
      </c>
      <c r="D2666" s="277" t="s">
        <v>3154</v>
      </c>
    </row>
    <row r="2667">
      <c r="A2667" s="271">
        <v>837.0</v>
      </c>
      <c r="B2667" s="286">
        <v>44136.0</v>
      </c>
      <c r="C2667" s="276">
        <v>44139.0</v>
      </c>
      <c r="D2667" s="277" t="s">
        <v>3144</v>
      </c>
    </row>
    <row r="2668">
      <c r="A2668" s="271">
        <v>837.0</v>
      </c>
      <c r="B2668" s="286">
        <v>44140.0</v>
      </c>
      <c r="C2668" s="276">
        <v>44142.0</v>
      </c>
      <c r="D2668" s="277" t="s">
        <v>3140</v>
      </c>
    </row>
    <row r="2669">
      <c r="A2669" s="271">
        <v>837.0</v>
      </c>
      <c r="B2669" s="286">
        <v>44143.0</v>
      </c>
      <c r="C2669" s="276">
        <v>44143.0</v>
      </c>
      <c r="D2669" s="277" t="s">
        <v>3154</v>
      </c>
    </row>
    <row r="2670">
      <c r="A2670" s="271">
        <v>838.0</v>
      </c>
      <c r="B2670" s="21">
        <v>44139.0</v>
      </c>
      <c r="C2670" s="21">
        <v>44162.0</v>
      </c>
      <c r="D2670" s="277" t="s">
        <v>3144</v>
      </c>
    </row>
    <row r="2671">
      <c r="A2671" s="271">
        <v>838.0</v>
      </c>
      <c r="B2671" s="21">
        <v>44163.0</v>
      </c>
      <c r="C2671" s="21">
        <v>44163.0</v>
      </c>
      <c r="D2671" s="277" t="s">
        <v>3154</v>
      </c>
    </row>
    <row r="2672">
      <c r="A2672" s="271">
        <v>839.0</v>
      </c>
      <c r="B2672" s="286">
        <v>44142.0</v>
      </c>
      <c r="C2672" s="276">
        <v>44144.0</v>
      </c>
      <c r="D2672" s="277" t="s">
        <v>3144</v>
      </c>
    </row>
    <row r="2673">
      <c r="A2673" s="271">
        <v>839.0</v>
      </c>
      <c r="B2673" s="286">
        <v>44145.0</v>
      </c>
      <c r="C2673" s="276">
        <v>44152.0</v>
      </c>
      <c r="D2673" s="277" t="s">
        <v>3140</v>
      </c>
    </row>
    <row r="2674">
      <c r="A2674" s="271">
        <v>839.0</v>
      </c>
      <c r="B2674" s="286">
        <v>44153.0</v>
      </c>
      <c r="C2674" s="276">
        <v>44158.0</v>
      </c>
      <c r="D2674" s="277" t="s">
        <v>3145</v>
      </c>
    </row>
    <row r="2675">
      <c r="A2675" s="271">
        <v>839.0</v>
      </c>
      <c r="B2675" s="286">
        <v>44159.0</v>
      </c>
      <c r="C2675" s="276">
        <v>44159.0</v>
      </c>
      <c r="D2675" s="277" t="s">
        <v>3154</v>
      </c>
    </row>
    <row r="2676">
      <c r="A2676" s="271">
        <v>840.0</v>
      </c>
      <c r="B2676" s="286">
        <v>44142.0</v>
      </c>
      <c r="C2676" s="276">
        <v>44154.0</v>
      </c>
      <c r="D2676" s="277" t="s">
        <v>3144</v>
      </c>
    </row>
    <row r="2677">
      <c r="A2677" s="271">
        <v>840.0</v>
      </c>
      <c r="B2677" s="286">
        <v>44155.0</v>
      </c>
      <c r="C2677" s="276">
        <v>44085.0</v>
      </c>
      <c r="D2677" s="277" t="s">
        <v>3145</v>
      </c>
    </row>
    <row r="2678">
      <c r="A2678" s="271">
        <v>840.0</v>
      </c>
      <c r="B2678" s="286">
        <v>44086.0</v>
      </c>
      <c r="C2678" s="276">
        <v>44086.0</v>
      </c>
      <c r="D2678" s="277" t="s">
        <v>3154</v>
      </c>
    </row>
    <row r="2679">
      <c r="A2679" s="271">
        <v>841.0</v>
      </c>
      <c r="B2679" s="286">
        <v>44143.0</v>
      </c>
      <c r="C2679" s="276">
        <v>44144.0</v>
      </c>
      <c r="D2679" s="277" t="s">
        <v>3143</v>
      </c>
    </row>
    <row r="2680">
      <c r="A2680" s="271">
        <v>841.0</v>
      </c>
      <c r="B2680" s="286">
        <v>44145.0</v>
      </c>
      <c r="C2680" s="276">
        <v>44161.0</v>
      </c>
      <c r="D2680" s="277" t="s">
        <v>3144</v>
      </c>
    </row>
    <row r="2681">
      <c r="A2681" s="271">
        <v>841.0</v>
      </c>
      <c r="B2681" s="286">
        <v>44162.0</v>
      </c>
      <c r="C2681" s="276">
        <v>44163.0</v>
      </c>
      <c r="D2681" s="277" t="s">
        <v>3145</v>
      </c>
    </row>
    <row r="2682">
      <c r="A2682" s="271">
        <v>841.0</v>
      </c>
      <c r="B2682" s="286">
        <v>44164.0</v>
      </c>
      <c r="C2682" s="276">
        <v>44164.0</v>
      </c>
      <c r="D2682" s="277" t="s">
        <v>3154</v>
      </c>
    </row>
    <row r="2683">
      <c r="A2683" s="271">
        <v>842.0</v>
      </c>
      <c r="B2683" s="286">
        <v>44145.0</v>
      </c>
      <c r="C2683" s="276">
        <v>44145.0</v>
      </c>
      <c r="D2683" s="277" t="s">
        <v>3143</v>
      </c>
    </row>
    <row r="2684">
      <c r="A2684" s="271">
        <v>842.0</v>
      </c>
      <c r="B2684" s="286">
        <v>44146.0</v>
      </c>
      <c r="C2684" s="276">
        <v>44159.0</v>
      </c>
      <c r="D2684" s="277" t="s">
        <v>3144</v>
      </c>
    </row>
    <row r="2685">
      <c r="A2685" s="271">
        <v>842.0</v>
      </c>
      <c r="B2685" s="286">
        <v>44160.0</v>
      </c>
      <c r="C2685" s="276">
        <v>44173.0</v>
      </c>
      <c r="D2685" s="277" t="s">
        <v>3145</v>
      </c>
    </row>
    <row r="2686">
      <c r="A2686" s="271">
        <v>842.0</v>
      </c>
      <c r="B2686" s="286">
        <v>44174.0</v>
      </c>
      <c r="C2686" s="276">
        <v>44174.0</v>
      </c>
      <c r="D2686" s="277" t="s">
        <v>3154</v>
      </c>
    </row>
    <row r="2687">
      <c r="A2687" s="271">
        <v>843.0</v>
      </c>
      <c r="B2687" s="286">
        <v>44146.0</v>
      </c>
      <c r="C2687" s="276">
        <v>44173.0</v>
      </c>
      <c r="D2687" s="277" t="s">
        <v>3143</v>
      </c>
    </row>
    <row r="2688">
      <c r="A2688" s="271">
        <v>843.0</v>
      </c>
      <c r="B2688" s="286">
        <v>44174.0</v>
      </c>
      <c r="C2688" s="276">
        <v>44174.0</v>
      </c>
      <c r="D2688" s="277" t="s">
        <v>2538</v>
      </c>
    </row>
    <row r="2689">
      <c r="A2689" s="271">
        <v>844.0</v>
      </c>
      <c r="B2689" s="286">
        <v>44149.0</v>
      </c>
      <c r="C2689" s="276">
        <v>44152.0</v>
      </c>
      <c r="D2689" s="277" t="s">
        <v>3143</v>
      </c>
    </row>
    <row r="2690">
      <c r="A2690" s="271">
        <v>844.0</v>
      </c>
      <c r="B2690" s="286">
        <v>44153.0</v>
      </c>
      <c r="C2690" s="276">
        <v>44166.0</v>
      </c>
      <c r="D2690" s="277" t="s">
        <v>3144</v>
      </c>
    </row>
    <row r="2691">
      <c r="A2691" s="271">
        <v>844.0</v>
      </c>
      <c r="B2691" s="286">
        <v>44167.0</v>
      </c>
      <c r="C2691" s="276">
        <v>44185.0</v>
      </c>
      <c r="D2691" s="277" t="s">
        <v>3145</v>
      </c>
    </row>
    <row r="2692">
      <c r="A2692" s="271">
        <v>844.0</v>
      </c>
      <c r="B2692" s="286">
        <v>44186.0</v>
      </c>
      <c r="C2692" s="276">
        <v>44186.0</v>
      </c>
      <c r="D2692" s="277" t="s">
        <v>3154</v>
      </c>
    </row>
    <row r="2693">
      <c r="A2693" s="271">
        <v>845.0</v>
      </c>
      <c r="B2693" s="286">
        <v>44142.0</v>
      </c>
      <c r="C2693" s="276">
        <v>44143.0</v>
      </c>
      <c r="D2693" s="277" t="s">
        <v>3144</v>
      </c>
    </row>
    <row r="2694">
      <c r="A2694" s="271">
        <v>845.0</v>
      </c>
      <c r="B2694" s="286">
        <v>44144.0</v>
      </c>
      <c r="C2694" s="276">
        <v>44152.0</v>
      </c>
      <c r="D2694" s="277" t="s">
        <v>3140</v>
      </c>
    </row>
    <row r="2695">
      <c r="A2695" s="271">
        <v>845.0</v>
      </c>
      <c r="B2695" s="286">
        <v>44153.0</v>
      </c>
      <c r="C2695" s="276">
        <v>44158.0</v>
      </c>
      <c r="D2695" s="277" t="s">
        <v>3145</v>
      </c>
    </row>
    <row r="2696">
      <c r="A2696" s="271">
        <v>845.0</v>
      </c>
      <c r="B2696" s="286">
        <v>44159.0</v>
      </c>
      <c r="C2696" s="276">
        <v>44159.0</v>
      </c>
      <c r="D2696" s="277" t="s">
        <v>3154</v>
      </c>
    </row>
    <row r="2697">
      <c r="A2697" s="271">
        <v>846.0</v>
      </c>
      <c r="B2697" s="286">
        <v>44151.0</v>
      </c>
      <c r="C2697" s="276">
        <v>44160.0</v>
      </c>
      <c r="D2697" s="277" t="s">
        <v>3143</v>
      </c>
    </row>
    <row r="2698">
      <c r="A2698" s="271">
        <v>846.0</v>
      </c>
      <c r="B2698" s="286">
        <v>44161.0</v>
      </c>
      <c r="C2698" s="276">
        <v>44163.0</v>
      </c>
      <c r="D2698" s="277" t="s">
        <v>3145</v>
      </c>
    </row>
    <row r="2699">
      <c r="A2699" s="271">
        <v>846.0</v>
      </c>
      <c r="B2699" s="286">
        <v>44164.0</v>
      </c>
      <c r="C2699" s="276">
        <v>44164.0</v>
      </c>
      <c r="D2699" s="277" t="s">
        <v>3154</v>
      </c>
    </row>
    <row r="2700">
      <c r="A2700" s="271">
        <v>847.0</v>
      </c>
      <c r="B2700" s="286">
        <v>44157.0</v>
      </c>
      <c r="C2700" s="276">
        <v>44169.0</v>
      </c>
      <c r="D2700" s="277" t="s">
        <v>3144</v>
      </c>
    </row>
    <row r="2701">
      <c r="A2701" s="271">
        <v>847.0</v>
      </c>
      <c r="B2701" s="286">
        <v>44170.0</v>
      </c>
      <c r="C2701" s="276">
        <v>44179.0</v>
      </c>
      <c r="D2701" s="277" t="s">
        <v>3140</v>
      </c>
    </row>
    <row r="2702">
      <c r="A2702" s="271">
        <v>847.0</v>
      </c>
      <c r="B2702" s="286">
        <v>44180.0</v>
      </c>
      <c r="C2702" s="276">
        <v>44180.0</v>
      </c>
      <c r="D2702" s="277" t="s">
        <v>3154</v>
      </c>
    </row>
    <row r="2703">
      <c r="A2703" s="271">
        <v>848.0</v>
      </c>
      <c r="B2703" s="286">
        <v>44157.0</v>
      </c>
      <c r="C2703" s="276">
        <v>44166.0</v>
      </c>
      <c r="D2703" s="277" t="s">
        <v>3143</v>
      </c>
    </row>
    <row r="2704">
      <c r="A2704" s="271">
        <v>848.0</v>
      </c>
      <c r="B2704" s="286">
        <v>44167.0</v>
      </c>
      <c r="C2704" s="276">
        <v>44175.0</v>
      </c>
      <c r="D2704" s="277" t="s">
        <v>3144</v>
      </c>
    </row>
    <row r="2705">
      <c r="A2705" s="271">
        <v>848.0</v>
      </c>
      <c r="B2705" s="286">
        <v>44176.0</v>
      </c>
      <c r="C2705" s="276">
        <v>44195.0</v>
      </c>
      <c r="D2705" s="277" t="s">
        <v>3145</v>
      </c>
    </row>
    <row r="2706">
      <c r="A2706" s="271">
        <v>848.0</v>
      </c>
      <c r="B2706" s="286">
        <v>44196.0</v>
      </c>
      <c r="C2706" s="276">
        <v>44196.0</v>
      </c>
      <c r="D2706" s="277" t="s">
        <v>3154</v>
      </c>
    </row>
    <row r="2707">
      <c r="A2707" s="271">
        <v>849.0</v>
      </c>
      <c r="B2707" s="286">
        <v>44159.0</v>
      </c>
      <c r="C2707" s="276">
        <v>44165.0</v>
      </c>
      <c r="D2707" s="277" t="s">
        <v>3144</v>
      </c>
    </row>
    <row r="2708">
      <c r="A2708" s="271">
        <v>849.0</v>
      </c>
      <c r="B2708" s="286">
        <v>44166.0</v>
      </c>
      <c r="C2708" s="276">
        <v>44166.0</v>
      </c>
      <c r="D2708" s="277" t="s">
        <v>3154</v>
      </c>
    </row>
    <row r="2709">
      <c r="A2709" s="271">
        <v>850.0</v>
      </c>
      <c r="B2709" s="286">
        <v>44160.0</v>
      </c>
      <c r="C2709" s="276">
        <v>44203.0</v>
      </c>
      <c r="D2709" s="277" t="s">
        <v>3143</v>
      </c>
    </row>
    <row r="2710">
      <c r="A2710" s="271">
        <v>850.0</v>
      </c>
      <c r="B2710" s="286">
        <v>44204.0</v>
      </c>
      <c r="C2710" s="276">
        <v>44207.0</v>
      </c>
      <c r="D2710" s="277" t="s">
        <v>3145</v>
      </c>
    </row>
    <row r="2711">
      <c r="A2711" s="271">
        <v>850.0</v>
      </c>
      <c r="B2711" s="286">
        <v>44208.0</v>
      </c>
      <c r="C2711" s="276">
        <v>44208.0</v>
      </c>
      <c r="D2711" s="277" t="s">
        <v>3154</v>
      </c>
    </row>
    <row r="2712">
      <c r="A2712" s="271">
        <v>851.0</v>
      </c>
      <c r="B2712" s="286">
        <v>44160.0</v>
      </c>
      <c r="C2712" s="276">
        <v>44172.0</v>
      </c>
      <c r="D2712" s="277" t="s">
        <v>3144</v>
      </c>
    </row>
    <row r="2713">
      <c r="A2713" s="271">
        <v>851.0</v>
      </c>
      <c r="B2713" s="286">
        <v>44173.0</v>
      </c>
      <c r="C2713" s="276">
        <v>44176.0</v>
      </c>
      <c r="D2713" s="277" t="s">
        <v>3145</v>
      </c>
    </row>
    <row r="2714">
      <c r="A2714" s="271">
        <v>851.0</v>
      </c>
      <c r="B2714" s="286">
        <v>44177.0</v>
      </c>
      <c r="C2714" s="276">
        <v>44177.0</v>
      </c>
      <c r="D2714" s="277" t="s">
        <v>3154</v>
      </c>
    </row>
    <row r="2715">
      <c r="A2715" s="271">
        <v>852.0</v>
      </c>
      <c r="B2715" s="286">
        <v>44160.0</v>
      </c>
      <c r="C2715" s="276">
        <v>44196.0</v>
      </c>
      <c r="D2715" s="277" t="s">
        <v>3143</v>
      </c>
    </row>
    <row r="2716">
      <c r="A2716" s="271">
        <v>852.0</v>
      </c>
      <c r="B2716" s="286">
        <v>44197.0</v>
      </c>
      <c r="C2716" s="276">
        <v>43831.0</v>
      </c>
      <c r="D2716" s="277" t="s">
        <v>3144</v>
      </c>
    </row>
    <row r="2717">
      <c r="A2717" s="271">
        <v>852.0</v>
      </c>
      <c r="B2717" s="286">
        <v>44198.0</v>
      </c>
      <c r="C2717" s="276">
        <v>44207.0</v>
      </c>
      <c r="D2717" s="277" t="s">
        <v>3145</v>
      </c>
    </row>
    <row r="2718">
      <c r="A2718" s="271">
        <v>852.0</v>
      </c>
      <c r="B2718" s="286">
        <v>44208.0</v>
      </c>
      <c r="C2718" s="276">
        <v>44208.0</v>
      </c>
      <c r="D2718" s="277" t="s">
        <v>3154</v>
      </c>
    </row>
    <row r="2719">
      <c r="A2719" s="271">
        <v>853.0</v>
      </c>
      <c r="B2719" s="286">
        <v>44161.0</v>
      </c>
      <c r="C2719" s="276">
        <v>44172.0</v>
      </c>
      <c r="D2719" s="277" t="s">
        <v>3144</v>
      </c>
    </row>
    <row r="2720">
      <c r="A2720" s="271">
        <v>853.0</v>
      </c>
      <c r="B2720" s="286">
        <v>44173.0</v>
      </c>
      <c r="C2720" s="276">
        <v>44176.0</v>
      </c>
      <c r="D2720" s="277" t="s">
        <v>3145</v>
      </c>
    </row>
    <row r="2721">
      <c r="A2721" s="271">
        <v>853.0</v>
      </c>
      <c r="B2721" s="286">
        <v>44177.0</v>
      </c>
      <c r="C2721" s="276">
        <v>44177.0</v>
      </c>
      <c r="D2721" s="277" t="s">
        <v>3154</v>
      </c>
    </row>
    <row r="2722">
      <c r="A2722" s="271">
        <v>854.0</v>
      </c>
      <c r="B2722" s="286">
        <v>44164.0</v>
      </c>
      <c r="C2722" s="276">
        <v>44169.0</v>
      </c>
      <c r="D2722" s="277" t="s">
        <v>3144</v>
      </c>
    </row>
    <row r="2723">
      <c r="A2723" s="271">
        <v>854.0</v>
      </c>
      <c r="B2723" s="286">
        <v>44170.0</v>
      </c>
      <c r="C2723" s="276">
        <v>44174.0</v>
      </c>
      <c r="D2723" s="277" t="s">
        <v>3140</v>
      </c>
    </row>
    <row r="2724">
      <c r="A2724" s="271">
        <v>854.0</v>
      </c>
      <c r="B2724" s="286">
        <v>44175.0</v>
      </c>
      <c r="C2724" s="276">
        <v>44175.0</v>
      </c>
      <c r="D2724" s="277" t="s">
        <v>3154</v>
      </c>
    </row>
    <row r="2725">
      <c r="A2725" s="271">
        <v>855.0</v>
      </c>
      <c r="B2725" s="286">
        <v>44167.0</v>
      </c>
      <c r="C2725" s="276">
        <v>44168.0</v>
      </c>
      <c r="D2725" s="277" t="s">
        <v>3143</v>
      </c>
    </row>
    <row r="2726">
      <c r="A2726" s="271">
        <v>855.0</v>
      </c>
      <c r="B2726" s="286">
        <v>44169.0</v>
      </c>
      <c r="C2726" s="276">
        <v>44179.0</v>
      </c>
      <c r="D2726" s="277" t="s">
        <v>3144</v>
      </c>
    </row>
    <row r="2727">
      <c r="A2727" s="271">
        <v>855.0</v>
      </c>
      <c r="B2727" s="286">
        <v>44180.0</v>
      </c>
      <c r="C2727" s="276">
        <v>44181.0</v>
      </c>
      <c r="D2727" s="277" t="s">
        <v>3140</v>
      </c>
    </row>
    <row r="2728">
      <c r="A2728" s="271">
        <v>855.0</v>
      </c>
      <c r="B2728" s="286">
        <v>44182.0</v>
      </c>
      <c r="C2728" s="276">
        <v>44182.0</v>
      </c>
      <c r="D2728" s="277" t="s">
        <v>3154</v>
      </c>
    </row>
    <row r="2729">
      <c r="A2729" s="271">
        <v>856.0</v>
      </c>
      <c r="B2729" s="286">
        <v>44169.0</v>
      </c>
      <c r="C2729" s="276">
        <v>44171.0</v>
      </c>
      <c r="D2729" s="277" t="s">
        <v>3143</v>
      </c>
    </row>
    <row r="2730">
      <c r="A2730" s="271">
        <v>856.0</v>
      </c>
      <c r="B2730" s="286">
        <v>44172.0</v>
      </c>
      <c r="C2730" s="276">
        <v>44176.0</v>
      </c>
      <c r="D2730" s="277" t="s">
        <v>3144</v>
      </c>
    </row>
    <row r="2731">
      <c r="A2731" s="271">
        <v>856.0</v>
      </c>
      <c r="B2731" s="286">
        <v>44177.0</v>
      </c>
      <c r="C2731" s="276">
        <v>44177.0</v>
      </c>
      <c r="D2731" s="277" t="s">
        <v>3154</v>
      </c>
    </row>
    <row r="2732">
      <c r="A2732" s="271">
        <v>857.0</v>
      </c>
      <c r="B2732" s="286">
        <v>44169.0</v>
      </c>
      <c r="C2732" s="276">
        <v>44180.0</v>
      </c>
      <c r="D2732" s="277" t="s">
        <v>3144</v>
      </c>
    </row>
    <row r="2733">
      <c r="A2733" s="271">
        <v>857.0</v>
      </c>
      <c r="B2733" s="286">
        <v>44181.0</v>
      </c>
      <c r="C2733" s="276">
        <v>44209.0</v>
      </c>
      <c r="D2733" s="277" t="s">
        <v>3145</v>
      </c>
    </row>
    <row r="2734">
      <c r="A2734" s="271">
        <v>857.0</v>
      </c>
      <c r="B2734" s="286">
        <v>44210.0</v>
      </c>
      <c r="C2734" s="276">
        <v>44232.0</v>
      </c>
      <c r="D2734" s="277" t="s">
        <v>3144</v>
      </c>
    </row>
    <row r="2735">
      <c r="A2735" s="271">
        <v>857.0</v>
      </c>
      <c r="B2735" s="286">
        <v>44233.0</v>
      </c>
      <c r="C2735" s="276">
        <v>44235.0</v>
      </c>
      <c r="D2735" s="277" t="s">
        <v>3145</v>
      </c>
    </row>
    <row r="2736">
      <c r="A2736" s="271">
        <v>857.0</v>
      </c>
      <c r="B2736" s="286">
        <v>44236.0</v>
      </c>
      <c r="C2736" s="276">
        <v>44236.0</v>
      </c>
      <c r="D2736" s="277" t="s">
        <v>2538</v>
      </c>
    </row>
    <row r="2737">
      <c r="A2737" s="271">
        <v>858.0</v>
      </c>
      <c r="B2737" s="286">
        <v>44169.0</v>
      </c>
      <c r="C2737" s="276">
        <v>44180.0</v>
      </c>
      <c r="D2737" s="277" t="s">
        <v>3144</v>
      </c>
    </row>
    <row r="2738">
      <c r="A2738" s="271">
        <v>858.0</v>
      </c>
      <c r="B2738" s="286">
        <v>44181.0</v>
      </c>
      <c r="C2738" s="276">
        <v>44210.0</v>
      </c>
      <c r="D2738" s="277" t="s">
        <v>3145</v>
      </c>
    </row>
    <row r="2739">
      <c r="A2739" s="271">
        <v>858.0</v>
      </c>
      <c r="B2739" s="286">
        <v>44211.0</v>
      </c>
      <c r="C2739" s="276">
        <v>44234.0</v>
      </c>
      <c r="D2739" s="277" t="s">
        <v>3144</v>
      </c>
    </row>
    <row r="2740">
      <c r="A2740" s="271">
        <v>858.0</v>
      </c>
      <c r="B2740" s="286">
        <v>44235.0</v>
      </c>
      <c r="C2740" s="276">
        <v>44235.0</v>
      </c>
      <c r="D2740" s="277" t="s">
        <v>3154</v>
      </c>
    </row>
    <row r="2741">
      <c r="A2741" s="271">
        <v>859.0</v>
      </c>
      <c r="B2741" s="286">
        <v>44173.0</v>
      </c>
      <c r="C2741" s="276">
        <v>44190.0</v>
      </c>
      <c r="D2741" s="277" t="s">
        <v>3144</v>
      </c>
    </row>
    <row r="2742">
      <c r="A2742" s="271">
        <v>859.0</v>
      </c>
      <c r="B2742" s="286">
        <v>44191.0</v>
      </c>
      <c r="C2742" s="276">
        <v>44195.0</v>
      </c>
      <c r="D2742" s="277" t="s">
        <v>3140</v>
      </c>
    </row>
    <row r="2743">
      <c r="A2743" s="271">
        <v>859.0</v>
      </c>
      <c r="B2743" s="286">
        <v>44196.0</v>
      </c>
      <c r="C2743" s="276">
        <v>44196.0</v>
      </c>
      <c r="D2743" s="277" t="s">
        <v>3154</v>
      </c>
    </row>
    <row r="2744">
      <c r="A2744" s="271">
        <v>860.0</v>
      </c>
      <c r="B2744" s="286">
        <v>44175.0</v>
      </c>
      <c r="C2744" s="276">
        <v>44187.0</v>
      </c>
      <c r="D2744" s="277" t="s">
        <v>3143</v>
      </c>
    </row>
    <row r="2745">
      <c r="A2745" s="271">
        <v>860.0</v>
      </c>
      <c r="B2745" s="286">
        <v>44188.0</v>
      </c>
      <c r="C2745" s="276">
        <v>44286.0</v>
      </c>
      <c r="D2745" s="277" t="s">
        <v>3145</v>
      </c>
    </row>
    <row r="2746">
      <c r="A2746" s="271">
        <v>860.0</v>
      </c>
      <c r="B2746" s="286">
        <v>44287.0</v>
      </c>
      <c r="C2746" s="276">
        <v>44287.0</v>
      </c>
      <c r="D2746" s="277" t="s">
        <v>3154</v>
      </c>
    </row>
    <row r="2747">
      <c r="A2747" s="271">
        <v>861.0</v>
      </c>
      <c r="B2747" s="286">
        <v>44175.0</v>
      </c>
      <c r="C2747" s="276">
        <v>44179.0</v>
      </c>
      <c r="D2747" s="277" t="s">
        <v>3144</v>
      </c>
    </row>
    <row r="2748">
      <c r="A2748" s="271">
        <v>861.0</v>
      </c>
      <c r="B2748" s="286">
        <v>44180.0</v>
      </c>
      <c r="C2748" s="276">
        <v>44185.0</v>
      </c>
      <c r="D2748" s="277" t="s">
        <v>3140</v>
      </c>
    </row>
    <row r="2749">
      <c r="A2749" s="271">
        <v>861.0</v>
      </c>
      <c r="B2749" s="286">
        <v>44186.0</v>
      </c>
      <c r="C2749" s="276">
        <v>44186.0</v>
      </c>
      <c r="D2749" s="277" t="s">
        <v>3154</v>
      </c>
    </row>
    <row r="2750">
      <c r="A2750" s="271">
        <v>862.0</v>
      </c>
      <c r="B2750" s="21">
        <v>44182.0</v>
      </c>
      <c r="C2750" s="276">
        <v>44191.0</v>
      </c>
      <c r="D2750" s="277" t="s">
        <v>3144</v>
      </c>
    </row>
    <row r="2751">
      <c r="A2751" s="271">
        <v>862.0</v>
      </c>
      <c r="B2751" s="21">
        <v>44192.0</v>
      </c>
      <c r="C2751" s="276">
        <v>44205.0</v>
      </c>
      <c r="D2751" s="277" t="s">
        <v>3145</v>
      </c>
    </row>
    <row r="2752">
      <c r="A2752" s="271">
        <v>862.0</v>
      </c>
      <c r="B2752" s="270">
        <v>44205.0</v>
      </c>
      <c r="C2752" s="270">
        <v>43839.0</v>
      </c>
      <c r="D2752" s="277" t="s">
        <v>3154</v>
      </c>
    </row>
    <row r="2753">
      <c r="A2753" s="271">
        <v>863.0</v>
      </c>
      <c r="B2753" s="21">
        <v>44184.0</v>
      </c>
      <c r="C2753" s="276">
        <v>44199.0</v>
      </c>
      <c r="D2753" s="277" t="s">
        <v>3144</v>
      </c>
    </row>
    <row r="2754">
      <c r="A2754" s="271">
        <v>863.0</v>
      </c>
      <c r="B2754" s="285">
        <v>44200.0</v>
      </c>
      <c r="C2754" s="276">
        <v>44204.0</v>
      </c>
      <c r="D2754" s="277" t="s">
        <v>3140</v>
      </c>
    </row>
    <row r="2755">
      <c r="A2755" s="271">
        <v>863.0</v>
      </c>
      <c r="B2755" s="21">
        <v>44205.0</v>
      </c>
      <c r="C2755" s="21">
        <v>44205.0</v>
      </c>
      <c r="D2755" s="277" t="s">
        <v>3154</v>
      </c>
    </row>
    <row r="2756">
      <c r="A2756" s="271">
        <v>864.0</v>
      </c>
      <c r="B2756" s="21">
        <v>44185.0</v>
      </c>
      <c r="C2756" s="276">
        <v>44185.0</v>
      </c>
      <c r="D2756" s="277" t="s">
        <v>3143</v>
      </c>
    </row>
    <row r="2757">
      <c r="A2757" s="271">
        <v>864.0</v>
      </c>
      <c r="B2757" s="21">
        <v>44186.0</v>
      </c>
      <c r="C2757" s="21">
        <v>44186.0</v>
      </c>
      <c r="D2757" s="277" t="s">
        <v>2538</v>
      </c>
    </row>
    <row r="2758">
      <c r="A2758" s="271">
        <v>865.0</v>
      </c>
      <c r="B2758" s="270">
        <v>44041.0</v>
      </c>
      <c r="C2758" s="276">
        <v>44050.0</v>
      </c>
      <c r="D2758" s="277" t="s">
        <v>3143</v>
      </c>
    </row>
    <row r="2759">
      <c r="A2759" s="271">
        <v>865.0</v>
      </c>
      <c r="B2759" s="21">
        <v>44051.0</v>
      </c>
      <c r="C2759" s="21">
        <v>44051.0</v>
      </c>
      <c r="D2759" s="277" t="s">
        <v>3154</v>
      </c>
    </row>
    <row r="2760">
      <c r="A2760" s="277">
        <v>866.0</v>
      </c>
      <c r="B2760" s="21">
        <v>43996.0</v>
      </c>
      <c r="C2760" s="268">
        <v>44059.0</v>
      </c>
      <c r="D2760" s="277" t="s">
        <v>3143</v>
      </c>
    </row>
    <row r="2761">
      <c r="A2761" s="277">
        <v>866.0</v>
      </c>
      <c r="B2761" s="268">
        <v>44060.0</v>
      </c>
      <c r="C2761" s="285">
        <v>44062.0</v>
      </c>
      <c r="D2761" s="277" t="s">
        <v>3144</v>
      </c>
    </row>
    <row r="2762">
      <c r="A2762" s="277">
        <v>866.0</v>
      </c>
      <c r="B2762" s="285">
        <v>44063.0</v>
      </c>
      <c r="C2762" s="21">
        <v>44081.0</v>
      </c>
      <c r="D2762" s="277" t="s">
        <v>3140</v>
      </c>
    </row>
    <row r="2763">
      <c r="A2763" s="277">
        <v>866.0</v>
      </c>
      <c r="B2763" s="21">
        <v>44082.0</v>
      </c>
      <c r="C2763" s="21">
        <v>44082.0</v>
      </c>
      <c r="D2763" s="277" t="s">
        <v>3154</v>
      </c>
    </row>
    <row r="2764">
      <c r="A2764" s="277">
        <v>867.0</v>
      </c>
      <c r="B2764" s="282">
        <v>43913.0</v>
      </c>
      <c r="C2764" s="272">
        <v>43914.0</v>
      </c>
      <c r="D2764" s="267" t="s">
        <v>3144</v>
      </c>
    </row>
    <row r="2765">
      <c r="A2765" s="277">
        <v>867.0</v>
      </c>
      <c r="B2765" s="285">
        <v>43915.0</v>
      </c>
      <c r="C2765" s="272">
        <v>43922.0</v>
      </c>
      <c r="D2765" s="267" t="s">
        <v>3140</v>
      </c>
    </row>
    <row r="2766">
      <c r="A2766" s="277">
        <v>867.0</v>
      </c>
      <c r="B2766" s="266">
        <v>43923.0</v>
      </c>
      <c r="C2766" s="266">
        <v>43923.0</v>
      </c>
      <c r="D2766" s="267" t="s">
        <v>3154</v>
      </c>
    </row>
    <row r="2767">
      <c r="A2767" s="277">
        <v>868.0</v>
      </c>
      <c r="B2767" s="21">
        <v>43995.0</v>
      </c>
      <c r="C2767" s="268">
        <v>44029.0</v>
      </c>
      <c r="D2767" s="277" t="s">
        <v>3143</v>
      </c>
    </row>
    <row r="2768">
      <c r="A2768" s="277">
        <v>868.0</v>
      </c>
      <c r="B2768" s="268">
        <v>44030.0</v>
      </c>
      <c r="C2768" s="21">
        <v>44033.0</v>
      </c>
      <c r="D2768" s="277" t="s">
        <v>3144</v>
      </c>
    </row>
    <row r="2769">
      <c r="A2769" s="277">
        <v>868.0</v>
      </c>
      <c r="B2769" s="21">
        <v>44034.0</v>
      </c>
      <c r="C2769" s="21">
        <v>44053.0</v>
      </c>
      <c r="D2769" s="277" t="s">
        <v>3145</v>
      </c>
    </row>
    <row r="2770">
      <c r="A2770" s="277">
        <v>868.0</v>
      </c>
      <c r="B2770" s="21">
        <v>44054.0</v>
      </c>
      <c r="C2770" s="21">
        <v>44054.0</v>
      </c>
      <c r="D2770" s="277" t="s">
        <v>3154</v>
      </c>
    </row>
    <row r="2771">
      <c r="A2771" s="277">
        <v>869.0</v>
      </c>
      <c r="B2771" s="21">
        <v>44063.0</v>
      </c>
      <c r="C2771" s="268">
        <v>44064.0</v>
      </c>
      <c r="D2771" s="277" t="s">
        <v>3143</v>
      </c>
    </row>
    <row r="2772">
      <c r="A2772" s="277">
        <v>869.0</v>
      </c>
      <c r="B2772" s="268">
        <v>44065.0</v>
      </c>
      <c r="C2772" s="285">
        <v>44067.0</v>
      </c>
      <c r="D2772" s="277" t="s">
        <v>3144</v>
      </c>
    </row>
    <row r="2773">
      <c r="A2773" s="277">
        <v>869.0</v>
      </c>
      <c r="B2773" s="285">
        <v>44068.0</v>
      </c>
      <c r="C2773" s="21">
        <v>44074.0</v>
      </c>
      <c r="D2773" s="277" t="s">
        <v>3140</v>
      </c>
    </row>
    <row r="2774">
      <c r="A2774" s="277">
        <v>869.0</v>
      </c>
      <c r="B2774" s="21">
        <v>44075.0</v>
      </c>
      <c r="C2774" s="21">
        <v>44075.0</v>
      </c>
      <c r="D2774" s="277" t="s">
        <v>3154</v>
      </c>
    </row>
    <row r="2775">
      <c r="A2775" s="277">
        <v>870.0</v>
      </c>
      <c r="B2775" s="268">
        <v>44147.0</v>
      </c>
      <c r="C2775" s="21">
        <v>44156.0</v>
      </c>
      <c r="D2775" s="277" t="s">
        <v>3144</v>
      </c>
    </row>
    <row r="2776">
      <c r="A2776" s="277">
        <v>870.0</v>
      </c>
      <c r="B2776" s="21">
        <v>44157.0</v>
      </c>
      <c r="C2776" s="21">
        <v>44160.0</v>
      </c>
      <c r="D2776" s="277" t="s">
        <v>3145</v>
      </c>
    </row>
    <row r="2777">
      <c r="A2777" s="277">
        <v>870.0</v>
      </c>
      <c r="B2777" s="21">
        <v>44161.0</v>
      </c>
      <c r="C2777" s="21">
        <v>44161.0</v>
      </c>
      <c r="D2777" s="277" t="s">
        <v>3154</v>
      </c>
    </row>
    <row r="2778">
      <c r="A2778" s="277">
        <v>871.0</v>
      </c>
      <c r="B2778" s="268">
        <v>43468.0</v>
      </c>
      <c r="C2778" s="21">
        <v>43495.0</v>
      </c>
      <c r="D2778" s="277" t="s">
        <v>3144</v>
      </c>
    </row>
    <row r="2779">
      <c r="A2779" s="277">
        <v>871.0</v>
      </c>
      <c r="B2779" s="21">
        <v>43496.0</v>
      </c>
      <c r="C2779" s="21">
        <v>43496.0</v>
      </c>
      <c r="D2779" s="277" t="s">
        <v>3154</v>
      </c>
    </row>
    <row r="2780">
      <c r="A2780" s="277">
        <v>872.0</v>
      </c>
      <c r="B2780" s="21">
        <v>43468.0</v>
      </c>
      <c r="C2780" s="285">
        <v>43475.0</v>
      </c>
      <c r="D2780" s="277" t="s">
        <v>3143</v>
      </c>
    </row>
    <row r="2781">
      <c r="A2781" s="277">
        <v>872.0</v>
      </c>
      <c r="B2781" s="285">
        <v>43476.0</v>
      </c>
      <c r="C2781" s="21">
        <v>43480.0</v>
      </c>
      <c r="D2781" s="277" t="s">
        <v>3140</v>
      </c>
    </row>
    <row r="2782">
      <c r="A2782" s="277">
        <v>872.0</v>
      </c>
      <c r="B2782" s="21">
        <v>43481.0</v>
      </c>
      <c r="C2782" s="21">
        <v>43481.0</v>
      </c>
      <c r="D2782" s="277" t="s">
        <v>3154</v>
      </c>
    </row>
    <row r="2783">
      <c r="A2783" s="277">
        <v>873.0</v>
      </c>
      <c r="B2783" s="21">
        <v>43469.0</v>
      </c>
      <c r="C2783" s="21">
        <v>43469.0</v>
      </c>
      <c r="D2783" s="277" t="s">
        <v>3143</v>
      </c>
    </row>
    <row r="2784">
      <c r="A2784" s="277">
        <v>873.0</v>
      </c>
      <c r="B2784" s="21">
        <v>43469.0</v>
      </c>
      <c r="C2784" s="21">
        <v>43469.0</v>
      </c>
      <c r="D2784" s="277" t="s">
        <v>2538</v>
      </c>
    </row>
    <row r="2785">
      <c r="A2785" s="277">
        <v>874.0</v>
      </c>
      <c r="B2785" s="21">
        <v>43471.0</v>
      </c>
      <c r="C2785" s="268">
        <v>43476.0</v>
      </c>
      <c r="D2785" s="277" t="s">
        <v>3143</v>
      </c>
    </row>
    <row r="2786">
      <c r="A2786" s="277">
        <v>874.0</v>
      </c>
      <c r="B2786" s="268">
        <v>43477.0</v>
      </c>
      <c r="C2786" s="285">
        <v>43551.0</v>
      </c>
      <c r="D2786" s="277" t="s">
        <v>3144</v>
      </c>
    </row>
    <row r="2787">
      <c r="A2787" s="277">
        <v>874.0</v>
      </c>
      <c r="B2787" s="285">
        <v>43552.0</v>
      </c>
      <c r="C2787" s="21">
        <v>43562.0</v>
      </c>
      <c r="D2787" s="277" t="s">
        <v>3140</v>
      </c>
    </row>
    <row r="2788">
      <c r="A2788" s="277">
        <v>874.0</v>
      </c>
      <c r="B2788" s="21">
        <v>43563.0</v>
      </c>
      <c r="C2788" s="21">
        <v>43563.0</v>
      </c>
      <c r="D2788" s="277" t="s">
        <v>3154</v>
      </c>
    </row>
    <row r="2789">
      <c r="A2789" s="277">
        <v>875.0</v>
      </c>
      <c r="B2789" s="268">
        <v>43472.0</v>
      </c>
      <c r="C2789" s="285">
        <v>43477.0</v>
      </c>
      <c r="D2789" s="277" t="s">
        <v>3144</v>
      </c>
    </row>
    <row r="2790">
      <c r="A2790" s="277">
        <v>875.0</v>
      </c>
      <c r="B2790" s="285">
        <v>43478.0</v>
      </c>
      <c r="C2790" s="21">
        <v>43482.0</v>
      </c>
      <c r="D2790" s="277" t="s">
        <v>3140</v>
      </c>
    </row>
    <row r="2791">
      <c r="A2791" s="277">
        <v>875.0</v>
      </c>
      <c r="B2791" s="21">
        <v>43483.0</v>
      </c>
      <c r="C2791" s="21">
        <v>43483.0</v>
      </c>
      <c r="D2791" s="277" t="s">
        <v>3154</v>
      </c>
    </row>
    <row r="2792">
      <c r="A2792" s="277">
        <v>876.0</v>
      </c>
      <c r="B2792" s="21">
        <v>43475.0</v>
      </c>
      <c r="C2792" s="285">
        <v>43495.0</v>
      </c>
      <c r="D2792" s="277" t="s">
        <v>3143</v>
      </c>
    </row>
    <row r="2793">
      <c r="A2793" s="277">
        <v>876.0</v>
      </c>
      <c r="B2793" s="285">
        <v>43496.0</v>
      </c>
      <c r="C2793" s="21">
        <v>43505.0</v>
      </c>
      <c r="D2793" s="277" t="s">
        <v>3140</v>
      </c>
    </row>
    <row r="2794">
      <c r="A2794" s="277">
        <v>876.0</v>
      </c>
      <c r="B2794" s="21">
        <v>43506.0</v>
      </c>
      <c r="C2794" s="21">
        <v>43506.0</v>
      </c>
      <c r="D2794" s="277" t="s">
        <v>3154</v>
      </c>
    </row>
    <row r="2795">
      <c r="A2795" s="277">
        <v>877.0</v>
      </c>
      <c r="B2795" s="268">
        <v>43476.0</v>
      </c>
      <c r="C2795" s="285">
        <v>43486.0</v>
      </c>
      <c r="D2795" s="277" t="s">
        <v>3144</v>
      </c>
    </row>
    <row r="2796">
      <c r="A2796" s="277">
        <v>877.0</v>
      </c>
      <c r="B2796" s="285">
        <v>43487.0</v>
      </c>
      <c r="C2796" s="21">
        <v>43495.0</v>
      </c>
      <c r="D2796" s="277" t="s">
        <v>3140</v>
      </c>
    </row>
    <row r="2797">
      <c r="A2797" s="277">
        <v>877.0</v>
      </c>
      <c r="B2797" s="21">
        <v>43496.0</v>
      </c>
      <c r="C2797" s="21">
        <v>43496.0</v>
      </c>
      <c r="D2797" s="277" t="s">
        <v>3154</v>
      </c>
    </row>
    <row r="2798">
      <c r="A2798" s="277">
        <v>878.0</v>
      </c>
      <c r="B2798" s="21">
        <v>43477.0</v>
      </c>
      <c r="C2798" s="268">
        <v>43488.0</v>
      </c>
      <c r="D2798" s="277" t="s">
        <v>3143</v>
      </c>
    </row>
    <row r="2799">
      <c r="A2799" s="277">
        <v>878.0</v>
      </c>
      <c r="B2799" s="268">
        <v>43488.0</v>
      </c>
      <c r="C2799" s="21">
        <v>43505.0</v>
      </c>
      <c r="D2799" s="277" t="s">
        <v>3144</v>
      </c>
    </row>
    <row r="2800">
      <c r="A2800" s="277">
        <v>878.0</v>
      </c>
      <c r="B2800" s="21">
        <v>43506.0</v>
      </c>
      <c r="C2800" s="21">
        <v>43506.0</v>
      </c>
      <c r="D2800" s="277" t="s">
        <v>3154</v>
      </c>
    </row>
    <row r="2801">
      <c r="A2801" s="277">
        <v>879.0</v>
      </c>
      <c r="B2801" s="268">
        <v>43486.0</v>
      </c>
      <c r="C2801" s="285">
        <v>43495.0</v>
      </c>
      <c r="D2801" s="277" t="s">
        <v>3144</v>
      </c>
    </row>
    <row r="2802">
      <c r="A2802" s="277">
        <v>879.0</v>
      </c>
      <c r="B2802" s="285">
        <v>43496.0</v>
      </c>
      <c r="C2802" s="21">
        <v>43498.0</v>
      </c>
      <c r="D2802" s="277" t="s">
        <v>3140</v>
      </c>
    </row>
    <row r="2803">
      <c r="A2803" s="277">
        <v>879.0</v>
      </c>
      <c r="B2803" s="21">
        <v>43499.0</v>
      </c>
      <c r="C2803" s="21">
        <v>43499.0</v>
      </c>
      <c r="D2803" s="277" t="s">
        <v>3154</v>
      </c>
    </row>
    <row r="2804">
      <c r="A2804" s="277">
        <v>880.0</v>
      </c>
      <c r="B2804" s="21">
        <v>43479.0</v>
      </c>
      <c r="C2804" s="285">
        <v>43492.0</v>
      </c>
      <c r="D2804" s="277" t="s">
        <v>3144</v>
      </c>
    </row>
    <row r="2805">
      <c r="A2805" s="277">
        <v>880.0</v>
      </c>
      <c r="B2805" s="285">
        <v>43493.0</v>
      </c>
      <c r="C2805" s="21">
        <v>43497.0</v>
      </c>
      <c r="D2805" s="277" t="s">
        <v>3140</v>
      </c>
    </row>
    <row r="2806">
      <c r="A2806" s="277">
        <v>880.0</v>
      </c>
      <c r="B2806" s="21">
        <v>43498.0</v>
      </c>
      <c r="C2806" s="21">
        <v>43498.0</v>
      </c>
      <c r="D2806" s="277" t="s">
        <v>3154</v>
      </c>
    </row>
    <row r="2807">
      <c r="A2807" s="277">
        <v>881.0</v>
      </c>
      <c r="B2807" s="21">
        <v>43479.0</v>
      </c>
      <c r="C2807" s="21">
        <v>43485.0</v>
      </c>
      <c r="D2807" s="277" t="s">
        <v>3143</v>
      </c>
    </row>
    <row r="2808">
      <c r="A2808" s="277">
        <v>881.0</v>
      </c>
      <c r="B2808" s="21">
        <v>43486.0</v>
      </c>
      <c r="C2808" s="285">
        <v>43495.0</v>
      </c>
      <c r="D2808" s="277" t="s">
        <v>3144</v>
      </c>
    </row>
    <row r="2809">
      <c r="A2809" s="277">
        <v>881.0</v>
      </c>
      <c r="B2809" s="285">
        <v>43496.0</v>
      </c>
      <c r="C2809" s="21">
        <v>43510.0</v>
      </c>
      <c r="D2809" s="277" t="s">
        <v>3140</v>
      </c>
    </row>
    <row r="2810">
      <c r="A2810" s="277">
        <v>881.0</v>
      </c>
      <c r="B2810" s="21">
        <v>43511.0</v>
      </c>
      <c r="C2810" s="21">
        <v>43511.0</v>
      </c>
      <c r="D2810" s="277" t="s">
        <v>3154</v>
      </c>
    </row>
    <row r="2811">
      <c r="A2811" s="277">
        <v>882.0</v>
      </c>
      <c r="B2811" s="21">
        <v>43486.0</v>
      </c>
      <c r="C2811" s="268">
        <v>43503.0</v>
      </c>
      <c r="D2811" s="277" t="s">
        <v>3143</v>
      </c>
    </row>
    <row r="2812">
      <c r="A2812" s="277">
        <v>882.0</v>
      </c>
      <c r="B2812" s="268">
        <v>43504.0</v>
      </c>
      <c r="C2812" s="285">
        <v>43510.0</v>
      </c>
      <c r="D2812" s="277" t="s">
        <v>3144</v>
      </c>
    </row>
    <row r="2813">
      <c r="A2813" s="277">
        <v>882.0</v>
      </c>
      <c r="B2813" s="285">
        <v>43511.0</v>
      </c>
      <c r="C2813" s="268">
        <v>43517.0</v>
      </c>
      <c r="D2813" s="277" t="s">
        <v>3140</v>
      </c>
    </row>
    <row r="2814">
      <c r="A2814" s="277">
        <v>882.0</v>
      </c>
      <c r="B2814" s="268">
        <v>43518.0</v>
      </c>
      <c r="C2814" s="268">
        <v>43518.0</v>
      </c>
      <c r="D2814" s="277" t="s">
        <v>3154</v>
      </c>
    </row>
    <row r="2815">
      <c r="A2815" s="277">
        <v>883.0</v>
      </c>
      <c r="B2815" s="21">
        <v>43487.0</v>
      </c>
      <c r="C2815" s="285">
        <v>43493.0</v>
      </c>
      <c r="D2815" s="277" t="s">
        <v>3144</v>
      </c>
    </row>
    <row r="2816">
      <c r="A2816" s="277">
        <v>883.0</v>
      </c>
      <c r="B2816" s="285">
        <v>43494.0</v>
      </c>
      <c r="C2816" s="21">
        <v>43494.0</v>
      </c>
      <c r="D2816" s="277" t="s">
        <v>3140</v>
      </c>
    </row>
    <row r="2817">
      <c r="A2817" s="277">
        <v>883.0</v>
      </c>
      <c r="B2817" s="21">
        <v>43495.0</v>
      </c>
      <c r="C2817" s="21">
        <v>43495.0</v>
      </c>
      <c r="D2817" s="277" t="s">
        <v>3154</v>
      </c>
    </row>
    <row r="2818">
      <c r="A2818" s="277">
        <v>884.0</v>
      </c>
      <c r="B2818" s="21">
        <v>43488.0</v>
      </c>
      <c r="C2818" s="268">
        <v>43495.0</v>
      </c>
      <c r="D2818" s="277" t="s">
        <v>3143</v>
      </c>
    </row>
    <row r="2819">
      <c r="A2819" s="277">
        <v>884.0</v>
      </c>
      <c r="B2819" s="268">
        <v>43496.0</v>
      </c>
      <c r="C2819" s="268">
        <v>43500.0</v>
      </c>
      <c r="D2819" s="277" t="s">
        <v>3144</v>
      </c>
    </row>
    <row r="2820">
      <c r="A2820" s="277">
        <v>884.0</v>
      </c>
      <c r="B2820" s="268">
        <v>43501.0</v>
      </c>
      <c r="C2820" s="285">
        <v>43509.0</v>
      </c>
      <c r="D2820" s="277" t="s">
        <v>3145</v>
      </c>
    </row>
    <row r="2821">
      <c r="A2821" s="277">
        <v>884.0</v>
      </c>
      <c r="B2821" s="285">
        <v>43509.0</v>
      </c>
      <c r="C2821" s="268">
        <v>43522.0</v>
      </c>
      <c r="D2821" s="277" t="s">
        <v>3140</v>
      </c>
    </row>
    <row r="2822">
      <c r="A2822" s="271">
        <v>884.0</v>
      </c>
      <c r="B2822" s="268">
        <v>43523.0</v>
      </c>
      <c r="C2822" s="268">
        <v>43523.0</v>
      </c>
      <c r="D2822" s="277" t="s">
        <v>3154</v>
      </c>
    </row>
    <row r="2823">
      <c r="A2823" s="267">
        <v>885.0</v>
      </c>
      <c r="B2823" s="21">
        <v>43492.0</v>
      </c>
      <c r="C2823" s="21">
        <v>43519.0</v>
      </c>
      <c r="D2823" s="277" t="s">
        <v>3144</v>
      </c>
    </row>
    <row r="2824">
      <c r="A2824" s="267">
        <v>885.0</v>
      </c>
      <c r="B2824" s="21">
        <v>43520.0</v>
      </c>
      <c r="C2824" s="21">
        <v>43527.0</v>
      </c>
      <c r="D2824" s="277" t="s">
        <v>3145</v>
      </c>
    </row>
    <row r="2825">
      <c r="A2825" s="267">
        <v>885.0</v>
      </c>
      <c r="B2825" s="21">
        <v>43528.0</v>
      </c>
      <c r="C2825" s="21">
        <v>43528.0</v>
      </c>
      <c r="D2825" s="277" t="s">
        <v>3154</v>
      </c>
    </row>
    <row r="2826">
      <c r="A2826" s="267">
        <v>886.0</v>
      </c>
      <c r="B2826" s="21">
        <v>43493.0</v>
      </c>
      <c r="C2826" s="21">
        <v>43493.0</v>
      </c>
      <c r="D2826" s="277" t="s">
        <v>3144</v>
      </c>
    </row>
    <row r="2827">
      <c r="A2827" s="267">
        <v>886.0</v>
      </c>
      <c r="B2827" s="21">
        <v>43494.0</v>
      </c>
      <c r="C2827" s="268">
        <v>43503.0</v>
      </c>
      <c r="D2827" s="277" t="s">
        <v>3143</v>
      </c>
    </row>
    <row r="2828">
      <c r="A2828" s="267">
        <v>886.0</v>
      </c>
      <c r="B2828" s="268">
        <v>43504.0</v>
      </c>
      <c r="C2828" s="268">
        <v>43514.0</v>
      </c>
      <c r="D2828" s="277" t="s">
        <v>3144</v>
      </c>
    </row>
    <row r="2829">
      <c r="A2829" s="267">
        <v>886.0</v>
      </c>
      <c r="B2829" s="268">
        <v>43515.0</v>
      </c>
      <c r="C2829" s="268">
        <v>43515.0</v>
      </c>
      <c r="D2829" s="277" t="s">
        <v>3154</v>
      </c>
    </row>
    <row r="2830">
      <c r="A2830" s="267">
        <v>887.0</v>
      </c>
      <c r="B2830" s="21">
        <v>43464.0</v>
      </c>
      <c r="C2830" s="21">
        <v>43494.0</v>
      </c>
      <c r="D2830" s="277" t="s">
        <v>3143</v>
      </c>
    </row>
    <row r="2831">
      <c r="A2831" s="267">
        <v>887.0</v>
      </c>
      <c r="B2831" s="21">
        <v>43495.0</v>
      </c>
      <c r="C2831" s="285">
        <v>43503.0</v>
      </c>
      <c r="D2831" s="277" t="s">
        <v>3144</v>
      </c>
    </row>
    <row r="2832">
      <c r="A2832" s="267">
        <v>887.0</v>
      </c>
      <c r="B2832" s="285">
        <v>43504.0</v>
      </c>
      <c r="C2832" s="268">
        <v>43509.0</v>
      </c>
      <c r="D2832" s="277" t="s">
        <v>3140</v>
      </c>
    </row>
    <row r="2833">
      <c r="A2833" s="267">
        <v>887.0</v>
      </c>
      <c r="B2833" s="268">
        <v>43510.0</v>
      </c>
      <c r="C2833" s="268">
        <v>43510.0</v>
      </c>
      <c r="D2833" s="277" t="s">
        <v>3154</v>
      </c>
    </row>
    <row r="2834">
      <c r="A2834" s="267">
        <v>888.0</v>
      </c>
      <c r="B2834" s="21">
        <v>43496.0</v>
      </c>
      <c r="C2834" s="285">
        <v>43501.0</v>
      </c>
      <c r="D2834" s="277" t="s">
        <v>3144</v>
      </c>
    </row>
    <row r="2835">
      <c r="A2835" s="267">
        <v>888.0</v>
      </c>
      <c r="B2835" s="285">
        <v>43502.0</v>
      </c>
      <c r="C2835" s="268">
        <v>43501.0</v>
      </c>
      <c r="D2835" s="277" t="s">
        <v>3140</v>
      </c>
    </row>
    <row r="2836">
      <c r="A2836" s="267">
        <v>888.0</v>
      </c>
      <c r="B2836" s="268">
        <v>43502.0</v>
      </c>
      <c r="C2836" s="268">
        <v>43502.0</v>
      </c>
      <c r="D2836" s="277" t="s">
        <v>3154</v>
      </c>
    </row>
    <row r="2837">
      <c r="A2837" s="267">
        <v>889.0</v>
      </c>
      <c r="B2837" s="21">
        <v>43496.0</v>
      </c>
      <c r="C2837" s="21">
        <v>43509.0</v>
      </c>
      <c r="D2837" s="277" t="s">
        <v>3143</v>
      </c>
    </row>
    <row r="2838">
      <c r="A2838" s="267">
        <v>889.0</v>
      </c>
      <c r="B2838" s="21">
        <v>43510.0</v>
      </c>
      <c r="C2838" s="21">
        <v>43526.0</v>
      </c>
      <c r="D2838" s="277" t="s">
        <v>3144</v>
      </c>
    </row>
    <row r="2839">
      <c r="A2839" s="267">
        <v>889.0</v>
      </c>
      <c r="B2839" s="21">
        <v>43527.0</v>
      </c>
      <c r="C2839" s="21">
        <v>43528.0</v>
      </c>
      <c r="D2839" s="277" t="s">
        <v>3145</v>
      </c>
    </row>
    <row r="2840">
      <c r="A2840" s="267">
        <v>889.0</v>
      </c>
      <c r="B2840" s="21">
        <v>43529.0</v>
      </c>
      <c r="C2840" s="21">
        <v>43529.0</v>
      </c>
      <c r="D2840" s="277" t="s">
        <v>3154</v>
      </c>
    </row>
    <row r="2841">
      <c r="A2841" s="267">
        <v>890.0</v>
      </c>
      <c r="B2841" s="268">
        <v>43497.0</v>
      </c>
      <c r="C2841" s="268">
        <v>43503.0</v>
      </c>
      <c r="D2841" s="277" t="s">
        <v>3144</v>
      </c>
    </row>
    <row r="2842">
      <c r="A2842" s="267">
        <v>890.0</v>
      </c>
      <c r="B2842" s="268">
        <v>43504.0</v>
      </c>
      <c r="C2842" s="268">
        <v>43504.0</v>
      </c>
      <c r="D2842" s="277" t="s">
        <v>3140</v>
      </c>
    </row>
    <row r="2843">
      <c r="A2843" s="267">
        <v>890.0</v>
      </c>
      <c r="B2843" s="268">
        <v>43504.0</v>
      </c>
      <c r="C2843" s="268">
        <v>43504.0</v>
      </c>
      <c r="D2843" s="277" t="s">
        <v>3154</v>
      </c>
    </row>
    <row r="2844">
      <c r="A2844" s="267">
        <v>891.0</v>
      </c>
      <c r="B2844" s="289">
        <v>43498.0</v>
      </c>
      <c r="C2844" s="285">
        <v>43499.0</v>
      </c>
      <c r="D2844" s="277" t="s">
        <v>3143</v>
      </c>
    </row>
    <row r="2845">
      <c r="A2845" s="267">
        <v>891.0</v>
      </c>
      <c r="B2845" s="285">
        <v>43500.0</v>
      </c>
      <c r="C2845" s="268">
        <v>43505.0</v>
      </c>
      <c r="D2845" s="277" t="s">
        <v>3140</v>
      </c>
    </row>
    <row r="2846">
      <c r="A2846" s="267">
        <v>891.0</v>
      </c>
      <c r="B2846" s="268">
        <v>43506.0</v>
      </c>
      <c r="C2846" s="268">
        <v>43506.0</v>
      </c>
      <c r="D2846" s="277" t="s">
        <v>3154</v>
      </c>
    </row>
    <row r="2847">
      <c r="A2847" s="267">
        <v>892.0</v>
      </c>
      <c r="B2847" s="289">
        <v>43497.0</v>
      </c>
      <c r="C2847" s="21">
        <v>43500.0</v>
      </c>
      <c r="D2847" s="277" t="s">
        <v>3143</v>
      </c>
    </row>
    <row r="2848">
      <c r="A2848" s="267">
        <v>892.0</v>
      </c>
      <c r="B2848" s="21">
        <v>43501.0</v>
      </c>
      <c r="C2848" s="285">
        <v>43501.0</v>
      </c>
      <c r="D2848" s="277" t="s">
        <v>3145</v>
      </c>
    </row>
    <row r="2849">
      <c r="A2849" s="267">
        <v>892.0</v>
      </c>
      <c r="B2849" s="285">
        <v>43502.0</v>
      </c>
      <c r="C2849" s="268">
        <v>43510.0</v>
      </c>
      <c r="D2849" s="277" t="s">
        <v>3140</v>
      </c>
    </row>
    <row r="2850">
      <c r="A2850" s="267">
        <v>892.0</v>
      </c>
      <c r="B2850" s="268">
        <v>43511.0</v>
      </c>
      <c r="C2850" s="268">
        <v>43511.0</v>
      </c>
      <c r="D2850" s="277" t="s">
        <v>3154</v>
      </c>
    </row>
    <row r="2851">
      <c r="A2851" s="267">
        <v>893.0</v>
      </c>
      <c r="B2851" s="289">
        <v>43502.0</v>
      </c>
      <c r="C2851" s="289">
        <v>43503.0</v>
      </c>
      <c r="D2851" s="277" t="s">
        <v>3143</v>
      </c>
    </row>
    <row r="2852">
      <c r="A2852" s="267">
        <v>893.0</v>
      </c>
      <c r="B2852" s="289">
        <v>43504.0</v>
      </c>
      <c r="C2852" s="21">
        <v>43506.0</v>
      </c>
      <c r="D2852" s="277" t="s">
        <v>3144</v>
      </c>
    </row>
    <row r="2853">
      <c r="A2853" s="267">
        <v>893.0</v>
      </c>
      <c r="B2853" s="21">
        <v>43507.0</v>
      </c>
      <c r="C2853" s="21">
        <v>43507.0</v>
      </c>
      <c r="D2853" s="277" t="s">
        <v>3154</v>
      </c>
    </row>
    <row r="2854">
      <c r="A2854" s="267">
        <v>894.0</v>
      </c>
      <c r="B2854" s="289">
        <v>43503.0</v>
      </c>
      <c r="C2854" s="285">
        <v>43507.0</v>
      </c>
      <c r="D2854" s="277" t="s">
        <v>3144</v>
      </c>
    </row>
    <row r="2855">
      <c r="A2855" s="267">
        <v>894.0</v>
      </c>
      <c r="B2855" s="285">
        <v>43508.0</v>
      </c>
      <c r="C2855" s="21">
        <v>43513.0</v>
      </c>
      <c r="D2855" s="277" t="s">
        <v>3140</v>
      </c>
    </row>
    <row r="2856">
      <c r="A2856" s="267">
        <v>894.0</v>
      </c>
      <c r="B2856" s="21">
        <v>43514.0</v>
      </c>
      <c r="C2856" s="21">
        <v>43514.0</v>
      </c>
      <c r="D2856" s="277" t="s">
        <v>3154</v>
      </c>
    </row>
    <row r="2857">
      <c r="A2857" s="271">
        <v>895.0</v>
      </c>
      <c r="B2857" s="270">
        <v>43495.0</v>
      </c>
      <c r="C2857" s="287">
        <v>43499.0</v>
      </c>
      <c r="D2857" s="271" t="s">
        <v>3144</v>
      </c>
    </row>
    <row r="2858">
      <c r="A2858" s="271">
        <v>895.0</v>
      </c>
      <c r="B2858" s="287">
        <v>43500.0</v>
      </c>
      <c r="C2858" s="287">
        <v>43518.0</v>
      </c>
      <c r="D2858" s="271" t="s">
        <v>3143</v>
      </c>
    </row>
    <row r="2859">
      <c r="A2859" s="271">
        <v>895.0</v>
      </c>
      <c r="B2859" s="287">
        <v>43519.0</v>
      </c>
      <c r="C2859" s="287">
        <v>43538.0</v>
      </c>
      <c r="D2859" s="271" t="s">
        <v>3144</v>
      </c>
    </row>
    <row r="2860">
      <c r="A2860" s="271">
        <v>895.0</v>
      </c>
      <c r="B2860" s="287">
        <v>43539.0</v>
      </c>
      <c r="C2860" s="287">
        <v>43539.0</v>
      </c>
      <c r="D2860" s="271" t="s">
        <v>3154</v>
      </c>
    </row>
    <row r="2861">
      <c r="A2861" s="267">
        <v>896.0</v>
      </c>
      <c r="B2861" s="289">
        <v>43504.0</v>
      </c>
      <c r="C2861" s="285">
        <v>43516.0</v>
      </c>
      <c r="D2861" s="277" t="s">
        <v>3144</v>
      </c>
    </row>
    <row r="2862">
      <c r="A2862" s="267">
        <v>896.0</v>
      </c>
      <c r="B2862" s="285">
        <v>43517.0</v>
      </c>
      <c r="C2862" s="268">
        <v>43532.0</v>
      </c>
      <c r="D2862" s="277" t="s">
        <v>3140</v>
      </c>
    </row>
    <row r="2863">
      <c r="A2863" s="267">
        <v>896.0</v>
      </c>
      <c r="B2863" s="268">
        <v>43533.0</v>
      </c>
      <c r="C2863" s="268">
        <v>43533.0</v>
      </c>
      <c r="D2863" s="277" t="s">
        <v>3154</v>
      </c>
    </row>
    <row r="2864">
      <c r="A2864" s="267">
        <v>897.0</v>
      </c>
      <c r="B2864" s="289">
        <v>43508.0</v>
      </c>
      <c r="C2864" s="289">
        <v>43518.0</v>
      </c>
      <c r="D2864" s="277" t="s">
        <v>3143</v>
      </c>
    </row>
    <row r="2865">
      <c r="A2865" s="267">
        <v>897.0</v>
      </c>
      <c r="B2865" s="289">
        <v>43519.0</v>
      </c>
      <c r="C2865" s="285">
        <v>43521.0</v>
      </c>
      <c r="D2865" s="277" t="s">
        <v>3144</v>
      </c>
    </row>
    <row r="2866">
      <c r="A2866" s="267">
        <v>897.0</v>
      </c>
      <c r="B2866" s="285">
        <v>43522.0</v>
      </c>
      <c r="C2866" s="268">
        <v>43526.0</v>
      </c>
      <c r="D2866" s="277" t="s">
        <v>3140</v>
      </c>
    </row>
    <row r="2867">
      <c r="A2867" s="267">
        <v>897.0</v>
      </c>
      <c r="B2867" s="268">
        <v>43527.0</v>
      </c>
      <c r="C2867" s="268">
        <v>43527.0</v>
      </c>
      <c r="D2867" s="277" t="s">
        <v>3154</v>
      </c>
    </row>
    <row r="2868">
      <c r="A2868" s="267">
        <v>898.0</v>
      </c>
      <c r="B2868" s="289">
        <v>43508.0</v>
      </c>
      <c r="C2868" s="289">
        <v>43519.0</v>
      </c>
      <c r="D2868" s="277" t="s">
        <v>3143</v>
      </c>
    </row>
    <row r="2869">
      <c r="A2869" s="267">
        <v>898.0</v>
      </c>
      <c r="B2869" s="289">
        <v>43520.0</v>
      </c>
      <c r="C2869" s="285">
        <v>43521.0</v>
      </c>
      <c r="D2869" s="277" t="s">
        <v>3144</v>
      </c>
    </row>
    <row r="2870">
      <c r="A2870" s="267">
        <v>898.0</v>
      </c>
      <c r="B2870" s="285">
        <v>43522.0</v>
      </c>
      <c r="C2870" s="268">
        <v>43526.0</v>
      </c>
      <c r="D2870" s="277" t="s">
        <v>3140</v>
      </c>
    </row>
    <row r="2871">
      <c r="A2871" s="267">
        <v>898.0</v>
      </c>
      <c r="B2871" s="268">
        <v>43527.0</v>
      </c>
      <c r="C2871" s="268">
        <v>43527.0</v>
      </c>
      <c r="D2871" s="277" t="s">
        <v>3154</v>
      </c>
    </row>
    <row r="2872">
      <c r="A2872" s="267">
        <v>899.0</v>
      </c>
      <c r="B2872" s="289">
        <v>43509.0</v>
      </c>
      <c r="C2872" s="289">
        <v>43518.0</v>
      </c>
      <c r="D2872" s="277" t="s">
        <v>3143</v>
      </c>
    </row>
    <row r="2873">
      <c r="A2873" s="267">
        <v>899.0</v>
      </c>
      <c r="B2873" s="289">
        <v>43519.0</v>
      </c>
      <c r="C2873" s="285">
        <v>43529.0</v>
      </c>
      <c r="D2873" s="277" t="s">
        <v>3144</v>
      </c>
    </row>
    <row r="2874">
      <c r="A2874" s="267">
        <v>899.0</v>
      </c>
      <c r="B2874" s="285">
        <v>43530.0</v>
      </c>
      <c r="C2874" s="21">
        <v>43536.0</v>
      </c>
      <c r="D2874" s="277" t="s">
        <v>3140</v>
      </c>
    </row>
    <row r="2875">
      <c r="A2875" s="267">
        <v>899.0</v>
      </c>
      <c r="B2875" s="21">
        <v>43537.0</v>
      </c>
      <c r="C2875" s="21">
        <v>43537.0</v>
      </c>
      <c r="D2875" s="277" t="s">
        <v>3154</v>
      </c>
    </row>
    <row r="2876">
      <c r="A2876" s="267">
        <v>900.0</v>
      </c>
      <c r="B2876" s="289">
        <v>43512.0</v>
      </c>
      <c r="C2876" s="289">
        <v>43538.0</v>
      </c>
      <c r="D2876" s="277" t="s">
        <v>3144</v>
      </c>
    </row>
    <row r="2877">
      <c r="A2877" s="267">
        <v>900.0</v>
      </c>
      <c r="B2877" s="289">
        <v>43539.0</v>
      </c>
      <c r="C2877" s="289">
        <v>43539.0</v>
      </c>
      <c r="D2877" s="277" t="s">
        <v>3154</v>
      </c>
    </row>
    <row r="2878">
      <c r="A2878" s="267">
        <v>901.0</v>
      </c>
      <c r="B2878" s="285">
        <v>43518.0</v>
      </c>
      <c r="C2878" s="285">
        <v>43519.0</v>
      </c>
      <c r="D2878" s="277" t="s">
        <v>3144</v>
      </c>
    </row>
    <row r="2879">
      <c r="A2879" s="267">
        <v>901.0</v>
      </c>
      <c r="B2879" s="285">
        <v>43519.0</v>
      </c>
      <c r="C2879" s="289">
        <v>43534.0</v>
      </c>
      <c r="D2879" s="277" t="s">
        <v>3140</v>
      </c>
    </row>
    <row r="2880">
      <c r="A2880" s="267">
        <v>901.0</v>
      </c>
      <c r="B2880" s="289">
        <v>43535.0</v>
      </c>
      <c r="C2880" s="289">
        <v>43535.0</v>
      </c>
      <c r="D2880" s="277" t="s">
        <v>3154</v>
      </c>
    </row>
    <row r="2881">
      <c r="A2881" s="267">
        <v>902.0</v>
      </c>
      <c r="B2881" s="289">
        <v>43519.0</v>
      </c>
      <c r="C2881" s="289">
        <v>43522.0</v>
      </c>
      <c r="D2881" s="277" t="s">
        <v>3143</v>
      </c>
    </row>
    <row r="2882">
      <c r="A2882" s="267">
        <v>902.0</v>
      </c>
      <c r="B2882" s="289">
        <v>43523.0</v>
      </c>
      <c r="C2882" s="285">
        <v>43530.0</v>
      </c>
      <c r="D2882" s="277" t="s">
        <v>3144</v>
      </c>
    </row>
    <row r="2883">
      <c r="A2883" s="267">
        <v>902.0</v>
      </c>
      <c r="B2883" s="285">
        <v>43531.0</v>
      </c>
      <c r="C2883" s="289">
        <v>43551.0</v>
      </c>
      <c r="D2883" s="277" t="s">
        <v>3140</v>
      </c>
    </row>
    <row r="2884">
      <c r="A2884" s="267">
        <v>902.0</v>
      </c>
      <c r="B2884" s="289">
        <v>43552.0</v>
      </c>
      <c r="C2884" s="289">
        <v>43552.0</v>
      </c>
      <c r="D2884" s="277" t="s">
        <v>3154</v>
      </c>
    </row>
    <row r="2885">
      <c r="A2885" s="267">
        <v>903.0</v>
      </c>
      <c r="B2885" s="289">
        <v>43521.0</v>
      </c>
      <c r="C2885" s="297">
        <v>43534.0</v>
      </c>
      <c r="D2885" s="277" t="s">
        <v>3143</v>
      </c>
    </row>
    <row r="2886">
      <c r="A2886" s="267">
        <v>903.0</v>
      </c>
      <c r="B2886" s="297">
        <v>43535.0</v>
      </c>
      <c r="C2886" s="285">
        <v>43544.0</v>
      </c>
      <c r="D2886" s="277" t="s">
        <v>3144</v>
      </c>
    </row>
    <row r="2887">
      <c r="A2887" s="267">
        <v>903.0</v>
      </c>
      <c r="B2887" s="285">
        <v>43545.0</v>
      </c>
      <c r="C2887" s="21">
        <v>43564.0</v>
      </c>
      <c r="D2887" s="277" t="s">
        <v>3140</v>
      </c>
    </row>
    <row r="2888">
      <c r="A2888" s="267">
        <v>903.0</v>
      </c>
      <c r="B2888" s="21">
        <v>43565.0</v>
      </c>
      <c r="C2888" s="21">
        <v>43565.0</v>
      </c>
      <c r="D2888" s="277" t="s">
        <v>3154</v>
      </c>
    </row>
    <row r="2889">
      <c r="A2889" s="267">
        <v>904.0</v>
      </c>
      <c r="B2889" s="289">
        <v>43522.0</v>
      </c>
      <c r="C2889" s="285">
        <v>43526.0</v>
      </c>
      <c r="D2889" s="277" t="s">
        <v>3144</v>
      </c>
    </row>
    <row r="2890">
      <c r="A2890" s="267">
        <v>904.0</v>
      </c>
      <c r="B2890" s="285">
        <v>43527.0</v>
      </c>
      <c r="C2890" s="289">
        <v>43534.0</v>
      </c>
      <c r="D2890" s="277" t="s">
        <v>3140</v>
      </c>
    </row>
    <row r="2891">
      <c r="A2891" s="267">
        <v>904.0</v>
      </c>
      <c r="B2891" s="289">
        <v>43535.0</v>
      </c>
      <c r="C2891" s="289">
        <v>43535.0</v>
      </c>
      <c r="D2891" s="277" t="s">
        <v>3154</v>
      </c>
    </row>
    <row r="2892">
      <c r="A2892" s="267">
        <v>905.0</v>
      </c>
      <c r="B2892" s="289">
        <v>43522.0</v>
      </c>
      <c r="C2892" s="21">
        <v>43562.0</v>
      </c>
      <c r="D2892" s="277" t="s">
        <v>3143</v>
      </c>
    </row>
    <row r="2893">
      <c r="A2893" s="267">
        <v>905.0</v>
      </c>
      <c r="B2893" s="21">
        <v>43563.0</v>
      </c>
      <c r="C2893" s="21">
        <v>43563.0</v>
      </c>
      <c r="D2893" s="277" t="s">
        <v>2538</v>
      </c>
    </row>
    <row r="2894">
      <c r="A2894" s="267">
        <v>906.0</v>
      </c>
      <c r="B2894" s="289">
        <v>43522.0</v>
      </c>
      <c r="C2894" s="21">
        <v>43590.0</v>
      </c>
      <c r="D2894" s="277" t="s">
        <v>3143</v>
      </c>
    </row>
    <row r="2895">
      <c r="A2895" s="267">
        <v>906.0</v>
      </c>
      <c r="B2895" s="21">
        <v>43590.0</v>
      </c>
      <c r="C2895" s="285">
        <v>43593.0</v>
      </c>
      <c r="D2895" s="277" t="s">
        <v>3145</v>
      </c>
    </row>
    <row r="2896">
      <c r="A2896" s="267">
        <v>906.0</v>
      </c>
      <c r="B2896" s="285">
        <v>43594.0</v>
      </c>
      <c r="C2896" s="289">
        <v>43606.0</v>
      </c>
      <c r="D2896" s="277" t="s">
        <v>3140</v>
      </c>
    </row>
    <row r="2897">
      <c r="A2897" s="267">
        <v>906.0</v>
      </c>
      <c r="B2897" s="289">
        <v>43607.0</v>
      </c>
      <c r="C2897" s="289">
        <v>43607.0</v>
      </c>
      <c r="D2897" s="277" t="s">
        <v>3154</v>
      </c>
    </row>
    <row r="2898">
      <c r="A2898" s="267">
        <v>907.0</v>
      </c>
      <c r="B2898" s="289">
        <v>43522.0</v>
      </c>
      <c r="C2898" s="289">
        <v>43528.0</v>
      </c>
      <c r="D2898" s="277" t="s">
        <v>3143</v>
      </c>
    </row>
    <row r="2899">
      <c r="A2899" s="267">
        <v>907.0</v>
      </c>
      <c r="B2899" s="289">
        <v>43529.0</v>
      </c>
      <c r="C2899" s="289">
        <v>43529.0</v>
      </c>
      <c r="D2899" s="277" t="s">
        <v>2538</v>
      </c>
    </row>
    <row r="2900">
      <c r="A2900" s="267">
        <v>908.0</v>
      </c>
      <c r="B2900" s="289">
        <v>43522.0</v>
      </c>
      <c r="C2900" s="289">
        <v>43522.0</v>
      </c>
      <c r="D2900" s="277" t="s">
        <v>3144</v>
      </c>
    </row>
    <row r="2901">
      <c r="A2901" s="267">
        <v>908.0</v>
      </c>
      <c r="B2901" s="289">
        <v>43523.0</v>
      </c>
      <c r="C2901" s="285">
        <v>43533.0</v>
      </c>
      <c r="D2901" s="277" t="s">
        <v>3143</v>
      </c>
    </row>
    <row r="2902">
      <c r="A2902" s="267">
        <v>908.0</v>
      </c>
      <c r="B2902" s="285">
        <v>43534.0</v>
      </c>
      <c r="C2902" s="289">
        <v>43541.0</v>
      </c>
      <c r="D2902" s="277" t="s">
        <v>3140</v>
      </c>
    </row>
    <row r="2903">
      <c r="A2903" s="267">
        <v>908.0</v>
      </c>
      <c r="B2903" s="289">
        <v>43542.0</v>
      </c>
      <c r="C2903" s="289">
        <v>43542.0</v>
      </c>
      <c r="D2903" s="277" t="s">
        <v>3154</v>
      </c>
    </row>
    <row r="2904">
      <c r="A2904" s="267">
        <v>909.0</v>
      </c>
      <c r="B2904" s="289">
        <v>43524.0</v>
      </c>
      <c r="C2904" s="289">
        <v>43551.0</v>
      </c>
      <c r="D2904" s="277" t="s">
        <v>3143</v>
      </c>
    </row>
    <row r="2905">
      <c r="A2905" s="267">
        <v>909.0</v>
      </c>
      <c r="B2905" s="289">
        <v>43552.0</v>
      </c>
      <c r="C2905" s="285">
        <v>43525.0</v>
      </c>
      <c r="D2905" s="277" t="s">
        <v>3144</v>
      </c>
    </row>
    <row r="2906">
      <c r="A2906" s="267">
        <v>909.0</v>
      </c>
      <c r="B2906" s="285">
        <v>43526.0</v>
      </c>
      <c r="C2906" s="21">
        <v>43589.0</v>
      </c>
      <c r="D2906" s="277" t="s">
        <v>3140</v>
      </c>
    </row>
    <row r="2907">
      <c r="A2907" s="267">
        <v>909.0</v>
      </c>
      <c r="B2907" s="21">
        <v>43590.0</v>
      </c>
      <c r="C2907" s="21">
        <v>43590.0</v>
      </c>
      <c r="D2907" s="277" t="s">
        <v>3154</v>
      </c>
    </row>
    <row r="2908">
      <c r="A2908" s="267">
        <v>910.0</v>
      </c>
      <c r="B2908" s="268">
        <v>43526.0</v>
      </c>
      <c r="C2908" s="285">
        <v>43536.0</v>
      </c>
      <c r="D2908" s="277" t="s">
        <v>3144</v>
      </c>
    </row>
    <row r="2909">
      <c r="A2909" s="267">
        <v>910.0</v>
      </c>
      <c r="B2909" s="285">
        <v>43537.0</v>
      </c>
      <c r="C2909" s="289">
        <v>43541.0</v>
      </c>
      <c r="D2909" s="277" t="s">
        <v>3140</v>
      </c>
    </row>
    <row r="2910">
      <c r="A2910" s="267">
        <v>910.0</v>
      </c>
      <c r="B2910" s="289">
        <v>43542.0</v>
      </c>
      <c r="C2910" s="289">
        <v>43542.0</v>
      </c>
      <c r="D2910" s="277" t="s">
        <v>3154</v>
      </c>
    </row>
    <row r="2911">
      <c r="A2911" s="267">
        <v>911.0</v>
      </c>
      <c r="B2911" s="289">
        <v>43526.0</v>
      </c>
      <c r="C2911" s="285">
        <v>43533.0</v>
      </c>
      <c r="D2911" s="277" t="s">
        <v>3144</v>
      </c>
    </row>
    <row r="2912">
      <c r="A2912" s="267">
        <v>911.0</v>
      </c>
      <c r="B2912" s="285">
        <v>43534.0</v>
      </c>
      <c r="C2912" s="289">
        <v>43534.0</v>
      </c>
      <c r="D2912" s="277" t="s">
        <v>3140</v>
      </c>
    </row>
    <row r="2913">
      <c r="A2913" s="267">
        <v>911.0</v>
      </c>
      <c r="B2913" s="289">
        <v>43535.0</v>
      </c>
      <c r="C2913" s="289">
        <v>43535.0</v>
      </c>
      <c r="D2913" s="277" t="s">
        <v>3154</v>
      </c>
    </row>
    <row r="2914">
      <c r="A2914" s="267">
        <v>912.0</v>
      </c>
      <c r="B2914" s="298">
        <v>43529.0</v>
      </c>
      <c r="C2914" s="299">
        <v>43539.0</v>
      </c>
      <c r="D2914" s="300" t="s">
        <v>3144</v>
      </c>
    </row>
    <row r="2915">
      <c r="A2915" s="267">
        <v>912.0</v>
      </c>
      <c r="B2915" s="299">
        <v>43540.0</v>
      </c>
      <c r="C2915" s="298">
        <v>43545.0</v>
      </c>
      <c r="D2915" s="300" t="s">
        <v>3140</v>
      </c>
    </row>
    <row r="2916">
      <c r="A2916" s="267">
        <v>912.0</v>
      </c>
      <c r="B2916" s="298">
        <v>43546.0</v>
      </c>
      <c r="C2916" s="298">
        <v>43546.0</v>
      </c>
      <c r="D2916" s="300" t="s">
        <v>3154</v>
      </c>
    </row>
    <row r="2917">
      <c r="A2917" s="267">
        <v>913.0</v>
      </c>
      <c r="B2917" s="289">
        <v>43530.0</v>
      </c>
      <c r="C2917" s="285">
        <v>43536.0</v>
      </c>
      <c r="D2917" s="277" t="s">
        <v>3144</v>
      </c>
    </row>
    <row r="2918">
      <c r="A2918" s="267">
        <v>913.0</v>
      </c>
      <c r="B2918" s="285">
        <v>43537.0</v>
      </c>
      <c r="C2918" s="289">
        <v>43543.0</v>
      </c>
      <c r="D2918" s="277" t="s">
        <v>3140</v>
      </c>
    </row>
    <row r="2919">
      <c r="A2919" s="267">
        <v>913.0</v>
      </c>
      <c r="B2919" s="289">
        <v>43544.0</v>
      </c>
      <c r="C2919" s="289">
        <v>43544.0</v>
      </c>
      <c r="D2919" s="277" t="s">
        <v>3154</v>
      </c>
    </row>
    <row r="2920">
      <c r="A2920" s="267">
        <v>914.0</v>
      </c>
      <c r="B2920" s="289">
        <v>43531.0</v>
      </c>
      <c r="C2920" s="285">
        <v>43539.0</v>
      </c>
      <c r="D2920" s="277" t="s">
        <v>3144</v>
      </c>
    </row>
    <row r="2921">
      <c r="A2921" s="267">
        <v>914.0</v>
      </c>
      <c r="B2921" s="285">
        <v>43540.0</v>
      </c>
      <c r="C2921" s="289">
        <v>43542.0</v>
      </c>
      <c r="D2921" s="277" t="s">
        <v>3140</v>
      </c>
    </row>
    <row r="2922">
      <c r="A2922" s="267">
        <v>914.0</v>
      </c>
      <c r="B2922" s="289">
        <v>43543.0</v>
      </c>
      <c r="C2922" s="289">
        <v>43543.0</v>
      </c>
      <c r="D2922" s="277" t="s">
        <v>3154</v>
      </c>
    </row>
    <row r="2923">
      <c r="A2923" s="267">
        <v>915.0</v>
      </c>
      <c r="B2923" s="289">
        <v>43532.0</v>
      </c>
      <c r="C2923" s="289">
        <v>43536.0</v>
      </c>
      <c r="D2923" s="277" t="s">
        <v>3143</v>
      </c>
    </row>
    <row r="2924">
      <c r="A2924" s="267">
        <v>915.0</v>
      </c>
      <c r="B2924" s="289">
        <v>43537.0</v>
      </c>
      <c r="C2924" s="289">
        <v>43537.0</v>
      </c>
      <c r="D2924" s="277" t="s">
        <v>2538</v>
      </c>
    </row>
    <row r="2925">
      <c r="A2925" s="267">
        <v>916.0</v>
      </c>
      <c r="B2925" s="289">
        <v>43537.0</v>
      </c>
      <c r="C2925" s="289">
        <v>43538.0</v>
      </c>
      <c r="D2925" s="277" t="s">
        <v>3143</v>
      </c>
    </row>
    <row r="2926">
      <c r="A2926" s="267">
        <v>916.0</v>
      </c>
      <c r="B2926" s="289">
        <v>43539.0</v>
      </c>
      <c r="C2926" s="289">
        <v>43539.0</v>
      </c>
      <c r="D2926" s="277" t="s">
        <v>2538</v>
      </c>
    </row>
    <row r="2927">
      <c r="A2927" s="267">
        <v>917.0</v>
      </c>
      <c r="B2927" s="289">
        <v>43537.0</v>
      </c>
      <c r="C2927" s="285">
        <v>43547.0</v>
      </c>
      <c r="D2927" s="277" t="s">
        <v>3144</v>
      </c>
    </row>
    <row r="2928">
      <c r="A2928" s="267">
        <v>917.0</v>
      </c>
      <c r="B2928" s="285">
        <v>43547.0</v>
      </c>
      <c r="C2928" s="289">
        <v>43554.0</v>
      </c>
      <c r="D2928" s="277" t="s">
        <v>3140</v>
      </c>
    </row>
    <row r="2929">
      <c r="A2929" s="267">
        <v>917.0</v>
      </c>
      <c r="B2929" s="289">
        <v>43555.0</v>
      </c>
      <c r="C2929" s="289">
        <v>43555.0</v>
      </c>
      <c r="D2929" s="277" t="s">
        <v>3154</v>
      </c>
    </row>
    <row r="2930">
      <c r="A2930" s="267">
        <v>918.0</v>
      </c>
      <c r="B2930" s="289">
        <v>43539.0</v>
      </c>
      <c r="C2930" s="285">
        <v>43550.0</v>
      </c>
      <c r="D2930" s="277" t="s">
        <v>3144</v>
      </c>
    </row>
    <row r="2931">
      <c r="A2931" s="267">
        <v>918.0</v>
      </c>
      <c r="B2931" s="285">
        <v>43551.0</v>
      </c>
      <c r="C2931" s="289">
        <v>43552.0</v>
      </c>
      <c r="D2931" s="277" t="s">
        <v>3140</v>
      </c>
    </row>
    <row r="2932">
      <c r="A2932" s="267">
        <v>918.0</v>
      </c>
      <c r="B2932" s="289">
        <v>43553.0</v>
      </c>
      <c r="C2932" s="289">
        <v>43553.0</v>
      </c>
      <c r="D2932" s="277" t="s">
        <v>3154</v>
      </c>
    </row>
    <row r="2933">
      <c r="A2933" s="267">
        <v>919.0</v>
      </c>
      <c r="B2933" s="289">
        <v>43539.0</v>
      </c>
      <c r="C2933" s="268">
        <v>43547.0</v>
      </c>
      <c r="D2933" s="277" t="s">
        <v>3143</v>
      </c>
    </row>
    <row r="2934">
      <c r="A2934" s="267">
        <v>919.0</v>
      </c>
      <c r="B2934" s="268">
        <v>43548.0</v>
      </c>
      <c r="C2934" s="21">
        <v>43555.0</v>
      </c>
      <c r="D2934" s="277" t="s">
        <v>3144</v>
      </c>
    </row>
    <row r="2935">
      <c r="A2935" s="267">
        <v>919.0</v>
      </c>
      <c r="B2935" s="21">
        <v>43556.0</v>
      </c>
      <c r="C2935" s="285">
        <v>43568.0</v>
      </c>
      <c r="D2935" s="277" t="s">
        <v>3145</v>
      </c>
    </row>
    <row r="2936">
      <c r="A2936" s="267">
        <v>919.0</v>
      </c>
      <c r="B2936" s="285">
        <v>43569.0</v>
      </c>
      <c r="C2936" s="21">
        <v>43583.0</v>
      </c>
      <c r="D2936" s="277" t="s">
        <v>3140</v>
      </c>
    </row>
    <row r="2937">
      <c r="A2937" s="267">
        <v>919.0</v>
      </c>
      <c r="B2937" s="21">
        <v>43584.0</v>
      </c>
      <c r="C2937" s="21">
        <v>43584.0</v>
      </c>
      <c r="D2937" s="277" t="s">
        <v>3154</v>
      </c>
    </row>
    <row r="2938">
      <c r="A2938" s="267">
        <v>920.0</v>
      </c>
      <c r="B2938" s="289">
        <v>43539.0</v>
      </c>
      <c r="C2938" s="268">
        <v>43546.0</v>
      </c>
      <c r="D2938" s="277" t="s">
        <v>3143</v>
      </c>
    </row>
    <row r="2939">
      <c r="A2939" s="267">
        <v>920.0</v>
      </c>
      <c r="B2939" s="268">
        <v>43547.0</v>
      </c>
      <c r="C2939" s="285">
        <v>43552.0</v>
      </c>
      <c r="D2939" s="277" t="s">
        <v>3144</v>
      </c>
    </row>
    <row r="2940">
      <c r="A2940" s="267">
        <v>920.0</v>
      </c>
      <c r="B2940" s="285">
        <v>43553.0</v>
      </c>
      <c r="C2940" s="21">
        <v>43555.0</v>
      </c>
      <c r="D2940" s="277" t="s">
        <v>3140</v>
      </c>
    </row>
    <row r="2941">
      <c r="A2941" s="267">
        <v>920.0</v>
      </c>
      <c r="B2941" s="21">
        <v>43556.0</v>
      </c>
      <c r="C2941" s="21">
        <v>43556.0</v>
      </c>
      <c r="D2941" s="277" t="s">
        <v>3154</v>
      </c>
    </row>
    <row r="2942">
      <c r="A2942" s="267">
        <v>921.0</v>
      </c>
      <c r="B2942" s="268">
        <v>43547.0</v>
      </c>
      <c r="C2942" s="285">
        <v>43547.0</v>
      </c>
      <c r="D2942" s="277" t="s">
        <v>3144</v>
      </c>
    </row>
    <row r="2943">
      <c r="A2943" s="267">
        <v>921.0</v>
      </c>
      <c r="B2943" s="285">
        <v>43548.0</v>
      </c>
      <c r="C2943" s="289">
        <v>43554.0</v>
      </c>
      <c r="D2943" s="277" t="s">
        <v>3140</v>
      </c>
    </row>
    <row r="2944">
      <c r="A2944" s="267">
        <v>921.0</v>
      </c>
      <c r="B2944" s="289">
        <v>43555.0</v>
      </c>
      <c r="C2944" s="289">
        <v>43555.0</v>
      </c>
      <c r="D2944" s="277" t="s">
        <v>3154</v>
      </c>
    </row>
    <row r="2945">
      <c r="A2945" s="267">
        <v>922.0</v>
      </c>
      <c r="B2945" s="289">
        <v>43521.0</v>
      </c>
      <c r="C2945" s="268">
        <v>43534.0</v>
      </c>
      <c r="D2945" s="277" t="s">
        <v>3143</v>
      </c>
    </row>
    <row r="2946">
      <c r="A2946" s="267">
        <v>922.0</v>
      </c>
      <c r="B2946" s="268">
        <v>43535.0</v>
      </c>
      <c r="C2946" s="285">
        <v>43544.0</v>
      </c>
      <c r="D2946" s="277" t="s">
        <v>3144</v>
      </c>
    </row>
    <row r="2947">
      <c r="A2947" s="267">
        <v>922.0</v>
      </c>
      <c r="B2947" s="285">
        <v>43545.0</v>
      </c>
      <c r="C2947" s="21">
        <v>43564.0</v>
      </c>
      <c r="D2947" s="277" t="s">
        <v>3140</v>
      </c>
    </row>
    <row r="2948">
      <c r="A2948" s="267">
        <v>922.0</v>
      </c>
      <c r="B2948" s="21">
        <v>43565.0</v>
      </c>
      <c r="C2948" s="21">
        <v>43565.0</v>
      </c>
      <c r="D2948" s="277" t="s">
        <v>3154</v>
      </c>
    </row>
    <row r="2949">
      <c r="A2949" s="267">
        <v>923.0</v>
      </c>
      <c r="B2949" s="268">
        <v>43548.0</v>
      </c>
      <c r="C2949" s="285">
        <v>43555.0</v>
      </c>
      <c r="D2949" s="277" t="s">
        <v>3144</v>
      </c>
    </row>
    <row r="2950">
      <c r="A2950" s="267">
        <v>923.0</v>
      </c>
      <c r="B2950" s="285">
        <v>43555.0</v>
      </c>
      <c r="C2950" s="21">
        <v>43559.0</v>
      </c>
      <c r="D2950" s="277" t="s">
        <v>3140</v>
      </c>
    </row>
    <row r="2951">
      <c r="A2951" s="267">
        <v>923.0</v>
      </c>
      <c r="B2951" s="21">
        <v>43560.0</v>
      </c>
      <c r="C2951" s="21">
        <v>43560.0</v>
      </c>
      <c r="D2951" s="277" t="s">
        <v>3154</v>
      </c>
    </row>
    <row r="2952">
      <c r="A2952" s="267">
        <v>924.0</v>
      </c>
      <c r="B2952" s="289">
        <v>43545.0</v>
      </c>
      <c r="C2952" s="268">
        <v>43615.0</v>
      </c>
      <c r="D2952" s="277" t="s">
        <v>3143</v>
      </c>
    </row>
    <row r="2953">
      <c r="A2953" s="267">
        <v>924.0</v>
      </c>
      <c r="B2953" s="268">
        <v>43616.0</v>
      </c>
      <c r="C2953" s="21">
        <v>43679.0</v>
      </c>
      <c r="D2953" s="277" t="s">
        <v>3144</v>
      </c>
    </row>
    <row r="2954">
      <c r="A2954" s="267">
        <v>924.0</v>
      </c>
      <c r="B2954" s="21">
        <v>43680.0</v>
      </c>
      <c r="C2954" s="21">
        <v>43680.0</v>
      </c>
      <c r="D2954" s="277" t="s">
        <v>3154</v>
      </c>
    </row>
    <row r="2955">
      <c r="A2955" s="267">
        <v>925.0</v>
      </c>
      <c r="B2955" s="289">
        <v>43548.0</v>
      </c>
      <c r="C2955" s="268">
        <v>43549.0</v>
      </c>
      <c r="D2955" s="277" t="s">
        <v>3143</v>
      </c>
    </row>
    <row r="2956">
      <c r="A2956" s="267">
        <v>925.0</v>
      </c>
      <c r="B2956" s="268">
        <v>43550.0</v>
      </c>
      <c r="C2956" s="285">
        <v>43554.0</v>
      </c>
      <c r="D2956" s="277" t="s">
        <v>3144</v>
      </c>
    </row>
    <row r="2957">
      <c r="A2957" s="267">
        <v>925.0</v>
      </c>
      <c r="B2957" s="285">
        <v>43555.0</v>
      </c>
      <c r="C2957" s="21">
        <v>43555.0</v>
      </c>
      <c r="D2957" s="277" t="s">
        <v>3140</v>
      </c>
    </row>
    <row r="2958">
      <c r="A2958" s="267">
        <v>925.0</v>
      </c>
      <c r="B2958" s="21">
        <v>43556.0</v>
      </c>
      <c r="C2958" s="21">
        <v>43556.0</v>
      </c>
      <c r="D2958" s="277" t="s">
        <v>3154</v>
      </c>
    </row>
    <row r="2959">
      <c r="A2959" s="267">
        <v>926.0</v>
      </c>
      <c r="B2959" s="289">
        <v>43551.0</v>
      </c>
      <c r="C2959" s="285">
        <v>43557.0</v>
      </c>
      <c r="D2959" s="277" t="s">
        <v>3144</v>
      </c>
    </row>
    <row r="2960">
      <c r="A2960" s="267">
        <v>926.0</v>
      </c>
      <c r="B2960" s="285">
        <v>43558.0</v>
      </c>
      <c r="C2960" s="21">
        <v>43560.0</v>
      </c>
      <c r="D2960" s="277" t="s">
        <v>3140</v>
      </c>
    </row>
    <row r="2961">
      <c r="A2961" s="267">
        <v>926.0</v>
      </c>
      <c r="B2961" s="21">
        <v>43561.0</v>
      </c>
      <c r="C2961" s="21">
        <v>43561.0</v>
      </c>
      <c r="D2961" s="277" t="s">
        <v>3154</v>
      </c>
    </row>
    <row r="2962">
      <c r="A2962" s="267">
        <v>927.0</v>
      </c>
      <c r="B2962" s="289">
        <v>43552.0</v>
      </c>
      <c r="C2962" s="289">
        <v>43567.0</v>
      </c>
      <c r="D2962" s="277" t="s">
        <v>3143</v>
      </c>
    </row>
    <row r="2963">
      <c r="A2963" s="267">
        <v>927.0</v>
      </c>
      <c r="B2963" s="289">
        <v>43568.0</v>
      </c>
      <c r="C2963" s="21">
        <v>43587.0</v>
      </c>
      <c r="D2963" s="277" t="s">
        <v>3144</v>
      </c>
    </row>
    <row r="2964">
      <c r="A2964" s="267">
        <v>927.0</v>
      </c>
      <c r="B2964" s="21">
        <v>43588.0</v>
      </c>
      <c r="C2964" s="21">
        <v>43620.0</v>
      </c>
      <c r="D2964" s="277" t="s">
        <v>3143</v>
      </c>
    </row>
    <row r="2965">
      <c r="A2965" s="267">
        <v>927.0</v>
      </c>
      <c r="B2965" s="21">
        <v>43621.0</v>
      </c>
      <c r="C2965" s="21">
        <v>43636.0</v>
      </c>
      <c r="D2965" s="277" t="s">
        <v>3144</v>
      </c>
    </row>
    <row r="2966">
      <c r="A2966" s="267">
        <v>927.0</v>
      </c>
      <c r="B2966" s="21">
        <v>43637.0</v>
      </c>
      <c r="C2966" s="21">
        <v>43637.0</v>
      </c>
      <c r="D2966" s="277" t="s">
        <v>3154</v>
      </c>
    </row>
    <row r="2967">
      <c r="A2967" s="267">
        <v>928.0</v>
      </c>
      <c r="B2967" s="289">
        <v>43553.0</v>
      </c>
      <c r="C2967" s="285">
        <v>43568.0</v>
      </c>
      <c r="D2967" s="277" t="s">
        <v>3144</v>
      </c>
    </row>
    <row r="2968">
      <c r="A2968" s="267">
        <v>928.0</v>
      </c>
      <c r="B2968" s="285">
        <v>43569.0</v>
      </c>
      <c r="C2968" s="21">
        <v>43572.0</v>
      </c>
      <c r="D2968" s="277" t="s">
        <v>3140</v>
      </c>
    </row>
    <row r="2969">
      <c r="A2969" s="267">
        <v>928.0</v>
      </c>
      <c r="B2969" s="21">
        <v>43573.0</v>
      </c>
      <c r="C2969" s="21">
        <v>43573.0</v>
      </c>
      <c r="D2969" s="277" t="s">
        <v>3154</v>
      </c>
    </row>
    <row r="2970">
      <c r="A2970" s="267">
        <v>929.0</v>
      </c>
      <c r="B2970" s="268">
        <v>43558.0</v>
      </c>
      <c r="C2970" s="285">
        <v>43566.0</v>
      </c>
      <c r="D2970" s="277" t="s">
        <v>3144</v>
      </c>
    </row>
    <row r="2971">
      <c r="A2971" s="267">
        <v>929.0</v>
      </c>
      <c r="B2971" s="285">
        <v>43567.0</v>
      </c>
      <c r="C2971" s="21">
        <v>43568.0</v>
      </c>
      <c r="D2971" s="277" t="s">
        <v>3140</v>
      </c>
    </row>
    <row r="2972">
      <c r="A2972" s="267">
        <v>929.0</v>
      </c>
      <c r="B2972" s="21">
        <v>43569.0</v>
      </c>
      <c r="C2972" s="21">
        <v>43569.0</v>
      </c>
      <c r="D2972" s="277" t="s">
        <v>3154</v>
      </c>
    </row>
    <row r="2973">
      <c r="A2973" s="267">
        <v>930.0</v>
      </c>
      <c r="B2973" s="21">
        <v>43536.0</v>
      </c>
      <c r="C2973" s="285">
        <v>43562.0</v>
      </c>
      <c r="D2973" s="277" t="s">
        <v>3143</v>
      </c>
    </row>
    <row r="2974">
      <c r="A2974" s="267">
        <v>930.0</v>
      </c>
      <c r="B2974" s="285">
        <v>43563.0</v>
      </c>
      <c r="C2974" s="289">
        <v>43568.0</v>
      </c>
      <c r="D2974" s="277" t="s">
        <v>3140</v>
      </c>
    </row>
    <row r="2975">
      <c r="A2975" s="267">
        <v>930.0</v>
      </c>
      <c r="B2975" s="289">
        <v>43569.0</v>
      </c>
      <c r="C2975" s="21">
        <v>43570.0</v>
      </c>
      <c r="D2975" s="277" t="s">
        <v>3144</v>
      </c>
    </row>
    <row r="2976">
      <c r="A2976" s="267">
        <v>930.0</v>
      </c>
      <c r="B2976" s="21">
        <v>43571.0</v>
      </c>
      <c r="C2976" s="21">
        <v>43571.0</v>
      </c>
      <c r="D2976" s="277" t="s">
        <v>3154</v>
      </c>
    </row>
    <row r="2977">
      <c r="A2977" s="267">
        <v>931.0</v>
      </c>
      <c r="B2977" s="289">
        <v>43561.0</v>
      </c>
      <c r="C2977" s="285">
        <v>43572.0</v>
      </c>
      <c r="D2977" s="277" t="s">
        <v>3144</v>
      </c>
    </row>
    <row r="2978">
      <c r="A2978" s="267">
        <v>931.0</v>
      </c>
      <c r="B2978" s="285">
        <v>43573.0</v>
      </c>
      <c r="C2978" s="21">
        <v>43592.0</v>
      </c>
      <c r="D2978" s="277" t="s">
        <v>3140</v>
      </c>
    </row>
    <row r="2979">
      <c r="A2979" s="267">
        <v>931.0</v>
      </c>
      <c r="B2979" s="21">
        <v>43593.0</v>
      </c>
      <c r="C2979" s="21">
        <v>43593.0</v>
      </c>
      <c r="D2979" s="277" t="s">
        <v>3154</v>
      </c>
    </row>
    <row r="2980">
      <c r="A2980" s="267">
        <v>932.0</v>
      </c>
      <c r="B2980" s="289">
        <v>43561.0</v>
      </c>
      <c r="C2980" s="21">
        <v>43573.0</v>
      </c>
      <c r="D2980" s="277" t="s">
        <v>3144</v>
      </c>
    </row>
    <row r="2981">
      <c r="A2981" s="267">
        <v>932.0</v>
      </c>
      <c r="B2981" s="21">
        <v>43574.0</v>
      </c>
      <c r="C2981" s="21">
        <v>43595.0</v>
      </c>
      <c r="D2981" s="277" t="s">
        <v>3145</v>
      </c>
    </row>
    <row r="2982">
      <c r="A2982" s="267">
        <v>932.0</v>
      </c>
      <c r="B2982" s="21">
        <v>43596.0</v>
      </c>
      <c r="C2982" s="21">
        <v>43596.0</v>
      </c>
      <c r="D2982" s="277" t="s">
        <v>3154</v>
      </c>
    </row>
    <row r="2983">
      <c r="A2983" s="267">
        <v>933.0</v>
      </c>
      <c r="B2983" s="21">
        <v>43563.0</v>
      </c>
      <c r="C2983" s="21">
        <v>43587.0</v>
      </c>
      <c r="D2983" s="277" t="s">
        <v>3143</v>
      </c>
    </row>
    <row r="2984">
      <c r="A2984" s="267">
        <v>933.0</v>
      </c>
      <c r="B2984" s="21">
        <v>43588.0</v>
      </c>
      <c r="C2984" s="21">
        <v>43589.0</v>
      </c>
      <c r="D2984" s="277" t="s">
        <v>3144</v>
      </c>
    </row>
    <row r="2985">
      <c r="A2985" s="267">
        <v>933.0</v>
      </c>
      <c r="B2985" s="21">
        <v>43590.0</v>
      </c>
      <c r="C2985" s="21">
        <v>43595.0</v>
      </c>
      <c r="D2985" s="277" t="s">
        <v>3145</v>
      </c>
    </row>
    <row r="2986">
      <c r="A2986" s="267">
        <v>933.0</v>
      </c>
      <c r="B2986" s="21">
        <v>43596.0</v>
      </c>
      <c r="C2986" s="21">
        <v>43596.0</v>
      </c>
      <c r="D2986" s="277" t="s">
        <v>3154</v>
      </c>
    </row>
    <row r="2987">
      <c r="A2987" s="267">
        <v>934.0</v>
      </c>
      <c r="B2987" s="289">
        <v>43502.0</v>
      </c>
      <c r="C2987" s="289">
        <v>43503.0</v>
      </c>
      <c r="D2987" s="277" t="s">
        <v>3144</v>
      </c>
    </row>
    <row r="2988">
      <c r="A2988" s="267">
        <v>934.0</v>
      </c>
      <c r="B2988" s="289">
        <v>43504.0</v>
      </c>
      <c r="C2988" s="289">
        <v>43515.0</v>
      </c>
      <c r="D2988" s="277" t="s">
        <v>3143</v>
      </c>
    </row>
    <row r="2989">
      <c r="A2989" s="267">
        <v>934.0</v>
      </c>
      <c r="B2989" s="289">
        <v>43516.0</v>
      </c>
      <c r="C2989" s="289">
        <v>43516.0</v>
      </c>
      <c r="D2989" s="277" t="s">
        <v>2538</v>
      </c>
    </row>
    <row r="2990">
      <c r="A2990" s="267">
        <v>935.0</v>
      </c>
      <c r="B2990" s="289">
        <v>43503.0</v>
      </c>
      <c r="C2990" s="268">
        <v>43545.0</v>
      </c>
      <c r="D2990" s="277" t="s">
        <v>3143</v>
      </c>
    </row>
    <row r="2991">
      <c r="A2991" s="267">
        <v>935.0</v>
      </c>
      <c r="B2991" s="268">
        <v>43546.0</v>
      </c>
      <c r="C2991" s="285">
        <v>43551.0</v>
      </c>
      <c r="D2991" s="277" t="s">
        <v>3144</v>
      </c>
    </row>
    <row r="2992">
      <c r="A2992" s="267">
        <v>935.0</v>
      </c>
      <c r="B2992" s="285">
        <v>43552.0</v>
      </c>
      <c r="C2992" s="21">
        <v>43555.0</v>
      </c>
      <c r="D2992" s="277" t="s">
        <v>3140</v>
      </c>
    </row>
    <row r="2993">
      <c r="A2993" s="267">
        <v>935.0</v>
      </c>
      <c r="B2993" s="21">
        <v>43556.0</v>
      </c>
      <c r="C2993" s="21">
        <v>43556.0</v>
      </c>
      <c r="D2993" s="277" t="s">
        <v>3154</v>
      </c>
    </row>
    <row r="2994">
      <c r="A2994" s="267">
        <v>936.0</v>
      </c>
      <c r="B2994" s="289">
        <v>43503.0</v>
      </c>
      <c r="C2994" s="285">
        <v>43523.0</v>
      </c>
      <c r="D2994" s="277" t="s">
        <v>3143</v>
      </c>
    </row>
    <row r="2995">
      <c r="A2995" s="267">
        <v>936.0</v>
      </c>
      <c r="B2995" s="285">
        <v>43524.0</v>
      </c>
      <c r="C2995" s="21">
        <v>43555.0</v>
      </c>
      <c r="D2995" s="277" t="s">
        <v>3140</v>
      </c>
    </row>
    <row r="2996">
      <c r="A2996" s="267">
        <v>936.0</v>
      </c>
      <c r="B2996" s="21">
        <v>43556.0</v>
      </c>
      <c r="C2996" s="21">
        <v>43556.0</v>
      </c>
      <c r="D2996" s="277" t="s">
        <v>3154</v>
      </c>
    </row>
    <row r="2997">
      <c r="A2997" s="267">
        <v>937.0</v>
      </c>
      <c r="B2997" s="21">
        <v>43563.0</v>
      </c>
      <c r="C2997" s="289">
        <v>43567.0</v>
      </c>
      <c r="D2997" s="277" t="s">
        <v>3143</v>
      </c>
    </row>
    <row r="2998">
      <c r="A2998" s="267">
        <v>937.0</v>
      </c>
      <c r="B2998" s="289">
        <v>43568.0</v>
      </c>
      <c r="C2998" s="285">
        <v>43591.0</v>
      </c>
      <c r="D2998" s="277" t="s">
        <v>3144</v>
      </c>
    </row>
    <row r="2999">
      <c r="A2999" s="267">
        <v>937.0</v>
      </c>
      <c r="B2999" s="285">
        <v>43592.0</v>
      </c>
      <c r="C2999" s="289">
        <v>43604.0</v>
      </c>
      <c r="D2999" s="277" t="s">
        <v>3140</v>
      </c>
    </row>
    <row r="3000">
      <c r="A3000" s="267">
        <v>937.0</v>
      </c>
      <c r="B3000" s="289">
        <v>43605.0</v>
      </c>
      <c r="C3000" s="21">
        <v>43606.0</v>
      </c>
      <c r="D3000" s="277" t="s">
        <v>3145</v>
      </c>
    </row>
    <row r="3001">
      <c r="A3001" s="267">
        <v>937.0</v>
      </c>
      <c r="B3001" s="21">
        <v>43607.0</v>
      </c>
      <c r="C3001" s="21">
        <v>43607.0</v>
      </c>
      <c r="D3001" s="277" t="s">
        <v>3154</v>
      </c>
    </row>
    <row r="3002">
      <c r="A3002" s="267">
        <v>938.0</v>
      </c>
      <c r="B3002" s="289">
        <v>43569.0</v>
      </c>
      <c r="C3002" s="21">
        <v>43569.0</v>
      </c>
      <c r="D3002" s="277" t="s">
        <v>3143</v>
      </c>
    </row>
    <row r="3003">
      <c r="A3003" s="267">
        <v>938.0</v>
      </c>
      <c r="B3003" s="21">
        <v>43570.0</v>
      </c>
      <c r="C3003" s="21">
        <v>43570.0</v>
      </c>
      <c r="D3003" s="277" t="s">
        <v>2538</v>
      </c>
    </row>
    <row r="3004">
      <c r="A3004" s="267">
        <v>939.0</v>
      </c>
      <c r="B3004" s="21">
        <v>43568.0</v>
      </c>
      <c r="C3004" s="289">
        <v>43580.0</v>
      </c>
      <c r="D3004" s="277" t="s">
        <v>3143</v>
      </c>
    </row>
    <row r="3005">
      <c r="A3005" s="267">
        <v>939.0</v>
      </c>
      <c r="B3005" s="289">
        <v>43581.0</v>
      </c>
      <c r="C3005" s="21">
        <v>43589.0</v>
      </c>
      <c r="D3005" s="277" t="s">
        <v>3144</v>
      </c>
    </row>
    <row r="3006">
      <c r="A3006" s="267">
        <v>939.0</v>
      </c>
      <c r="B3006" s="21">
        <v>43590.0</v>
      </c>
      <c r="C3006" s="21">
        <v>43606.0</v>
      </c>
      <c r="D3006" s="277" t="s">
        <v>3145</v>
      </c>
    </row>
    <row r="3007">
      <c r="A3007" s="267">
        <v>939.0</v>
      </c>
      <c r="B3007" s="21">
        <v>43607.0</v>
      </c>
      <c r="C3007" s="21">
        <v>43607.0</v>
      </c>
      <c r="D3007" s="277" t="s">
        <v>3154</v>
      </c>
    </row>
    <row r="3008">
      <c r="A3008" s="267">
        <v>940.0</v>
      </c>
      <c r="B3008" s="289">
        <v>43536.0</v>
      </c>
      <c r="C3008" s="268">
        <v>43585.0</v>
      </c>
      <c r="D3008" s="277" t="s">
        <v>3143</v>
      </c>
    </row>
    <row r="3009">
      <c r="A3009" s="267">
        <v>940.0</v>
      </c>
      <c r="B3009" s="268">
        <v>43586.0</v>
      </c>
      <c r="C3009" s="285">
        <v>43587.0</v>
      </c>
      <c r="D3009" s="277" t="s">
        <v>3144</v>
      </c>
    </row>
    <row r="3010">
      <c r="A3010" s="267">
        <v>940.0</v>
      </c>
      <c r="B3010" s="285">
        <v>43588.0</v>
      </c>
      <c r="C3010" s="21">
        <v>43563.0</v>
      </c>
      <c r="D3010" s="277" t="s">
        <v>3140</v>
      </c>
    </row>
    <row r="3011">
      <c r="A3011" s="267">
        <v>940.0</v>
      </c>
      <c r="B3011" s="21">
        <v>43564.0</v>
      </c>
      <c r="C3011" s="21">
        <v>43564.0</v>
      </c>
      <c r="D3011" s="277" t="s">
        <v>3154</v>
      </c>
    </row>
    <row r="3012">
      <c r="A3012" s="267">
        <v>941.0</v>
      </c>
      <c r="B3012" s="289">
        <v>43519.0</v>
      </c>
      <c r="C3012" s="289">
        <v>43522.0</v>
      </c>
      <c r="D3012" s="277" t="s">
        <v>3143</v>
      </c>
    </row>
    <row r="3013">
      <c r="A3013" s="267">
        <v>941.0</v>
      </c>
      <c r="B3013" s="289">
        <v>43523.0</v>
      </c>
      <c r="C3013" s="285">
        <v>43530.0</v>
      </c>
      <c r="D3013" s="277" t="s">
        <v>3144</v>
      </c>
    </row>
    <row r="3014">
      <c r="A3014" s="267">
        <v>941.0</v>
      </c>
      <c r="B3014" s="285">
        <v>43531.0</v>
      </c>
      <c r="C3014" s="289">
        <v>43551.0</v>
      </c>
      <c r="D3014" s="277" t="s">
        <v>3140</v>
      </c>
    </row>
    <row r="3015">
      <c r="A3015" s="267">
        <v>941.0</v>
      </c>
      <c r="B3015" s="289">
        <v>43552.0</v>
      </c>
      <c r="C3015" s="289">
        <v>43552.0</v>
      </c>
      <c r="D3015" s="277" t="s">
        <v>3154</v>
      </c>
    </row>
    <row r="3016">
      <c r="A3016" s="267">
        <v>942.0</v>
      </c>
      <c r="B3016" s="289">
        <v>43573.0</v>
      </c>
      <c r="C3016" s="285">
        <v>43577.0</v>
      </c>
      <c r="D3016" s="277" t="s">
        <v>3144</v>
      </c>
    </row>
    <row r="3017">
      <c r="A3017" s="267">
        <v>942.0</v>
      </c>
      <c r="B3017" s="285">
        <v>43578.0</v>
      </c>
      <c r="C3017" s="289">
        <v>43580.0</v>
      </c>
      <c r="D3017" s="277" t="s">
        <v>3140</v>
      </c>
    </row>
    <row r="3018">
      <c r="A3018" s="267">
        <v>942.0</v>
      </c>
      <c r="B3018" s="289">
        <v>43581.0</v>
      </c>
      <c r="C3018" s="289">
        <v>43581.0</v>
      </c>
      <c r="D3018" s="277" t="s">
        <v>3154</v>
      </c>
    </row>
    <row r="3019">
      <c r="A3019" s="267">
        <v>943.0</v>
      </c>
      <c r="B3019" s="268">
        <v>43550.0</v>
      </c>
      <c r="C3019" s="289">
        <v>43559.0</v>
      </c>
      <c r="D3019" s="277" t="s">
        <v>3143</v>
      </c>
    </row>
    <row r="3020">
      <c r="A3020" s="267">
        <v>943.0</v>
      </c>
      <c r="B3020" s="289">
        <v>43560.0</v>
      </c>
      <c r="C3020" s="289">
        <v>43579.0</v>
      </c>
      <c r="D3020" s="277" t="s">
        <v>3144</v>
      </c>
    </row>
    <row r="3021">
      <c r="A3021" s="267">
        <v>943.0</v>
      </c>
      <c r="B3021" s="289">
        <v>43580.0</v>
      </c>
      <c r="C3021" s="285">
        <v>43578.0</v>
      </c>
      <c r="D3021" s="277" t="s">
        <v>3145</v>
      </c>
    </row>
    <row r="3022">
      <c r="A3022" s="267">
        <v>943.0</v>
      </c>
      <c r="B3022" s="285">
        <v>43579.0</v>
      </c>
      <c r="C3022" s="21">
        <v>43618.0</v>
      </c>
      <c r="D3022" s="277" t="s">
        <v>3140</v>
      </c>
    </row>
    <row r="3023">
      <c r="A3023" s="267">
        <v>943.0</v>
      </c>
      <c r="B3023" s="21">
        <v>43619.0</v>
      </c>
      <c r="C3023" s="21">
        <v>43619.0</v>
      </c>
      <c r="D3023" s="277" t="s">
        <v>3154</v>
      </c>
    </row>
    <row r="3024">
      <c r="A3024" s="267">
        <v>944.0</v>
      </c>
      <c r="B3024" s="289">
        <v>43579.0</v>
      </c>
      <c r="C3024" s="285">
        <v>43584.0</v>
      </c>
      <c r="D3024" s="277" t="s">
        <v>3144</v>
      </c>
    </row>
    <row r="3025">
      <c r="A3025" s="267">
        <v>944.0</v>
      </c>
      <c r="B3025" s="285">
        <v>43585.0</v>
      </c>
      <c r="C3025" s="289">
        <v>43586.0</v>
      </c>
      <c r="D3025" s="277" t="s">
        <v>3140</v>
      </c>
    </row>
    <row r="3026">
      <c r="A3026" s="267">
        <v>944.0</v>
      </c>
      <c r="B3026" s="289">
        <v>43587.0</v>
      </c>
      <c r="C3026" s="289">
        <v>43587.0</v>
      </c>
      <c r="D3026" s="277" t="s">
        <v>3154</v>
      </c>
    </row>
    <row r="3027">
      <c r="A3027" s="267">
        <v>945.0</v>
      </c>
      <c r="B3027" s="289">
        <v>43583.0</v>
      </c>
      <c r="C3027" s="21">
        <v>43589.0</v>
      </c>
      <c r="D3027" s="277" t="s">
        <v>3144</v>
      </c>
    </row>
    <row r="3028">
      <c r="A3028" s="267">
        <v>945.0</v>
      </c>
      <c r="B3028" s="21">
        <v>43590.0</v>
      </c>
      <c r="C3028" s="21">
        <v>43590.0</v>
      </c>
      <c r="D3028" s="277" t="s">
        <v>3140</v>
      </c>
    </row>
    <row r="3029">
      <c r="A3029" s="267">
        <v>945.0</v>
      </c>
      <c r="B3029" s="21">
        <v>43591.0</v>
      </c>
      <c r="C3029" s="21">
        <v>43591.0</v>
      </c>
      <c r="D3029" s="277" t="s">
        <v>3154</v>
      </c>
    </row>
    <row r="3030">
      <c r="A3030" s="267">
        <v>946.0</v>
      </c>
      <c r="B3030" s="268">
        <v>43561.0</v>
      </c>
      <c r="C3030" s="285">
        <v>43572.0</v>
      </c>
      <c r="D3030" s="277" t="s">
        <v>3144</v>
      </c>
    </row>
    <row r="3031">
      <c r="A3031" s="267">
        <v>946.0</v>
      </c>
      <c r="B3031" s="285">
        <v>43573.0</v>
      </c>
      <c r="C3031" s="289">
        <v>43592.0</v>
      </c>
      <c r="D3031" s="277" t="s">
        <v>3140</v>
      </c>
    </row>
    <row r="3032">
      <c r="A3032" s="267">
        <v>946.0</v>
      </c>
      <c r="B3032" s="289">
        <v>43593.0</v>
      </c>
      <c r="C3032" s="289">
        <v>43593.0</v>
      </c>
      <c r="D3032" s="277" t="s">
        <v>3154</v>
      </c>
    </row>
    <row r="3033">
      <c r="A3033" s="267">
        <v>947.0</v>
      </c>
      <c r="B3033" s="287">
        <v>43578.0</v>
      </c>
      <c r="C3033" s="269">
        <v>43639.0</v>
      </c>
      <c r="D3033" s="277" t="s">
        <v>3143</v>
      </c>
    </row>
    <row r="3034">
      <c r="A3034" s="267">
        <v>947.0</v>
      </c>
      <c r="B3034" s="269">
        <v>43640.0</v>
      </c>
      <c r="C3034" s="270">
        <v>43647.0</v>
      </c>
      <c r="D3034" s="277" t="s">
        <v>3145</v>
      </c>
    </row>
    <row r="3035">
      <c r="A3035" s="267">
        <v>947.0</v>
      </c>
      <c r="B3035" s="270">
        <v>43648.0</v>
      </c>
      <c r="C3035" s="270">
        <v>43648.0</v>
      </c>
      <c r="D3035" s="277" t="s">
        <v>3154</v>
      </c>
    </row>
    <row r="3036">
      <c r="A3036" s="267">
        <v>948.0</v>
      </c>
      <c r="B3036" s="289">
        <v>43584.0</v>
      </c>
      <c r="C3036" s="21">
        <v>43586.0</v>
      </c>
      <c r="D3036" s="277" t="s">
        <v>3143</v>
      </c>
    </row>
    <row r="3037">
      <c r="A3037" s="267">
        <v>948.0</v>
      </c>
      <c r="B3037" s="21">
        <v>43587.0</v>
      </c>
      <c r="C3037" s="21">
        <v>43614.0</v>
      </c>
      <c r="D3037" s="277" t="s">
        <v>3144</v>
      </c>
    </row>
    <row r="3038">
      <c r="A3038" s="267">
        <v>948.0</v>
      </c>
      <c r="B3038" s="21">
        <v>43615.0</v>
      </c>
      <c r="C3038" s="21">
        <v>43615.0</v>
      </c>
      <c r="D3038" s="277" t="s">
        <v>3154</v>
      </c>
    </row>
    <row r="3039">
      <c r="A3039" s="267">
        <v>949.0</v>
      </c>
      <c r="B3039" s="21">
        <v>43586.0</v>
      </c>
      <c r="C3039" s="21">
        <v>43586.0</v>
      </c>
      <c r="D3039" s="277" t="s">
        <v>2538</v>
      </c>
    </row>
    <row r="3040">
      <c r="A3040" s="265">
        <v>950.0</v>
      </c>
      <c r="B3040" s="21">
        <v>43587.0</v>
      </c>
      <c r="C3040" s="21">
        <v>43604.0</v>
      </c>
      <c r="D3040" s="277" t="s">
        <v>3143</v>
      </c>
    </row>
    <row r="3041">
      <c r="A3041" s="267">
        <v>950.0</v>
      </c>
      <c r="B3041" s="21">
        <v>43605.0</v>
      </c>
      <c r="C3041" s="21">
        <v>43619.0</v>
      </c>
      <c r="D3041" s="277" t="s">
        <v>3144</v>
      </c>
    </row>
    <row r="3042">
      <c r="A3042" s="267">
        <v>950.0</v>
      </c>
      <c r="B3042" s="21">
        <v>43620.0</v>
      </c>
      <c r="C3042" s="21">
        <v>43629.0</v>
      </c>
      <c r="D3042" s="277" t="s">
        <v>3145</v>
      </c>
    </row>
    <row r="3043">
      <c r="A3043" s="267">
        <v>950.0</v>
      </c>
      <c r="B3043" s="21">
        <v>43630.0</v>
      </c>
      <c r="C3043" s="21">
        <v>43630.0</v>
      </c>
      <c r="D3043" s="277" t="s">
        <v>3154</v>
      </c>
    </row>
    <row r="3044">
      <c r="A3044" s="267">
        <v>951.0</v>
      </c>
      <c r="B3044" s="270">
        <v>43588.0</v>
      </c>
      <c r="C3044" s="270">
        <v>43591.0</v>
      </c>
      <c r="D3044" s="277" t="s">
        <v>3144</v>
      </c>
    </row>
    <row r="3045">
      <c r="A3045" s="267">
        <v>951.0</v>
      </c>
      <c r="B3045" s="270">
        <v>43592.0</v>
      </c>
      <c r="C3045" s="270">
        <v>43596.0</v>
      </c>
      <c r="D3045" s="277" t="s">
        <v>3140</v>
      </c>
    </row>
    <row r="3046">
      <c r="A3046" s="267">
        <v>951.0</v>
      </c>
      <c r="B3046" s="270">
        <v>43597.0</v>
      </c>
      <c r="C3046" s="270">
        <v>43597.0</v>
      </c>
      <c r="D3046" s="277" t="s">
        <v>3154</v>
      </c>
    </row>
    <row r="3047">
      <c r="A3047" s="267">
        <v>952.0</v>
      </c>
      <c r="B3047" s="270">
        <v>43588.0</v>
      </c>
      <c r="C3047" s="270">
        <v>43594.0</v>
      </c>
      <c r="D3047" s="277" t="s">
        <v>3144</v>
      </c>
    </row>
    <row r="3048">
      <c r="A3048" s="267">
        <v>952.0</v>
      </c>
      <c r="B3048" s="270">
        <v>43595.0</v>
      </c>
      <c r="C3048" s="270">
        <v>43612.0</v>
      </c>
      <c r="D3048" s="277" t="s">
        <v>3143</v>
      </c>
    </row>
    <row r="3049">
      <c r="A3049" s="267">
        <v>952.0</v>
      </c>
      <c r="B3049" s="270">
        <v>43613.0</v>
      </c>
      <c r="C3049" s="270">
        <v>43625.0</v>
      </c>
      <c r="D3049" s="277" t="s">
        <v>3144</v>
      </c>
    </row>
    <row r="3050">
      <c r="A3050" s="267">
        <v>952.0</v>
      </c>
      <c r="B3050" s="270">
        <v>43626.0</v>
      </c>
      <c r="C3050" s="270">
        <v>43626.0</v>
      </c>
      <c r="D3050" s="277" t="s">
        <v>3154</v>
      </c>
    </row>
    <row r="3051">
      <c r="A3051" s="267">
        <v>953.0</v>
      </c>
      <c r="B3051" s="270">
        <v>43589.0</v>
      </c>
      <c r="C3051" s="270">
        <v>43591.0</v>
      </c>
      <c r="D3051" s="277" t="s">
        <v>3144</v>
      </c>
    </row>
    <row r="3052">
      <c r="A3052" s="267">
        <v>953.0</v>
      </c>
      <c r="B3052" s="270">
        <v>43592.0</v>
      </c>
      <c r="C3052" s="270">
        <v>43592.0</v>
      </c>
      <c r="D3052" s="277" t="s">
        <v>3154</v>
      </c>
    </row>
    <row r="3053">
      <c r="A3053" s="267">
        <v>954.0</v>
      </c>
      <c r="B3053" s="21">
        <v>43594.0</v>
      </c>
      <c r="C3053" s="21">
        <v>43600.0</v>
      </c>
      <c r="D3053" s="277" t="s">
        <v>3143</v>
      </c>
    </row>
    <row r="3054">
      <c r="A3054" s="267">
        <v>954.0</v>
      </c>
      <c r="B3054" s="21">
        <v>43601.0</v>
      </c>
      <c r="C3054" s="21">
        <v>43607.0</v>
      </c>
      <c r="D3054" s="277" t="s">
        <v>3144</v>
      </c>
    </row>
    <row r="3055">
      <c r="A3055" s="267">
        <v>954.0</v>
      </c>
      <c r="B3055" s="21">
        <v>43608.0</v>
      </c>
      <c r="C3055" s="21">
        <v>43616.0</v>
      </c>
      <c r="D3055" s="277" t="s">
        <v>3145</v>
      </c>
    </row>
    <row r="3056">
      <c r="A3056" s="267">
        <v>954.0</v>
      </c>
      <c r="B3056" s="21">
        <v>43617.0</v>
      </c>
      <c r="C3056" s="21">
        <v>43617.0</v>
      </c>
      <c r="D3056" s="277" t="s">
        <v>3154</v>
      </c>
    </row>
    <row r="3057">
      <c r="A3057" s="267">
        <v>955.0</v>
      </c>
      <c r="B3057" s="21">
        <v>43595.0</v>
      </c>
      <c r="C3057" s="21">
        <v>43617.0</v>
      </c>
      <c r="D3057" s="277" t="s">
        <v>3144</v>
      </c>
    </row>
    <row r="3058">
      <c r="A3058" s="267">
        <v>955.0</v>
      </c>
      <c r="B3058" s="21">
        <v>43618.0</v>
      </c>
      <c r="C3058" s="21">
        <v>43629.0</v>
      </c>
      <c r="D3058" s="277" t="s">
        <v>3145</v>
      </c>
    </row>
    <row r="3059">
      <c r="A3059" s="267">
        <v>955.0</v>
      </c>
      <c r="B3059" s="21">
        <v>43630.0</v>
      </c>
      <c r="C3059" s="21">
        <v>43630.0</v>
      </c>
      <c r="D3059" s="277" t="s">
        <v>3154</v>
      </c>
    </row>
    <row r="3060">
      <c r="A3060" s="267">
        <v>956.0</v>
      </c>
      <c r="B3060" s="21">
        <v>43599.0</v>
      </c>
      <c r="C3060" s="21">
        <v>43614.0</v>
      </c>
      <c r="D3060" s="277" t="s">
        <v>3144</v>
      </c>
    </row>
    <row r="3061">
      <c r="A3061" s="267">
        <v>956.0</v>
      </c>
      <c r="B3061" s="21">
        <v>43615.0</v>
      </c>
      <c r="C3061" s="21">
        <v>43621.0</v>
      </c>
      <c r="D3061" s="277" t="s">
        <v>3145</v>
      </c>
    </row>
    <row r="3062">
      <c r="A3062" s="267">
        <v>956.0</v>
      </c>
      <c r="B3062" s="21">
        <v>43622.0</v>
      </c>
      <c r="C3062" s="21">
        <v>43622.0</v>
      </c>
      <c r="D3062" s="277" t="s">
        <v>3154</v>
      </c>
    </row>
    <row r="3063">
      <c r="A3063" s="267">
        <v>957.0</v>
      </c>
      <c r="B3063" s="21">
        <v>43601.0</v>
      </c>
      <c r="C3063" s="21">
        <v>43615.0</v>
      </c>
      <c r="D3063" s="277" t="s">
        <v>3144</v>
      </c>
    </row>
    <row r="3064">
      <c r="A3064" s="267">
        <v>957.0</v>
      </c>
      <c r="B3064" s="21">
        <v>43616.0</v>
      </c>
      <c r="C3064" s="21">
        <v>43632.0</v>
      </c>
      <c r="D3064" s="277" t="s">
        <v>3145</v>
      </c>
    </row>
    <row r="3065">
      <c r="A3065" s="267">
        <v>957.0</v>
      </c>
      <c r="B3065" s="21">
        <v>43633.0</v>
      </c>
      <c r="C3065" s="21">
        <v>43633.0</v>
      </c>
      <c r="D3065" s="277" t="s">
        <v>3154</v>
      </c>
    </row>
    <row r="3066">
      <c r="A3066" s="267">
        <v>958.0</v>
      </c>
      <c r="B3066" s="21">
        <v>43601.0</v>
      </c>
      <c r="C3066" s="21">
        <v>43618.0</v>
      </c>
      <c r="D3066" s="277" t="s">
        <v>3144</v>
      </c>
    </row>
    <row r="3067">
      <c r="A3067" s="267">
        <v>958.0</v>
      </c>
      <c r="B3067" s="21">
        <v>43619.0</v>
      </c>
      <c r="C3067" s="21">
        <v>43632.0</v>
      </c>
      <c r="D3067" s="277" t="s">
        <v>3145</v>
      </c>
    </row>
    <row r="3068">
      <c r="A3068" s="267">
        <v>958.0</v>
      </c>
      <c r="B3068" s="21">
        <v>43633.0</v>
      </c>
      <c r="C3068" s="21">
        <v>43633.0</v>
      </c>
      <c r="D3068" s="277" t="s">
        <v>3154</v>
      </c>
    </row>
    <row r="3069">
      <c r="A3069" s="267">
        <v>959.0</v>
      </c>
      <c r="B3069" s="21">
        <v>43601.0</v>
      </c>
      <c r="C3069" s="21">
        <v>43601.0</v>
      </c>
      <c r="D3069" s="277" t="s">
        <v>3143</v>
      </c>
    </row>
    <row r="3070">
      <c r="A3070" s="267">
        <v>959.0</v>
      </c>
      <c r="B3070" s="21">
        <v>43602.0</v>
      </c>
      <c r="C3070" s="21">
        <v>43602.0</v>
      </c>
      <c r="D3070" s="277" t="s">
        <v>2795</v>
      </c>
    </row>
    <row r="3071">
      <c r="A3071" s="267">
        <v>960.0</v>
      </c>
      <c r="B3071" s="21">
        <v>43602.0</v>
      </c>
      <c r="C3071" s="21">
        <v>43615.0</v>
      </c>
      <c r="D3071" s="277" t="s">
        <v>3143</v>
      </c>
    </row>
    <row r="3072">
      <c r="A3072" s="267">
        <v>960.0</v>
      </c>
      <c r="B3072" s="21">
        <v>43616.0</v>
      </c>
      <c r="C3072" s="21">
        <v>43616.0</v>
      </c>
      <c r="D3072" s="277" t="s">
        <v>2795</v>
      </c>
    </row>
    <row r="3073">
      <c r="A3073" s="267">
        <v>961.0</v>
      </c>
      <c r="B3073" s="21">
        <v>43604.0</v>
      </c>
      <c r="C3073" s="21">
        <v>43604.0</v>
      </c>
      <c r="D3073" s="277" t="s">
        <v>3143</v>
      </c>
    </row>
    <row r="3074">
      <c r="A3074" s="267">
        <v>961.0</v>
      </c>
      <c r="B3074" s="21">
        <v>43605.0</v>
      </c>
      <c r="C3074" s="21">
        <v>43605.0</v>
      </c>
      <c r="D3074" s="277" t="s">
        <v>2795</v>
      </c>
    </row>
    <row r="3075">
      <c r="A3075" s="267">
        <v>962.0</v>
      </c>
      <c r="B3075" s="21">
        <v>43597.0</v>
      </c>
      <c r="C3075" s="21">
        <v>43612.0</v>
      </c>
      <c r="D3075" s="277" t="s">
        <v>3143</v>
      </c>
    </row>
    <row r="3076">
      <c r="A3076" s="267">
        <v>962.0</v>
      </c>
      <c r="B3076" s="21">
        <v>43613.0</v>
      </c>
      <c r="C3076" s="21">
        <v>43629.0</v>
      </c>
      <c r="D3076" s="277" t="s">
        <v>3145</v>
      </c>
    </row>
    <row r="3077">
      <c r="A3077" s="267">
        <v>962.0</v>
      </c>
      <c r="B3077" s="21">
        <v>43630.0</v>
      </c>
      <c r="C3077" s="21">
        <v>43630.0</v>
      </c>
      <c r="D3077" s="277" t="s">
        <v>3154</v>
      </c>
    </row>
    <row r="3078">
      <c r="A3078" s="267">
        <v>963.0</v>
      </c>
      <c r="B3078" s="270">
        <v>43608.0</v>
      </c>
      <c r="C3078" s="270">
        <v>43610.0</v>
      </c>
      <c r="D3078" s="277" t="s">
        <v>3144</v>
      </c>
    </row>
    <row r="3079">
      <c r="A3079" s="267">
        <v>963.0</v>
      </c>
      <c r="B3079" s="270">
        <v>43611.0</v>
      </c>
      <c r="C3079" s="270">
        <v>43613.0</v>
      </c>
      <c r="D3079" s="277" t="s">
        <v>3140</v>
      </c>
    </row>
    <row r="3080">
      <c r="A3080" s="267">
        <v>963.0</v>
      </c>
      <c r="B3080" s="270">
        <v>43614.0</v>
      </c>
      <c r="C3080" s="270">
        <v>43614.0</v>
      </c>
      <c r="D3080" s="277" t="s">
        <v>3154</v>
      </c>
    </row>
    <row r="3081">
      <c r="A3081" s="267">
        <v>964.0</v>
      </c>
      <c r="B3081" s="270">
        <v>43608.0</v>
      </c>
      <c r="C3081" s="270">
        <v>43659.0</v>
      </c>
      <c r="D3081" s="277" t="s">
        <v>3143</v>
      </c>
    </row>
    <row r="3082">
      <c r="A3082" s="267">
        <v>964.0</v>
      </c>
      <c r="B3082" s="270">
        <v>43660.0</v>
      </c>
      <c r="C3082" s="270">
        <v>43660.0</v>
      </c>
      <c r="D3082" s="277" t="s">
        <v>2795</v>
      </c>
    </row>
    <row r="3083">
      <c r="A3083" s="267">
        <v>965.0</v>
      </c>
      <c r="B3083" s="270">
        <v>43609.0</v>
      </c>
      <c r="C3083" s="21">
        <v>43620.0</v>
      </c>
      <c r="D3083" s="277" t="s">
        <v>3143</v>
      </c>
    </row>
    <row r="3084">
      <c r="A3084" s="267">
        <v>965.0</v>
      </c>
      <c r="B3084" s="21">
        <v>43621.0</v>
      </c>
      <c r="C3084" s="21">
        <v>43626.0</v>
      </c>
      <c r="D3084" s="277" t="s">
        <v>3140</v>
      </c>
    </row>
    <row r="3085">
      <c r="A3085" s="267">
        <v>965.0</v>
      </c>
      <c r="B3085" s="21">
        <v>43627.0</v>
      </c>
      <c r="C3085" s="21">
        <v>43627.0</v>
      </c>
      <c r="D3085" s="277" t="s">
        <v>3154</v>
      </c>
    </row>
    <row r="3086">
      <c r="A3086" s="267">
        <v>966.0</v>
      </c>
      <c r="B3086" s="21">
        <v>43615.0</v>
      </c>
      <c r="C3086" s="21">
        <v>43620.0</v>
      </c>
      <c r="D3086" s="277" t="s">
        <v>3144</v>
      </c>
    </row>
    <row r="3087">
      <c r="A3087" s="267">
        <v>966.0</v>
      </c>
      <c r="B3087" s="21">
        <v>43621.0</v>
      </c>
      <c r="C3087" s="21">
        <v>43626.0</v>
      </c>
      <c r="D3087" s="277" t="s">
        <v>3145</v>
      </c>
    </row>
    <row r="3088">
      <c r="A3088" s="267">
        <v>966.0</v>
      </c>
      <c r="B3088" s="21">
        <v>43627.0</v>
      </c>
      <c r="C3088" s="21">
        <v>43627.0</v>
      </c>
      <c r="D3088" s="277" t="s">
        <v>3154</v>
      </c>
    </row>
    <row r="3089">
      <c r="A3089" s="267">
        <v>967.0</v>
      </c>
      <c r="B3089" s="21">
        <v>43615.0</v>
      </c>
      <c r="C3089" s="21">
        <v>43629.0</v>
      </c>
      <c r="D3089" s="277" t="s">
        <v>3143</v>
      </c>
    </row>
    <row r="3090">
      <c r="A3090" s="267">
        <v>967.0</v>
      </c>
      <c r="B3090" s="21">
        <v>43630.0</v>
      </c>
      <c r="C3090" s="21">
        <v>43630.0</v>
      </c>
      <c r="D3090" s="277" t="s">
        <v>2795</v>
      </c>
    </row>
    <row r="3091">
      <c r="A3091" s="267">
        <v>968.0</v>
      </c>
      <c r="B3091" s="21">
        <v>43617.0</v>
      </c>
      <c r="C3091" s="21">
        <v>43620.0</v>
      </c>
      <c r="D3091" s="277" t="s">
        <v>3143</v>
      </c>
    </row>
    <row r="3092">
      <c r="A3092" s="267">
        <v>968.0</v>
      </c>
      <c r="B3092" s="21">
        <v>43621.0</v>
      </c>
      <c r="C3092" s="21">
        <v>43626.0</v>
      </c>
      <c r="D3092" s="277" t="s">
        <v>3140</v>
      </c>
    </row>
    <row r="3093">
      <c r="A3093" s="267">
        <v>968.0</v>
      </c>
      <c r="B3093" s="21">
        <v>43627.0</v>
      </c>
      <c r="C3093" s="21">
        <v>43627.0</v>
      </c>
      <c r="D3093" s="277" t="s">
        <v>3154</v>
      </c>
    </row>
    <row r="3094">
      <c r="A3094" s="267">
        <v>969.0</v>
      </c>
      <c r="B3094" s="21">
        <v>43617.0</v>
      </c>
      <c r="C3094" s="21">
        <v>43626.0</v>
      </c>
      <c r="D3094" s="277" t="s">
        <v>3143</v>
      </c>
    </row>
    <row r="3095">
      <c r="A3095" s="267">
        <v>969.0</v>
      </c>
      <c r="B3095" s="21">
        <v>43627.0</v>
      </c>
      <c r="C3095" s="21">
        <v>43627.0</v>
      </c>
      <c r="D3095" s="277" t="s">
        <v>3154</v>
      </c>
    </row>
    <row r="3096">
      <c r="A3096" s="267">
        <v>970.0</v>
      </c>
      <c r="B3096" s="21">
        <v>43621.0</v>
      </c>
      <c r="C3096" s="266">
        <v>43649.0</v>
      </c>
      <c r="D3096" s="277" t="s">
        <v>3143</v>
      </c>
    </row>
    <row r="3097">
      <c r="A3097" s="267">
        <v>970.0</v>
      </c>
      <c r="B3097" s="266">
        <v>43650.0</v>
      </c>
      <c r="C3097" s="266">
        <v>43667.0</v>
      </c>
      <c r="D3097" s="277" t="s">
        <v>3145</v>
      </c>
    </row>
    <row r="3098">
      <c r="A3098" s="267">
        <v>970.0</v>
      </c>
      <c r="B3098" s="266">
        <v>43668.0</v>
      </c>
      <c r="C3098" s="266">
        <v>43668.0</v>
      </c>
      <c r="D3098" s="277" t="s">
        <v>3154</v>
      </c>
    </row>
    <row r="3099">
      <c r="A3099" s="267">
        <v>971.0</v>
      </c>
      <c r="B3099" s="301">
        <v>43622.0</v>
      </c>
      <c r="C3099" s="21">
        <v>43627.0</v>
      </c>
      <c r="D3099" s="277" t="s">
        <v>3143</v>
      </c>
    </row>
    <row r="3100">
      <c r="A3100" s="267">
        <v>971.0</v>
      </c>
      <c r="B3100" s="21">
        <v>43628.0</v>
      </c>
      <c r="C3100" s="21">
        <v>43629.0</v>
      </c>
      <c r="D3100" s="277" t="s">
        <v>3144</v>
      </c>
    </row>
    <row r="3101">
      <c r="A3101" s="267">
        <v>971.0</v>
      </c>
      <c r="B3101" s="21">
        <v>43630.0</v>
      </c>
      <c r="C3101" s="21">
        <v>43634.0</v>
      </c>
      <c r="D3101" s="277" t="s">
        <v>3140</v>
      </c>
    </row>
    <row r="3102">
      <c r="A3102" s="267">
        <v>971.0</v>
      </c>
      <c r="B3102" s="21">
        <v>43635.0</v>
      </c>
      <c r="C3102" s="21">
        <v>43635.0</v>
      </c>
      <c r="D3102" s="277" t="s">
        <v>3154</v>
      </c>
    </row>
    <row r="3103">
      <c r="A3103" s="267">
        <v>972.0</v>
      </c>
      <c r="B3103" s="21">
        <v>43627.0</v>
      </c>
      <c r="C3103" s="21">
        <v>43639.0</v>
      </c>
      <c r="D3103" s="277" t="s">
        <v>3144</v>
      </c>
    </row>
    <row r="3104">
      <c r="A3104" s="267">
        <v>972.0</v>
      </c>
      <c r="B3104" s="21">
        <v>43640.0</v>
      </c>
      <c r="C3104" s="21">
        <v>43643.0</v>
      </c>
      <c r="D3104" s="277" t="s">
        <v>3140</v>
      </c>
    </row>
    <row r="3105">
      <c r="A3105" s="267">
        <v>972.0</v>
      </c>
      <c r="B3105" s="21">
        <v>43644.0</v>
      </c>
      <c r="C3105" s="21">
        <v>43644.0</v>
      </c>
      <c r="D3105" s="277" t="s">
        <v>3154</v>
      </c>
    </row>
    <row r="3106">
      <c r="A3106" s="267">
        <v>973.0</v>
      </c>
      <c r="B3106" s="21">
        <v>43628.0</v>
      </c>
      <c r="C3106" s="266">
        <v>43651.0</v>
      </c>
      <c r="D3106" s="277" t="s">
        <v>3143</v>
      </c>
    </row>
    <row r="3107">
      <c r="A3107" s="267">
        <v>973.0</v>
      </c>
      <c r="B3107" s="266">
        <v>43652.0</v>
      </c>
      <c r="C3107" s="266">
        <v>43665.0</v>
      </c>
      <c r="D3107" s="277" t="s">
        <v>3145</v>
      </c>
    </row>
    <row r="3108">
      <c r="A3108" s="267">
        <v>973.0</v>
      </c>
      <c r="B3108" s="266">
        <v>43666.0</v>
      </c>
      <c r="C3108" s="266">
        <v>43666.0</v>
      </c>
      <c r="D3108" s="277" t="s">
        <v>3154</v>
      </c>
    </row>
    <row r="3109">
      <c r="A3109" s="267">
        <v>974.0</v>
      </c>
      <c r="B3109" s="21">
        <v>43629.0</v>
      </c>
      <c r="C3109" s="266">
        <v>43663.0</v>
      </c>
      <c r="D3109" s="277" t="s">
        <v>3143</v>
      </c>
    </row>
    <row r="3110">
      <c r="A3110" s="267">
        <v>974.0</v>
      </c>
      <c r="B3110" s="266">
        <v>43664.0</v>
      </c>
      <c r="C3110" s="266">
        <v>43668.0</v>
      </c>
      <c r="D3110" s="277" t="s">
        <v>3144</v>
      </c>
    </row>
    <row r="3111">
      <c r="A3111" s="267">
        <v>974.0</v>
      </c>
      <c r="B3111" s="266">
        <v>43669.0</v>
      </c>
      <c r="C3111" s="266">
        <v>43686.0</v>
      </c>
      <c r="D3111" s="277" t="s">
        <v>3145</v>
      </c>
    </row>
    <row r="3112">
      <c r="A3112" s="267">
        <v>974.0</v>
      </c>
      <c r="B3112" s="266">
        <v>43687.0</v>
      </c>
      <c r="C3112" s="266">
        <v>43687.0</v>
      </c>
      <c r="D3112" s="277" t="s">
        <v>3154</v>
      </c>
    </row>
    <row r="3113">
      <c r="A3113" s="267">
        <v>975.0</v>
      </c>
      <c r="B3113" s="270">
        <v>43628.0</v>
      </c>
      <c r="C3113" s="284">
        <v>43653.0</v>
      </c>
      <c r="D3113" s="277" t="s">
        <v>3143</v>
      </c>
    </row>
    <row r="3114">
      <c r="A3114" s="267">
        <v>975.0</v>
      </c>
      <c r="B3114" s="284">
        <v>43654.0</v>
      </c>
      <c r="C3114" s="284">
        <v>43671.0</v>
      </c>
      <c r="D3114" s="277" t="s">
        <v>3145</v>
      </c>
    </row>
    <row r="3115">
      <c r="A3115" s="267">
        <v>975.0</v>
      </c>
      <c r="B3115" s="284">
        <v>43672.0</v>
      </c>
      <c r="C3115" s="284">
        <v>43672.0</v>
      </c>
      <c r="D3115" s="277" t="s">
        <v>3154</v>
      </c>
    </row>
    <row r="3116">
      <c r="A3116" s="267">
        <v>976.0</v>
      </c>
      <c r="B3116" s="21">
        <v>43630.0</v>
      </c>
      <c r="C3116" s="21">
        <v>43641.0</v>
      </c>
      <c r="D3116" s="277" t="s">
        <v>3144</v>
      </c>
    </row>
    <row r="3117">
      <c r="A3117" s="267">
        <v>976.0</v>
      </c>
      <c r="B3117" s="21">
        <v>43642.0</v>
      </c>
      <c r="C3117" s="21">
        <v>43642.0</v>
      </c>
      <c r="D3117" s="277" t="s">
        <v>3154</v>
      </c>
    </row>
    <row r="3118">
      <c r="A3118" s="267">
        <v>977.0</v>
      </c>
      <c r="B3118" s="21">
        <v>43632.0</v>
      </c>
      <c r="C3118" s="21">
        <v>43636.0</v>
      </c>
      <c r="D3118" s="277" t="s">
        <v>3143</v>
      </c>
    </row>
    <row r="3119">
      <c r="A3119" s="267">
        <v>977.0</v>
      </c>
      <c r="B3119" s="21">
        <v>43637.0</v>
      </c>
      <c r="C3119" s="21">
        <v>43637.0</v>
      </c>
      <c r="D3119" s="277" t="s">
        <v>3154</v>
      </c>
    </row>
    <row r="3120">
      <c r="A3120" s="267">
        <v>978.0</v>
      </c>
      <c r="B3120" s="270">
        <v>43638.0</v>
      </c>
      <c r="C3120" s="284">
        <v>43646.0</v>
      </c>
      <c r="D3120" s="277" t="s">
        <v>3144</v>
      </c>
    </row>
    <row r="3121">
      <c r="A3121" s="267">
        <v>978.0</v>
      </c>
      <c r="B3121" s="284">
        <v>43647.0</v>
      </c>
      <c r="C3121" s="284">
        <v>43651.0</v>
      </c>
      <c r="D3121" s="277" t="s">
        <v>3140</v>
      </c>
    </row>
    <row r="3122">
      <c r="A3122" s="267">
        <v>978.0</v>
      </c>
      <c r="B3122" s="284">
        <v>43652.0</v>
      </c>
      <c r="C3122" s="284">
        <v>43652.0</v>
      </c>
      <c r="D3122" s="277" t="s">
        <v>3154</v>
      </c>
    </row>
    <row r="3123">
      <c r="A3123" s="267">
        <v>979.0</v>
      </c>
      <c r="B3123" s="270">
        <v>43638.0</v>
      </c>
      <c r="C3123" s="284">
        <v>43647.0</v>
      </c>
      <c r="D3123" s="277" t="s">
        <v>3144</v>
      </c>
    </row>
    <row r="3124">
      <c r="A3124" s="267">
        <v>979.0</v>
      </c>
      <c r="B3124" s="284">
        <v>43648.0</v>
      </c>
      <c r="C3124" s="284">
        <v>43648.0</v>
      </c>
      <c r="D3124" s="277" t="s">
        <v>3154</v>
      </c>
    </row>
    <row r="3125">
      <c r="A3125" s="267">
        <v>980.0</v>
      </c>
      <c r="B3125" s="270">
        <v>43639.0</v>
      </c>
      <c r="C3125" s="270">
        <v>43642.0</v>
      </c>
      <c r="D3125" s="277" t="s">
        <v>3144</v>
      </c>
    </row>
    <row r="3126">
      <c r="A3126" s="267">
        <v>980.0</v>
      </c>
      <c r="B3126" s="270">
        <v>43643.0</v>
      </c>
      <c r="C3126" s="284">
        <v>43647.0</v>
      </c>
      <c r="D3126" s="277" t="s">
        <v>3140</v>
      </c>
    </row>
    <row r="3127">
      <c r="A3127" s="267">
        <v>980.0</v>
      </c>
      <c r="B3127" s="284">
        <v>43648.0</v>
      </c>
      <c r="C3127" s="284">
        <v>43648.0</v>
      </c>
      <c r="D3127" s="277" t="s">
        <v>3154</v>
      </c>
    </row>
    <row r="3128">
      <c r="A3128" s="267">
        <v>981.0</v>
      </c>
      <c r="B3128" s="21">
        <v>43642.0</v>
      </c>
      <c r="C3128" s="266">
        <v>43652.0</v>
      </c>
      <c r="D3128" s="277" t="s">
        <v>3144</v>
      </c>
    </row>
    <row r="3129">
      <c r="A3129" s="267">
        <v>981.0</v>
      </c>
      <c r="B3129" s="266">
        <v>43653.0</v>
      </c>
      <c r="C3129" s="266">
        <v>43653.0</v>
      </c>
      <c r="D3129" s="277" t="s">
        <v>3154</v>
      </c>
    </row>
    <row r="3130">
      <c r="A3130" s="267">
        <v>982.0</v>
      </c>
      <c r="B3130" s="21">
        <v>43641.0</v>
      </c>
      <c r="C3130" s="21">
        <v>43643.0</v>
      </c>
      <c r="D3130" s="277" t="s">
        <v>3143</v>
      </c>
    </row>
    <row r="3131">
      <c r="A3131" s="267">
        <v>982.0</v>
      </c>
      <c r="B3131" s="21">
        <v>43644.0</v>
      </c>
      <c r="C3131" s="21">
        <v>43644.0</v>
      </c>
      <c r="D3131" s="277" t="s">
        <v>3144</v>
      </c>
    </row>
    <row r="3132">
      <c r="A3132" s="267">
        <v>982.0</v>
      </c>
      <c r="B3132" s="21">
        <v>43645.0</v>
      </c>
      <c r="C3132" s="266">
        <v>43650.0</v>
      </c>
      <c r="D3132" s="277" t="s">
        <v>3143</v>
      </c>
    </row>
    <row r="3133">
      <c r="A3133" s="267">
        <v>982.0</v>
      </c>
      <c r="B3133" s="266">
        <v>43651.0</v>
      </c>
      <c r="C3133" s="266">
        <v>43653.0</v>
      </c>
      <c r="D3133" s="277" t="s">
        <v>3145</v>
      </c>
    </row>
    <row r="3134">
      <c r="A3134" s="267">
        <v>982.0</v>
      </c>
      <c r="B3134" s="266">
        <v>43654.0</v>
      </c>
      <c r="C3134" s="266">
        <v>43654.0</v>
      </c>
      <c r="D3134" s="277" t="s">
        <v>3154</v>
      </c>
    </row>
    <row r="3135">
      <c r="A3135" s="267">
        <v>983.0</v>
      </c>
      <c r="B3135" s="266">
        <v>43647.0</v>
      </c>
      <c r="C3135" s="266">
        <v>43669.0</v>
      </c>
      <c r="D3135" s="277" t="s">
        <v>3143</v>
      </c>
    </row>
    <row r="3136">
      <c r="A3136" s="267">
        <v>983.0</v>
      </c>
      <c r="B3136" s="266">
        <v>43670.0</v>
      </c>
      <c r="C3136" s="266">
        <v>43676.0</v>
      </c>
      <c r="D3136" s="277" t="s">
        <v>3145</v>
      </c>
    </row>
    <row r="3137">
      <c r="A3137" s="267">
        <v>983.0</v>
      </c>
      <c r="B3137" s="266">
        <v>43677.0</v>
      </c>
      <c r="C3137" s="266">
        <v>43677.0</v>
      </c>
      <c r="D3137" s="277" t="s">
        <v>3154</v>
      </c>
    </row>
    <row r="3138">
      <c r="A3138" s="267">
        <v>984.0</v>
      </c>
      <c r="B3138" s="266">
        <v>43649.0</v>
      </c>
      <c r="C3138" s="266">
        <v>43655.0</v>
      </c>
      <c r="D3138" s="277" t="s">
        <v>3144</v>
      </c>
    </row>
    <row r="3139">
      <c r="A3139" s="267">
        <v>984.0</v>
      </c>
      <c r="B3139" s="266">
        <v>43656.0</v>
      </c>
      <c r="C3139" s="266">
        <v>43656.0</v>
      </c>
      <c r="D3139" s="277" t="s">
        <v>3154</v>
      </c>
    </row>
    <row r="3140">
      <c r="A3140" s="267">
        <v>985.0</v>
      </c>
      <c r="B3140" s="284">
        <v>43649.0</v>
      </c>
      <c r="C3140" s="284">
        <v>43651.0</v>
      </c>
      <c r="D3140" s="277" t="s">
        <v>3144</v>
      </c>
    </row>
    <row r="3141">
      <c r="A3141" s="267">
        <v>985.0</v>
      </c>
      <c r="B3141" s="284">
        <v>43652.0</v>
      </c>
      <c r="C3141" s="284">
        <v>43658.0</v>
      </c>
      <c r="D3141" s="277" t="s">
        <v>3140</v>
      </c>
    </row>
    <row r="3142">
      <c r="A3142" s="267">
        <v>985.0</v>
      </c>
      <c r="B3142" s="284">
        <v>43659.0</v>
      </c>
      <c r="C3142" s="284">
        <v>43659.0</v>
      </c>
      <c r="D3142" s="277" t="s">
        <v>3154</v>
      </c>
    </row>
    <row r="3143">
      <c r="A3143" s="267">
        <v>986.0</v>
      </c>
      <c r="B3143" s="266">
        <v>43656.0</v>
      </c>
      <c r="C3143" s="266">
        <v>43659.0</v>
      </c>
      <c r="D3143" s="277" t="s">
        <v>3143</v>
      </c>
    </row>
    <row r="3144">
      <c r="A3144" s="267">
        <v>986.0</v>
      </c>
      <c r="B3144" s="266">
        <v>43660.0</v>
      </c>
      <c r="C3144" s="266">
        <v>43660.0</v>
      </c>
      <c r="D3144" s="277" t="s">
        <v>3144</v>
      </c>
    </row>
    <row r="3145">
      <c r="A3145" s="267">
        <v>986.0</v>
      </c>
      <c r="B3145" s="266">
        <v>43661.0</v>
      </c>
      <c r="C3145" s="266">
        <v>43667.0</v>
      </c>
      <c r="D3145" s="277" t="s">
        <v>3145</v>
      </c>
    </row>
    <row r="3146">
      <c r="A3146" s="267">
        <v>986.0</v>
      </c>
      <c r="B3146" s="266">
        <v>43668.0</v>
      </c>
      <c r="C3146" s="266">
        <v>43668.0</v>
      </c>
      <c r="D3146" s="277" t="s">
        <v>3154</v>
      </c>
    </row>
    <row r="3147">
      <c r="A3147" s="267">
        <v>987.0</v>
      </c>
      <c r="B3147" s="266">
        <v>43656.0</v>
      </c>
      <c r="C3147" s="266">
        <v>43659.0</v>
      </c>
      <c r="D3147" s="277" t="s">
        <v>3143</v>
      </c>
    </row>
    <row r="3148">
      <c r="A3148" s="267">
        <v>987.0</v>
      </c>
      <c r="B3148" s="266">
        <v>43660.0</v>
      </c>
      <c r="C3148" s="266">
        <v>43660.0</v>
      </c>
      <c r="D3148" s="277" t="s">
        <v>3144</v>
      </c>
    </row>
    <row r="3149">
      <c r="A3149" s="267">
        <v>987.0</v>
      </c>
      <c r="B3149" s="266">
        <v>43661.0</v>
      </c>
      <c r="C3149" s="266">
        <v>43666.0</v>
      </c>
      <c r="D3149" s="277" t="s">
        <v>3145</v>
      </c>
    </row>
    <row r="3150">
      <c r="A3150" s="267">
        <v>987.0</v>
      </c>
      <c r="B3150" s="266">
        <v>43667.0</v>
      </c>
      <c r="C3150" s="266">
        <v>43667.0</v>
      </c>
      <c r="D3150" s="277" t="s">
        <v>3154</v>
      </c>
    </row>
    <row r="3151">
      <c r="A3151" s="267">
        <v>988.0</v>
      </c>
      <c r="B3151" s="266">
        <v>43660.0</v>
      </c>
      <c r="C3151" s="266">
        <v>43671.0</v>
      </c>
      <c r="D3151" s="277" t="s">
        <v>3143</v>
      </c>
    </row>
    <row r="3152">
      <c r="A3152" s="267">
        <v>988.0</v>
      </c>
      <c r="B3152" s="266">
        <v>43672.0</v>
      </c>
      <c r="C3152" s="284">
        <v>43682.0</v>
      </c>
      <c r="D3152" s="277" t="s">
        <v>3144</v>
      </c>
    </row>
    <row r="3153">
      <c r="A3153" s="267">
        <v>988.0</v>
      </c>
      <c r="B3153" s="284">
        <v>43683.0</v>
      </c>
      <c r="C3153" s="284">
        <v>43705.0</v>
      </c>
      <c r="D3153" s="277" t="s">
        <v>3145</v>
      </c>
    </row>
    <row r="3154">
      <c r="A3154" s="267">
        <v>988.0</v>
      </c>
      <c r="B3154" s="284">
        <v>43706.0</v>
      </c>
      <c r="C3154" s="284">
        <v>43706.0</v>
      </c>
      <c r="D3154" s="277" t="s">
        <v>3154</v>
      </c>
    </row>
    <row r="3155">
      <c r="A3155" s="267">
        <v>989.0</v>
      </c>
      <c r="B3155" s="266">
        <v>43661.0</v>
      </c>
      <c r="C3155" s="266">
        <v>43661.0</v>
      </c>
      <c r="D3155" s="277" t="s">
        <v>3143</v>
      </c>
    </row>
    <row r="3156">
      <c r="A3156" s="267">
        <v>989.0</v>
      </c>
      <c r="B3156" s="266">
        <v>43662.0</v>
      </c>
      <c r="C3156" s="266">
        <v>43662.0</v>
      </c>
      <c r="D3156" s="277" t="s">
        <v>2795</v>
      </c>
    </row>
    <row r="3157">
      <c r="A3157" s="267">
        <v>990.0</v>
      </c>
      <c r="B3157" s="266">
        <v>43661.0</v>
      </c>
      <c r="C3157" s="266">
        <v>43675.0</v>
      </c>
      <c r="D3157" s="277" t="s">
        <v>3143</v>
      </c>
    </row>
    <row r="3158">
      <c r="A3158" s="267">
        <v>990.0</v>
      </c>
      <c r="B3158" s="266">
        <v>43676.0</v>
      </c>
      <c r="C3158" s="266">
        <v>43676.0</v>
      </c>
      <c r="D3158" s="277" t="s">
        <v>2795</v>
      </c>
    </row>
    <row r="3159">
      <c r="A3159" s="267">
        <v>991.0</v>
      </c>
      <c r="B3159" s="266">
        <v>43662.0</v>
      </c>
      <c r="C3159" s="284">
        <v>43682.0</v>
      </c>
      <c r="D3159" s="277" t="s">
        <v>3143</v>
      </c>
    </row>
    <row r="3160">
      <c r="A3160" s="267">
        <v>991.0</v>
      </c>
      <c r="B3160" s="284">
        <v>43683.0</v>
      </c>
      <c r="C3160" s="284">
        <v>43683.0</v>
      </c>
      <c r="D3160" s="277" t="s">
        <v>3144</v>
      </c>
    </row>
    <row r="3161">
      <c r="A3161" s="267">
        <v>991.0</v>
      </c>
      <c r="B3161" s="284">
        <v>43684.0</v>
      </c>
      <c r="C3161" s="284">
        <v>43689.0</v>
      </c>
      <c r="D3161" s="277" t="s">
        <v>3145</v>
      </c>
    </row>
    <row r="3162">
      <c r="A3162" s="267">
        <v>991.0</v>
      </c>
      <c r="B3162" s="284">
        <v>43690.0</v>
      </c>
      <c r="C3162" s="284">
        <v>43690.0</v>
      </c>
      <c r="D3162" s="277" t="s">
        <v>3154</v>
      </c>
    </row>
    <row r="3163">
      <c r="A3163" s="267">
        <v>992.0</v>
      </c>
      <c r="B3163" s="266">
        <v>43662.0</v>
      </c>
      <c r="C3163" s="284">
        <v>43684.0</v>
      </c>
      <c r="D3163" s="277" t="s">
        <v>3143</v>
      </c>
    </row>
    <row r="3164">
      <c r="A3164" s="267">
        <v>992.0</v>
      </c>
      <c r="B3164" s="284">
        <v>43685.0</v>
      </c>
      <c r="C3164" s="284">
        <v>43689.0</v>
      </c>
      <c r="D3164" s="277" t="s">
        <v>3145</v>
      </c>
    </row>
    <row r="3165">
      <c r="A3165" s="267">
        <v>992.0</v>
      </c>
      <c r="B3165" s="284">
        <v>43690.0</v>
      </c>
      <c r="C3165" s="284">
        <v>43690.0</v>
      </c>
      <c r="D3165" s="277" t="s">
        <v>3154</v>
      </c>
    </row>
    <row r="3166">
      <c r="A3166" s="267">
        <v>993.0</v>
      </c>
      <c r="B3166" s="266">
        <v>43662.0</v>
      </c>
      <c r="C3166" s="266">
        <v>43672.0</v>
      </c>
      <c r="D3166" s="277" t="s">
        <v>3143</v>
      </c>
    </row>
    <row r="3167">
      <c r="A3167" s="267">
        <v>993.0</v>
      </c>
      <c r="B3167" s="266">
        <v>43673.0</v>
      </c>
      <c r="C3167" s="266">
        <v>43673.0</v>
      </c>
      <c r="D3167" s="277" t="s">
        <v>2795</v>
      </c>
    </row>
    <row r="3168">
      <c r="A3168" s="267">
        <v>994.0</v>
      </c>
      <c r="B3168" s="266">
        <v>43663.0</v>
      </c>
      <c r="C3168" s="266">
        <v>43673.0</v>
      </c>
      <c r="D3168" s="277" t="s">
        <v>3143</v>
      </c>
    </row>
    <row r="3169">
      <c r="A3169" s="267">
        <v>994.0</v>
      </c>
      <c r="B3169" s="266">
        <v>43674.0</v>
      </c>
      <c r="C3169" s="284">
        <v>43679.0</v>
      </c>
      <c r="D3169" s="277" t="s">
        <v>3145</v>
      </c>
    </row>
    <row r="3170">
      <c r="A3170" s="267">
        <v>994.0</v>
      </c>
      <c r="B3170" s="284">
        <v>43680.0</v>
      </c>
      <c r="C3170" s="284">
        <v>43680.0</v>
      </c>
      <c r="D3170" s="277" t="s">
        <v>3154</v>
      </c>
    </row>
    <row r="3171">
      <c r="A3171" s="267">
        <v>995.0</v>
      </c>
      <c r="B3171" s="266">
        <v>43664.0</v>
      </c>
      <c r="C3171" s="266">
        <v>43664.0</v>
      </c>
      <c r="D3171" s="277" t="s">
        <v>3143</v>
      </c>
    </row>
    <row r="3172">
      <c r="A3172" s="267">
        <v>995.0</v>
      </c>
      <c r="B3172" s="266">
        <v>43665.0</v>
      </c>
      <c r="C3172" s="266">
        <v>43665.0</v>
      </c>
      <c r="D3172" s="277" t="s">
        <v>2795</v>
      </c>
    </row>
    <row r="3173">
      <c r="A3173" s="267">
        <v>996.0</v>
      </c>
      <c r="B3173" s="266">
        <v>43666.0</v>
      </c>
      <c r="C3173" s="266">
        <v>43669.0</v>
      </c>
      <c r="D3173" s="277" t="s">
        <v>3143</v>
      </c>
    </row>
    <row r="3174">
      <c r="A3174" s="267">
        <v>996.0</v>
      </c>
      <c r="B3174" s="266">
        <v>43670.0</v>
      </c>
      <c r="C3174" s="266">
        <v>43670.0</v>
      </c>
      <c r="D3174" s="277" t="s">
        <v>2795</v>
      </c>
    </row>
    <row r="3175">
      <c r="A3175" s="267">
        <v>997.0</v>
      </c>
      <c r="B3175" s="284">
        <v>43669.0</v>
      </c>
      <c r="C3175" s="284">
        <v>43672.0</v>
      </c>
      <c r="D3175" s="277" t="s">
        <v>3144</v>
      </c>
    </row>
    <row r="3176">
      <c r="A3176" s="267">
        <v>997.0</v>
      </c>
      <c r="B3176" s="284">
        <v>43673.0</v>
      </c>
      <c r="C3176" s="284">
        <v>43679.0</v>
      </c>
      <c r="D3176" s="277" t="s">
        <v>3145</v>
      </c>
    </row>
    <row r="3177">
      <c r="A3177" s="267">
        <v>997.0</v>
      </c>
      <c r="B3177" s="284">
        <v>43680.0</v>
      </c>
      <c r="C3177" s="284">
        <v>43680.0</v>
      </c>
      <c r="D3177" s="277" t="s">
        <v>3154</v>
      </c>
    </row>
    <row r="3178">
      <c r="A3178" s="267">
        <v>998.0</v>
      </c>
      <c r="B3178" s="284">
        <v>43670.0</v>
      </c>
      <c r="C3178" s="302">
        <v>43776.0</v>
      </c>
      <c r="D3178" s="277" t="s">
        <v>3143</v>
      </c>
    </row>
    <row r="3179">
      <c r="A3179" s="267">
        <v>998.0</v>
      </c>
      <c r="B3179" s="302">
        <v>43777.0</v>
      </c>
      <c r="C3179" s="302">
        <v>43783.0</v>
      </c>
      <c r="D3179" s="277" t="s">
        <v>3144</v>
      </c>
    </row>
    <row r="3180">
      <c r="A3180" s="267">
        <v>998.0</v>
      </c>
      <c r="B3180" s="302">
        <v>43784.0</v>
      </c>
      <c r="C3180" s="284">
        <v>43802.0</v>
      </c>
      <c r="D3180" s="277" t="s">
        <v>3143</v>
      </c>
    </row>
    <row r="3181">
      <c r="A3181" s="267">
        <v>998.0</v>
      </c>
      <c r="B3181" s="284">
        <v>43803.0</v>
      </c>
      <c r="C3181" s="284">
        <v>43803.0</v>
      </c>
      <c r="D3181" s="277" t="s">
        <v>3154</v>
      </c>
    </row>
    <row r="3182">
      <c r="A3182" s="267">
        <v>999.0</v>
      </c>
      <c r="B3182" s="266">
        <v>43670.0</v>
      </c>
      <c r="C3182" s="266">
        <v>43674.0</v>
      </c>
      <c r="D3182" s="277" t="s">
        <v>3143</v>
      </c>
    </row>
    <row r="3183">
      <c r="A3183" s="267">
        <v>999.0</v>
      </c>
      <c r="B3183" s="266">
        <v>43675.0</v>
      </c>
      <c r="C3183" s="266">
        <v>43675.0</v>
      </c>
      <c r="D3183" s="277" t="s">
        <v>2795</v>
      </c>
    </row>
    <row r="3184">
      <c r="A3184" s="267">
        <v>1000.0</v>
      </c>
      <c r="B3184" s="266">
        <v>43671.0</v>
      </c>
      <c r="C3184" s="284">
        <v>43681.0</v>
      </c>
      <c r="D3184" s="277" t="s">
        <v>3143</v>
      </c>
    </row>
    <row r="3185">
      <c r="A3185" s="267">
        <v>1000.0</v>
      </c>
      <c r="B3185" s="284">
        <v>43682.0</v>
      </c>
      <c r="C3185" s="284">
        <v>43692.0</v>
      </c>
      <c r="D3185" s="277" t="s">
        <v>3145</v>
      </c>
    </row>
    <row r="3186">
      <c r="A3186" s="267">
        <v>1000.0</v>
      </c>
      <c r="B3186" s="284">
        <v>43693.0</v>
      </c>
      <c r="C3186" s="284">
        <v>43693.0</v>
      </c>
      <c r="D3186" s="277" t="s">
        <v>3154</v>
      </c>
    </row>
    <row r="3187">
      <c r="A3187" s="267">
        <v>1001.0</v>
      </c>
      <c r="B3187" s="266">
        <v>43671.0</v>
      </c>
      <c r="C3187" s="266">
        <v>43676.0</v>
      </c>
      <c r="D3187" s="277" t="s">
        <v>3143</v>
      </c>
    </row>
    <row r="3188">
      <c r="A3188" s="267">
        <v>1001.0</v>
      </c>
      <c r="B3188" s="266">
        <v>43677.0</v>
      </c>
      <c r="C3188" s="266">
        <v>43677.0</v>
      </c>
      <c r="D3188" s="277" t="s">
        <v>2795</v>
      </c>
    </row>
    <row r="3189">
      <c r="A3189" s="267">
        <v>1002.0</v>
      </c>
      <c r="B3189" s="284">
        <v>43667.0</v>
      </c>
      <c r="C3189" s="284">
        <v>43672.0</v>
      </c>
      <c r="D3189" s="277" t="s">
        <v>3144</v>
      </c>
    </row>
    <row r="3190">
      <c r="A3190" s="267">
        <v>1002.0</v>
      </c>
      <c r="B3190" s="284">
        <v>43673.0</v>
      </c>
      <c r="C3190" s="284">
        <v>43699.0</v>
      </c>
      <c r="D3190" s="277" t="s">
        <v>3145</v>
      </c>
    </row>
    <row r="3191">
      <c r="A3191" s="267">
        <v>1002.0</v>
      </c>
      <c r="B3191" s="284">
        <v>43700.0</v>
      </c>
      <c r="C3191" s="284">
        <v>43700.0</v>
      </c>
      <c r="D3191" s="277" t="s">
        <v>3154</v>
      </c>
    </row>
    <row r="3192">
      <c r="A3192" s="267">
        <v>1003.0</v>
      </c>
      <c r="B3192" s="284">
        <v>43673.0</v>
      </c>
      <c r="C3192" s="284">
        <v>43675.0</v>
      </c>
      <c r="D3192" s="277" t="s">
        <v>3143</v>
      </c>
    </row>
    <row r="3193">
      <c r="A3193" s="267">
        <v>1003.0</v>
      </c>
      <c r="B3193" s="284">
        <v>43676.0</v>
      </c>
      <c r="C3193" s="284">
        <v>43680.0</v>
      </c>
      <c r="D3193" s="277" t="s">
        <v>3144</v>
      </c>
    </row>
    <row r="3194">
      <c r="A3194" s="267">
        <v>1003.0</v>
      </c>
      <c r="B3194" s="284">
        <v>43681.0</v>
      </c>
      <c r="C3194" s="266">
        <v>43684.0</v>
      </c>
      <c r="D3194" s="277" t="s">
        <v>3145</v>
      </c>
    </row>
    <row r="3195">
      <c r="A3195" s="267">
        <v>1003.0</v>
      </c>
      <c r="B3195" s="266">
        <v>43685.0</v>
      </c>
      <c r="C3195" s="266">
        <v>43685.0</v>
      </c>
      <c r="D3195" s="277" t="s">
        <v>3154</v>
      </c>
    </row>
    <row r="3196">
      <c r="A3196" s="267">
        <v>1004.0</v>
      </c>
      <c r="B3196" s="266">
        <v>43675.0</v>
      </c>
      <c r="C3196" s="284">
        <v>43694.0</v>
      </c>
      <c r="D3196" s="277" t="s">
        <v>3143</v>
      </c>
    </row>
    <row r="3197">
      <c r="A3197" s="267">
        <v>1004.0</v>
      </c>
      <c r="B3197" s="284">
        <v>43695.0</v>
      </c>
      <c r="C3197" s="284">
        <v>43699.0</v>
      </c>
      <c r="D3197" s="277" t="s">
        <v>3145</v>
      </c>
    </row>
    <row r="3198">
      <c r="A3198" s="267">
        <v>1004.0</v>
      </c>
      <c r="B3198" s="284">
        <v>43700.0</v>
      </c>
      <c r="C3198" s="284">
        <v>43700.0</v>
      </c>
      <c r="D3198" s="277" t="s">
        <v>3154</v>
      </c>
    </row>
    <row r="3199">
      <c r="A3199" s="267">
        <v>1005.0</v>
      </c>
      <c r="B3199" s="266">
        <v>43676.0</v>
      </c>
      <c r="C3199" s="266">
        <v>43711.0</v>
      </c>
      <c r="D3199" s="277" t="s">
        <v>3143</v>
      </c>
    </row>
    <row r="3200">
      <c r="A3200" s="267">
        <v>1005.0</v>
      </c>
      <c r="B3200" s="266">
        <v>43712.0</v>
      </c>
      <c r="C3200" s="266">
        <v>43727.0</v>
      </c>
      <c r="D3200" s="277" t="s">
        <v>3145</v>
      </c>
    </row>
    <row r="3201">
      <c r="A3201" s="267">
        <v>1005.0</v>
      </c>
      <c r="B3201" s="266">
        <v>43728.0</v>
      </c>
      <c r="C3201" s="266">
        <v>43728.0</v>
      </c>
      <c r="D3201" s="277" t="s">
        <v>3154</v>
      </c>
    </row>
    <row r="3202">
      <c r="A3202" s="267">
        <v>1006.0</v>
      </c>
      <c r="B3202" s="266">
        <v>43676.0</v>
      </c>
      <c r="C3202" s="284">
        <v>43693.0</v>
      </c>
      <c r="D3202" s="277" t="s">
        <v>3143</v>
      </c>
    </row>
    <row r="3203">
      <c r="A3203" s="267">
        <v>1006.0</v>
      </c>
      <c r="B3203" s="284">
        <v>43694.0</v>
      </c>
      <c r="C3203" s="266">
        <v>43711.0</v>
      </c>
      <c r="D3203" s="277" t="s">
        <v>3144</v>
      </c>
    </row>
    <row r="3204">
      <c r="A3204" s="267">
        <v>1006.0</v>
      </c>
      <c r="B3204" s="266">
        <v>43712.0</v>
      </c>
      <c r="C3204" s="266">
        <v>43727.0</v>
      </c>
      <c r="D3204" s="277" t="s">
        <v>3145</v>
      </c>
    </row>
    <row r="3205">
      <c r="A3205" s="267">
        <v>1006.0</v>
      </c>
      <c r="B3205" s="266">
        <v>43728.0</v>
      </c>
      <c r="C3205" s="266">
        <v>43728.0</v>
      </c>
      <c r="D3205" s="277" t="s">
        <v>3154</v>
      </c>
    </row>
    <row r="3206">
      <c r="A3206" s="267">
        <v>1007.0</v>
      </c>
      <c r="B3206" s="284">
        <v>43676.0</v>
      </c>
      <c r="C3206" s="284">
        <v>43712.0</v>
      </c>
      <c r="D3206" s="277" t="s">
        <v>3143</v>
      </c>
    </row>
    <row r="3207">
      <c r="A3207" s="267">
        <v>1007.0</v>
      </c>
      <c r="B3207" s="284">
        <v>43713.0</v>
      </c>
      <c r="C3207" s="284">
        <v>43746.0</v>
      </c>
      <c r="D3207" s="277" t="s">
        <v>3145</v>
      </c>
    </row>
    <row r="3208">
      <c r="A3208" s="267">
        <v>1007.0</v>
      </c>
      <c r="B3208" s="284">
        <v>43747.0</v>
      </c>
      <c r="C3208" s="284">
        <v>43747.0</v>
      </c>
      <c r="D3208" s="277" t="s">
        <v>3154</v>
      </c>
    </row>
    <row r="3209">
      <c r="A3209" s="267">
        <v>1008.0</v>
      </c>
      <c r="B3209" s="266">
        <v>43679.0</v>
      </c>
      <c r="C3209" s="266">
        <v>43679.0</v>
      </c>
      <c r="D3209" s="277" t="s">
        <v>3143</v>
      </c>
    </row>
    <row r="3210">
      <c r="A3210" s="267">
        <v>1008.0</v>
      </c>
      <c r="B3210" s="266">
        <v>43680.0</v>
      </c>
      <c r="C3210" s="266">
        <v>43680.0</v>
      </c>
      <c r="D3210" s="277" t="s">
        <v>2795</v>
      </c>
    </row>
    <row r="3211">
      <c r="A3211" s="267">
        <v>1009.0</v>
      </c>
      <c r="B3211" s="266">
        <v>43683.0</v>
      </c>
      <c r="C3211" s="266">
        <v>43713.0</v>
      </c>
      <c r="D3211" s="277" t="s">
        <v>3144</v>
      </c>
    </row>
    <row r="3212">
      <c r="A3212" s="267">
        <v>1009.0</v>
      </c>
      <c r="B3212" s="266">
        <v>43714.0</v>
      </c>
      <c r="C3212" s="266">
        <v>43721.0</v>
      </c>
      <c r="D3212" s="277" t="s">
        <v>3145</v>
      </c>
    </row>
    <row r="3213">
      <c r="A3213" s="267">
        <v>1009.0</v>
      </c>
      <c r="B3213" s="266">
        <v>43722.0</v>
      </c>
      <c r="C3213" s="266">
        <v>43734.0</v>
      </c>
      <c r="D3213" s="277" t="s">
        <v>3144</v>
      </c>
    </row>
    <row r="3214">
      <c r="A3214" s="267">
        <v>1009.0</v>
      </c>
      <c r="B3214" s="266">
        <v>43735.0</v>
      </c>
      <c r="C3214" s="266">
        <v>43735.0</v>
      </c>
      <c r="D3214" s="277" t="s">
        <v>3154</v>
      </c>
    </row>
    <row r="3215">
      <c r="A3215" s="267">
        <v>1010.0</v>
      </c>
      <c r="B3215" s="284">
        <v>43653.0</v>
      </c>
      <c r="C3215" s="303">
        <v>43753.0</v>
      </c>
      <c r="D3215" s="277" t="s">
        <v>3143</v>
      </c>
    </row>
    <row r="3216">
      <c r="A3216" s="267">
        <v>1010.0</v>
      </c>
      <c r="B3216" s="303">
        <v>43754.0</v>
      </c>
      <c r="C3216" s="303">
        <v>43754.0</v>
      </c>
      <c r="D3216" s="277" t="s">
        <v>2795</v>
      </c>
    </row>
    <row r="3217">
      <c r="A3217" s="267">
        <v>1011.0</v>
      </c>
      <c r="B3217" s="284">
        <v>43644.0</v>
      </c>
      <c r="C3217" s="284">
        <v>43683.0</v>
      </c>
      <c r="D3217" s="277" t="s">
        <v>3143</v>
      </c>
    </row>
    <row r="3218">
      <c r="A3218" s="267">
        <v>1011.0</v>
      </c>
      <c r="B3218" s="284">
        <v>43684.0</v>
      </c>
      <c r="C3218" s="284">
        <v>43692.0</v>
      </c>
      <c r="D3218" s="277" t="s">
        <v>3144</v>
      </c>
    </row>
    <row r="3219">
      <c r="A3219" s="267">
        <v>1011.0</v>
      </c>
      <c r="B3219" s="284">
        <v>43693.0</v>
      </c>
      <c r="C3219" s="284">
        <v>43699.0</v>
      </c>
      <c r="D3219" s="277" t="s">
        <v>3145</v>
      </c>
    </row>
    <row r="3220">
      <c r="A3220" s="267">
        <v>1011.0</v>
      </c>
      <c r="B3220" s="284">
        <v>43700.0</v>
      </c>
      <c r="C3220" s="284">
        <v>43700.0</v>
      </c>
      <c r="D3220" s="277" t="s">
        <v>3154</v>
      </c>
    </row>
    <row r="3221">
      <c r="A3221" s="267">
        <v>1012.0</v>
      </c>
      <c r="B3221" s="284">
        <v>43688.0</v>
      </c>
      <c r="C3221" s="284">
        <v>43697.0</v>
      </c>
      <c r="D3221" s="277" t="s">
        <v>3143</v>
      </c>
    </row>
    <row r="3222">
      <c r="A3222" s="267">
        <v>1012.0</v>
      </c>
      <c r="B3222" s="284">
        <v>43698.0</v>
      </c>
      <c r="C3222" s="284">
        <v>43701.0</v>
      </c>
      <c r="D3222" s="277" t="s">
        <v>3144</v>
      </c>
    </row>
    <row r="3223">
      <c r="A3223" s="267">
        <v>1012.0</v>
      </c>
      <c r="B3223" s="284">
        <v>43702.0</v>
      </c>
      <c r="C3223" s="266">
        <v>43711.0</v>
      </c>
      <c r="D3223" s="277" t="s">
        <v>3145</v>
      </c>
    </row>
    <row r="3224">
      <c r="A3224" s="267">
        <v>1012.0</v>
      </c>
      <c r="B3224" s="266">
        <v>43712.0</v>
      </c>
      <c r="C3224" s="266">
        <v>43712.0</v>
      </c>
      <c r="D3224" s="277" t="s">
        <v>3154</v>
      </c>
    </row>
    <row r="3225">
      <c r="A3225" s="267">
        <v>1013.0</v>
      </c>
      <c r="B3225" s="284">
        <v>43689.0</v>
      </c>
      <c r="C3225" s="284">
        <v>43698.0</v>
      </c>
      <c r="D3225" s="277" t="s">
        <v>3144</v>
      </c>
    </row>
    <row r="3226">
      <c r="A3226" s="267">
        <v>1013.0</v>
      </c>
      <c r="B3226" s="284">
        <v>43699.0</v>
      </c>
      <c r="C3226" s="266">
        <v>43710.0</v>
      </c>
      <c r="D3226" s="277" t="s">
        <v>3145</v>
      </c>
    </row>
    <row r="3227">
      <c r="A3227" s="267">
        <v>1013.0</v>
      </c>
      <c r="B3227" s="266">
        <v>43711.0</v>
      </c>
      <c r="C3227" s="266">
        <v>43711.0</v>
      </c>
      <c r="D3227" s="277" t="s">
        <v>3154</v>
      </c>
    </row>
    <row r="3228">
      <c r="A3228" s="267">
        <v>1014.0</v>
      </c>
      <c r="B3228" s="284">
        <v>43691.0</v>
      </c>
      <c r="C3228" s="284">
        <v>43701.0</v>
      </c>
      <c r="D3228" s="277" t="s">
        <v>3144</v>
      </c>
    </row>
    <row r="3229">
      <c r="A3229" s="267">
        <v>1014.0</v>
      </c>
      <c r="B3229" s="284">
        <v>43702.0</v>
      </c>
      <c r="C3229" s="284">
        <v>43702.0</v>
      </c>
      <c r="D3229" s="277" t="s">
        <v>3154</v>
      </c>
    </row>
    <row r="3230">
      <c r="A3230" s="267">
        <v>1015.0</v>
      </c>
      <c r="B3230" s="284">
        <v>43693.0</v>
      </c>
      <c r="C3230" s="284">
        <v>43707.0</v>
      </c>
      <c r="D3230" s="277" t="s">
        <v>3143</v>
      </c>
    </row>
    <row r="3231">
      <c r="A3231" s="267">
        <v>1015.0</v>
      </c>
      <c r="B3231" s="284">
        <v>43708.0</v>
      </c>
      <c r="C3231" s="284">
        <v>43708.0</v>
      </c>
      <c r="D3231" s="277" t="s">
        <v>2795</v>
      </c>
    </row>
    <row r="3232">
      <c r="A3232" s="267">
        <v>1016.0</v>
      </c>
      <c r="B3232" s="284">
        <v>43693.0</v>
      </c>
      <c r="C3232" s="284">
        <v>43696.0</v>
      </c>
      <c r="D3232" s="277" t="s">
        <v>3144</v>
      </c>
    </row>
    <row r="3233">
      <c r="A3233" s="267">
        <v>1016.0</v>
      </c>
      <c r="B3233" s="284">
        <v>43697.0</v>
      </c>
      <c r="C3233" s="284">
        <v>43697.0</v>
      </c>
      <c r="D3233" s="277" t="s">
        <v>3154</v>
      </c>
    </row>
    <row r="3234">
      <c r="A3234" s="267">
        <v>1017.0</v>
      </c>
      <c r="B3234" s="284">
        <v>43696.0</v>
      </c>
      <c r="C3234" s="284">
        <v>43702.0</v>
      </c>
      <c r="D3234" s="277" t="s">
        <v>3143</v>
      </c>
    </row>
    <row r="3235">
      <c r="A3235" s="267">
        <v>1017.0</v>
      </c>
      <c r="B3235" s="284">
        <v>43703.0</v>
      </c>
      <c r="C3235" s="284">
        <v>43703.0</v>
      </c>
      <c r="D3235" s="277" t="s">
        <v>2795</v>
      </c>
    </row>
    <row r="3236">
      <c r="A3236" s="267">
        <v>1018.0</v>
      </c>
      <c r="B3236" s="284">
        <v>43698.0</v>
      </c>
      <c r="C3236" s="266">
        <v>43713.0</v>
      </c>
      <c r="D3236" s="277" t="s">
        <v>3144</v>
      </c>
    </row>
    <row r="3237">
      <c r="A3237" s="267">
        <v>1018.0</v>
      </c>
      <c r="B3237" s="266">
        <v>43713.0</v>
      </c>
      <c r="C3237" s="266">
        <v>43724.0</v>
      </c>
      <c r="D3237" s="277" t="s">
        <v>3145</v>
      </c>
    </row>
    <row r="3238">
      <c r="A3238" s="267">
        <v>1018.0</v>
      </c>
      <c r="B3238" s="266">
        <v>43725.0</v>
      </c>
      <c r="C3238" s="266">
        <v>43725.0</v>
      </c>
      <c r="D3238" s="277" t="s">
        <v>3154</v>
      </c>
    </row>
    <row r="3239">
      <c r="A3239" s="267">
        <v>1019.0</v>
      </c>
      <c r="B3239" s="284">
        <v>43702.0</v>
      </c>
      <c r="C3239" s="266">
        <v>43712.0</v>
      </c>
      <c r="D3239" s="277" t="s">
        <v>3144</v>
      </c>
    </row>
    <row r="3240">
      <c r="A3240" s="267">
        <v>1019.0</v>
      </c>
      <c r="B3240" s="266">
        <v>43713.0</v>
      </c>
      <c r="C3240" s="266">
        <v>43713.0</v>
      </c>
      <c r="D3240" s="277" t="s">
        <v>3154</v>
      </c>
    </row>
    <row r="3241">
      <c r="A3241" s="267">
        <v>1020.0</v>
      </c>
      <c r="B3241" s="284">
        <v>43706.0</v>
      </c>
      <c r="C3241" s="266">
        <v>43714.0</v>
      </c>
      <c r="D3241" s="277" t="s">
        <v>3144</v>
      </c>
    </row>
    <row r="3242">
      <c r="A3242" s="267">
        <v>1020.0</v>
      </c>
      <c r="B3242" s="266">
        <v>43715.0</v>
      </c>
      <c r="C3242" s="266">
        <v>43715.0</v>
      </c>
      <c r="D3242" s="277" t="s">
        <v>3154</v>
      </c>
    </row>
    <row r="3243">
      <c r="A3243" s="267">
        <v>1021.0</v>
      </c>
      <c r="B3243" s="284">
        <v>43703.0</v>
      </c>
      <c r="C3243" s="284">
        <v>43719.0</v>
      </c>
      <c r="D3243" s="277" t="s">
        <v>3144</v>
      </c>
    </row>
    <row r="3244">
      <c r="A3244" s="267">
        <v>1021.0</v>
      </c>
      <c r="B3244" s="284">
        <v>43720.0</v>
      </c>
      <c r="C3244" s="284">
        <v>43727.0</v>
      </c>
      <c r="D3244" s="277" t="s">
        <v>3145</v>
      </c>
    </row>
    <row r="3245">
      <c r="A3245" s="267">
        <v>1021.0</v>
      </c>
      <c r="B3245" s="284">
        <v>43728.0</v>
      </c>
      <c r="C3245" s="284">
        <v>43728.0</v>
      </c>
      <c r="D3245" s="277" t="s">
        <v>3154</v>
      </c>
    </row>
    <row r="3246">
      <c r="A3246" s="271">
        <v>1022.0</v>
      </c>
      <c r="B3246" s="286">
        <v>43705.0</v>
      </c>
      <c r="C3246" s="276">
        <v>43725.0</v>
      </c>
      <c r="D3246" s="277" t="s">
        <v>3143</v>
      </c>
    </row>
    <row r="3247">
      <c r="A3247" s="271">
        <v>1022.0</v>
      </c>
      <c r="B3247" s="276">
        <v>43726.0</v>
      </c>
      <c r="C3247" s="276">
        <v>43739.0</v>
      </c>
      <c r="D3247" s="277" t="s">
        <v>3144</v>
      </c>
    </row>
    <row r="3248">
      <c r="A3248" s="271">
        <v>1022.0</v>
      </c>
      <c r="B3248" s="276">
        <v>43740.0</v>
      </c>
      <c r="C3248" s="276">
        <v>43766.0</v>
      </c>
      <c r="D3248" s="277" t="s">
        <v>3145</v>
      </c>
    </row>
    <row r="3249">
      <c r="A3249" s="271">
        <v>1022.0</v>
      </c>
      <c r="B3249" s="276">
        <v>43767.0</v>
      </c>
      <c r="C3249" s="276">
        <v>43767.0</v>
      </c>
      <c r="D3249" s="277" t="s">
        <v>3154</v>
      </c>
    </row>
    <row r="3250">
      <c r="A3250" s="271">
        <v>1023.0</v>
      </c>
      <c r="B3250" s="276">
        <v>43706.0</v>
      </c>
      <c r="C3250" s="276">
        <v>43711.0</v>
      </c>
      <c r="D3250" s="277" t="s">
        <v>3143</v>
      </c>
    </row>
    <row r="3251">
      <c r="A3251" s="271">
        <v>1023.0</v>
      </c>
      <c r="B3251" s="276">
        <v>43712.0</v>
      </c>
      <c r="C3251" s="276">
        <v>43714.0</v>
      </c>
      <c r="D3251" s="267" t="s">
        <v>3140</v>
      </c>
    </row>
    <row r="3252">
      <c r="A3252" s="271">
        <v>1023.0</v>
      </c>
      <c r="B3252" s="276">
        <v>43715.0</v>
      </c>
      <c r="C3252" s="276">
        <v>43715.0</v>
      </c>
      <c r="D3252" s="277" t="s">
        <v>3154</v>
      </c>
    </row>
    <row r="3253">
      <c r="A3253" s="277">
        <v>1024.0</v>
      </c>
      <c r="B3253" s="276">
        <v>43707.0</v>
      </c>
      <c r="C3253" s="284">
        <v>43711.0</v>
      </c>
      <c r="D3253" s="277" t="s">
        <v>3143</v>
      </c>
    </row>
    <row r="3254">
      <c r="A3254" s="277">
        <v>1024.0</v>
      </c>
      <c r="B3254" s="284">
        <v>43712.0</v>
      </c>
      <c r="C3254" s="284">
        <v>43712.0</v>
      </c>
      <c r="D3254" s="267" t="s">
        <v>3140</v>
      </c>
    </row>
    <row r="3255">
      <c r="A3255" s="277">
        <v>1024.0</v>
      </c>
      <c r="B3255" s="284">
        <v>43713.0</v>
      </c>
      <c r="C3255" s="276">
        <v>43713.0</v>
      </c>
      <c r="D3255" s="277" t="s">
        <v>3154</v>
      </c>
    </row>
    <row r="3256">
      <c r="A3256" s="277">
        <v>1025.0</v>
      </c>
      <c r="B3256" s="281">
        <v>43707.0</v>
      </c>
      <c r="C3256" s="266">
        <v>43719.0</v>
      </c>
      <c r="D3256" s="277" t="s">
        <v>3144</v>
      </c>
    </row>
    <row r="3257">
      <c r="A3257" s="277">
        <v>1025.0</v>
      </c>
      <c r="B3257" s="266">
        <v>43720.0</v>
      </c>
      <c r="C3257" s="266">
        <v>43749.0</v>
      </c>
      <c r="D3257" s="277" t="s">
        <v>3145</v>
      </c>
    </row>
    <row r="3258">
      <c r="A3258" s="277">
        <v>1025.0</v>
      </c>
      <c r="B3258" s="266">
        <v>43750.0</v>
      </c>
      <c r="C3258" s="266">
        <v>43750.0</v>
      </c>
      <c r="D3258" s="277" t="s">
        <v>3154</v>
      </c>
    </row>
    <row r="3259">
      <c r="A3259" s="277">
        <v>1026.0</v>
      </c>
      <c r="B3259" s="266">
        <v>43708.0</v>
      </c>
      <c r="C3259" s="281">
        <v>43713.0</v>
      </c>
      <c r="D3259" s="277" t="s">
        <v>3143</v>
      </c>
    </row>
    <row r="3260">
      <c r="A3260" s="277">
        <v>1026.0</v>
      </c>
      <c r="B3260" s="281">
        <v>43714.0</v>
      </c>
      <c r="C3260" s="281">
        <v>43725.0</v>
      </c>
      <c r="D3260" s="277" t="s">
        <v>3144</v>
      </c>
    </row>
    <row r="3261">
      <c r="A3261" s="277">
        <v>1026.0</v>
      </c>
      <c r="B3261" s="281">
        <v>43726.0</v>
      </c>
      <c r="C3261" s="281">
        <v>43727.0</v>
      </c>
      <c r="D3261" s="277" t="s">
        <v>3145</v>
      </c>
    </row>
    <row r="3262">
      <c r="A3262" s="277">
        <v>1026.0</v>
      </c>
      <c r="B3262" s="281">
        <v>43728.0</v>
      </c>
      <c r="C3262" s="281">
        <v>43728.0</v>
      </c>
      <c r="D3262" s="277" t="s">
        <v>3154</v>
      </c>
    </row>
    <row r="3263">
      <c r="A3263" s="277">
        <v>1027.0</v>
      </c>
      <c r="B3263" s="266">
        <v>43710.0</v>
      </c>
      <c r="C3263" s="266">
        <v>43729.0</v>
      </c>
      <c r="D3263" s="277" t="s">
        <v>3144</v>
      </c>
    </row>
    <row r="3264">
      <c r="A3264" s="277">
        <v>1027.0</v>
      </c>
      <c r="B3264" s="266">
        <v>43730.0</v>
      </c>
      <c r="C3264" s="266">
        <v>43741.0</v>
      </c>
      <c r="D3264" s="277" t="s">
        <v>3145</v>
      </c>
    </row>
    <row r="3265">
      <c r="A3265" s="277">
        <v>1027.0</v>
      </c>
      <c r="B3265" s="266">
        <v>43742.0</v>
      </c>
      <c r="C3265" s="266">
        <v>43745.0</v>
      </c>
      <c r="D3265" s="277" t="s">
        <v>3144</v>
      </c>
    </row>
    <row r="3266">
      <c r="A3266" s="277">
        <v>1027.0</v>
      </c>
      <c r="B3266" s="266">
        <v>43746.0</v>
      </c>
      <c r="C3266" s="266">
        <v>43747.0</v>
      </c>
      <c r="D3266" s="277" t="s">
        <v>3145</v>
      </c>
    </row>
    <row r="3267">
      <c r="A3267" s="277">
        <v>1027.0</v>
      </c>
      <c r="B3267" s="266">
        <v>43748.0</v>
      </c>
      <c r="C3267" s="266">
        <v>43748.0</v>
      </c>
      <c r="D3267" s="277" t="s">
        <v>3154</v>
      </c>
    </row>
    <row r="3268">
      <c r="A3268" s="277">
        <v>1028.0</v>
      </c>
      <c r="B3268" s="276">
        <v>43712.0</v>
      </c>
      <c r="C3268" s="281">
        <v>43715.0</v>
      </c>
      <c r="D3268" s="277" t="s">
        <v>3143</v>
      </c>
    </row>
    <row r="3269">
      <c r="A3269" s="277">
        <v>1028.0</v>
      </c>
      <c r="B3269" s="281">
        <v>43716.0</v>
      </c>
      <c r="C3269" s="276">
        <v>43721.0</v>
      </c>
      <c r="D3269" s="277" t="s">
        <v>3144</v>
      </c>
    </row>
    <row r="3270">
      <c r="A3270" s="277">
        <v>1028.0</v>
      </c>
      <c r="B3270" s="276">
        <v>43722.0</v>
      </c>
      <c r="C3270" s="276">
        <v>43720.0</v>
      </c>
      <c r="D3270" s="267" t="s">
        <v>3140</v>
      </c>
    </row>
    <row r="3271">
      <c r="A3271" s="277">
        <v>1028.0</v>
      </c>
      <c r="B3271" s="284">
        <v>43728.0</v>
      </c>
      <c r="C3271" s="284">
        <v>43728.0</v>
      </c>
      <c r="D3271" s="277" t="s">
        <v>3154</v>
      </c>
    </row>
    <row r="3272">
      <c r="A3272" s="277">
        <v>1029.0</v>
      </c>
      <c r="B3272" s="276">
        <v>43712.0</v>
      </c>
      <c r="C3272" s="266">
        <v>43724.0</v>
      </c>
      <c r="D3272" s="277" t="s">
        <v>3143</v>
      </c>
    </row>
    <row r="3273">
      <c r="A3273" s="277">
        <v>1029.0</v>
      </c>
      <c r="B3273" s="266">
        <v>43725.0</v>
      </c>
      <c r="C3273" s="266">
        <v>43729.0</v>
      </c>
      <c r="D3273" s="277" t="s">
        <v>3144</v>
      </c>
    </row>
    <row r="3274">
      <c r="A3274" s="277">
        <v>1029.0</v>
      </c>
      <c r="B3274" s="266">
        <v>43730.0</v>
      </c>
      <c r="C3274" s="266">
        <v>43730.0</v>
      </c>
      <c r="D3274" s="277" t="s">
        <v>3154</v>
      </c>
    </row>
    <row r="3275">
      <c r="A3275" s="277">
        <v>1030.0</v>
      </c>
      <c r="B3275" s="276">
        <v>43714.0</v>
      </c>
      <c r="C3275" s="276">
        <v>43772.0</v>
      </c>
      <c r="D3275" s="277" t="s">
        <v>3143</v>
      </c>
    </row>
    <row r="3276">
      <c r="A3276" s="277">
        <v>1030.0</v>
      </c>
      <c r="B3276" s="276">
        <v>43773.0</v>
      </c>
      <c r="C3276" s="276">
        <v>43775.0</v>
      </c>
      <c r="D3276" s="277" t="s">
        <v>3144</v>
      </c>
    </row>
    <row r="3277">
      <c r="A3277" s="277">
        <v>1030.0</v>
      </c>
      <c r="B3277" s="276">
        <v>43776.0</v>
      </c>
      <c r="C3277" s="276">
        <v>43798.0</v>
      </c>
      <c r="D3277" s="277" t="s">
        <v>3145</v>
      </c>
    </row>
    <row r="3278">
      <c r="A3278" s="277">
        <v>1030.0</v>
      </c>
      <c r="B3278" s="276">
        <v>43799.0</v>
      </c>
      <c r="C3278" s="276">
        <v>43799.0</v>
      </c>
      <c r="D3278" s="277" t="s">
        <v>3154</v>
      </c>
    </row>
    <row r="3279">
      <c r="A3279" s="277">
        <v>1031.0</v>
      </c>
      <c r="B3279" s="266">
        <v>43718.0</v>
      </c>
      <c r="C3279" s="266">
        <v>43724.0</v>
      </c>
      <c r="D3279" s="277" t="s">
        <v>3144</v>
      </c>
    </row>
    <row r="3280">
      <c r="A3280" s="277">
        <v>1031.0</v>
      </c>
      <c r="B3280" s="266">
        <v>43725.0</v>
      </c>
      <c r="C3280" s="266">
        <v>43728.0</v>
      </c>
      <c r="D3280" s="267" t="s">
        <v>3140</v>
      </c>
    </row>
    <row r="3281">
      <c r="A3281" s="277">
        <v>1031.0</v>
      </c>
      <c r="B3281" s="266">
        <v>43729.0</v>
      </c>
      <c r="C3281" s="266">
        <v>43729.0</v>
      </c>
      <c r="D3281" s="277" t="s">
        <v>3154</v>
      </c>
    </row>
    <row r="3282">
      <c r="A3282" s="277">
        <v>1032.0</v>
      </c>
      <c r="B3282" s="266">
        <v>43719.0</v>
      </c>
      <c r="C3282" s="266">
        <v>43790.0</v>
      </c>
      <c r="D3282" s="277" t="s">
        <v>3143</v>
      </c>
    </row>
    <row r="3283">
      <c r="A3283" s="277">
        <v>1032.0</v>
      </c>
      <c r="B3283" s="266">
        <v>43791.0</v>
      </c>
      <c r="C3283" s="266">
        <v>43804.0</v>
      </c>
      <c r="D3283" s="277" t="s">
        <v>3144</v>
      </c>
    </row>
    <row r="3284">
      <c r="A3284" s="277">
        <v>1032.0</v>
      </c>
      <c r="B3284" s="266">
        <v>43805.0</v>
      </c>
      <c r="C3284" s="266">
        <v>43805.0</v>
      </c>
      <c r="D3284" s="277" t="s">
        <v>3154</v>
      </c>
    </row>
    <row r="3285">
      <c r="A3285" s="277">
        <v>1033.0</v>
      </c>
      <c r="B3285" s="266">
        <v>43721.0</v>
      </c>
      <c r="C3285" s="266">
        <v>43726.0</v>
      </c>
      <c r="D3285" s="277" t="s">
        <v>3144</v>
      </c>
    </row>
    <row r="3286">
      <c r="A3286" s="277">
        <v>1033.0</v>
      </c>
      <c r="B3286" s="266">
        <v>43727.0</v>
      </c>
      <c r="C3286" s="266">
        <v>43727.0</v>
      </c>
      <c r="D3286" s="277" t="s">
        <v>3154</v>
      </c>
    </row>
    <row r="3287">
      <c r="A3287" s="277">
        <v>1034.0</v>
      </c>
      <c r="B3287" s="276">
        <v>43718.0</v>
      </c>
      <c r="C3287" s="266">
        <v>43724.0</v>
      </c>
      <c r="D3287" s="277" t="s">
        <v>3144</v>
      </c>
    </row>
    <row r="3288">
      <c r="A3288" s="277">
        <v>1034.0</v>
      </c>
      <c r="B3288" s="266">
        <v>43725.0</v>
      </c>
      <c r="C3288" s="266">
        <v>43728.0</v>
      </c>
      <c r="D3288" s="267" t="s">
        <v>3140</v>
      </c>
    </row>
    <row r="3289">
      <c r="A3289" s="277">
        <v>1034.0</v>
      </c>
      <c r="B3289" s="266">
        <v>43729.0</v>
      </c>
      <c r="C3289" s="266">
        <v>43729.0</v>
      </c>
      <c r="D3289" s="277" t="s">
        <v>3154</v>
      </c>
    </row>
    <row r="3290">
      <c r="A3290" s="277">
        <v>1035.0</v>
      </c>
      <c r="B3290" s="284">
        <v>43724.0</v>
      </c>
      <c r="C3290" s="284">
        <v>43732.0</v>
      </c>
      <c r="D3290" s="277" t="s">
        <v>3144</v>
      </c>
    </row>
    <row r="3291">
      <c r="A3291" s="277">
        <v>1035.0</v>
      </c>
      <c r="B3291" s="284">
        <v>43733.0</v>
      </c>
      <c r="C3291" s="284">
        <v>43733.0</v>
      </c>
      <c r="D3291" s="277" t="s">
        <v>3154</v>
      </c>
    </row>
    <row r="3292">
      <c r="A3292" s="277">
        <v>1036.0</v>
      </c>
      <c r="B3292" s="276">
        <v>43726.0</v>
      </c>
      <c r="C3292" s="281">
        <v>43759.0</v>
      </c>
      <c r="D3292" s="277" t="s">
        <v>3143</v>
      </c>
    </row>
    <row r="3293">
      <c r="A3293" s="277">
        <v>1036.0</v>
      </c>
      <c r="B3293" s="281">
        <v>43760.0</v>
      </c>
      <c r="C3293" s="266">
        <v>43767.0</v>
      </c>
      <c r="D3293" s="277" t="s">
        <v>3144</v>
      </c>
    </row>
    <row r="3294">
      <c r="A3294" s="277">
        <v>1036.0</v>
      </c>
      <c r="B3294" s="266">
        <v>43768.0</v>
      </c>
      <c r="C3294" s="266">
        <v>43777.0</v>
      </c>
      <c r="D3294" s="277" t="s">
        <v>3145</v>
      </c>
    </row>
    <row r="3295">
      <c r="A3295" s="277">
        <v>1036.0</v>
      </c>
      <c r="B3295" s="266">
        <v>43778.0</v>
      </c>
      <c r="C3295" s="266">
        <v>43778.0</v>
      </c>
      <c r="D3295" s="277" t="s">
        <v>3154</v>
      </c>
    </row>
    <row r="3296">
      <c r="A3296" s="277">
        <v>1037.0</v>
      </c>
      <c r="B3296" s="284">
        <v>43706.0</v>
      </c>
      <c r="C3296" s="276">
        <v>43727.0</v>
      </c>
      <c r="D3296" s="277" t="s">
        <v>3143</v>
      </c>
    </row>
    <row r="3297">
      <c r="A3297" s="277">
        <v>1037.0</v>
      </c>
      <c r="B3297" s="276">
        <v>43728.0</v>
      </c>
      <c r="C3297" s="276">
        <v>43728.0</v>
      </c>
      <c r="D3297" s="277" t="s">
        <v>3144</v>
      </c>
    </row>
    <row r="3298">
      <c r="A3298" s="277">
        <v>1037.0</v>
      </c>
      <c r="B3298" s="276">
        <v>43729.0</v>
      </c>
      <c r="C3298" s="276">
        <v>43754.0</v>
      </c>
      <c r="D3298" s="277" t="s">
        <v>3145</v>
      </c>
    </row>
    <row r="3299">
      <c r="A3299" s="277">
        <v>1037.0</v>
      </c>
      <c r="B3299" s="276">
        <v>43755.0</v>
      </c>
      <c r="C3299" s="276">
        <v>43755.0</v>
      </c>
      <c r="D3299" s="277" t="s">
        <v>3154</v>
      </c>
    </row>
    <row r="3300">
      <c r="A3300" s="277">
        <v>1038.0</v>
      </c>
      <c r="B3300" s="276">
        <v>43707.0</v>
      </c>
      <c r="C3300" s="276">
        <v>43718.0</v>
      </c>
      <c r="D3300" s="277" t="s">
        <v>3143</v>
      </c>
    </row>
    <row r="3301">
      <c r="A3301" s="277">
        <v>1038.0</v>
      </c>
      <c r="B3301" s="276">
        <v>43719.0</v>
      </c>
      <c r="C3301" s="276">
        <v>43727.0</v>
      </c>
      <c r="D3301" s="277" t="s">
        <v>3144</v>
      </c>
    </row>
    <row r="3302">
      <c r="A3302" s="277">
        <v>1038.0</v>
      </c>
      <c r="B3302" s="276">
        <v>43728.0</v>
      </c>
      <c r="C3302" s="276">
        <v>43754.0</v>
      </c>
      <c r="D3302" s="277" t="s">
        <v>3145</v>
      </c>
    </row>
    <row r="3303">
      <c r="A3303" s="277">
        <v>1038.0</v>
      </c>
      <c r="B3303" s="276">
        <v>43755.0</v>
      </c>
      <c r="C3303" s="276">
        <v>43755.0</v>
      </c>
      <c r="D3303" s="277" t="s">
        <v>3154</v>
      </c>
    </row>
    <row r="3304">
      <c r="A3304" s="277">
        <v>1039.0</v>
      </c>
      <c r="B3304" s="284">
        <v>43728.0</v>
      </c>
      <c r="C3304" s="276">
        <v>43731.0</v>
      </c>
      <c r="D3304" s="277" t="s">
        <v>3143</v>
      </c>
    </row>
    <row r="3305">
      <c r="A3305" s="277">
        <v>1039.0</v>
      </c>
      <c r="B3305" s="276">
        <v>43732.0</v>
      </c>
      <c r="C3305" s="276">
        <v>43732.0</v>
      </c>
      <c r="D3305" s="265" t="s">
        <v>2538</v>
      </c>
    </row>
    <row r="3306">
      <c r="A3306" s="277">
        <v>1040.0</v>
      </c>
      <c r="B3306" s="276">
        <v>43729.0</v>
      </c>
      <c r="C3306" s="276">
        <v>43749.0</v>
      </c>
      <c r="D3306" s="277" t="s">
        <v>3143</v>
      </c>
    </row>
    <row r="3307">
      <c r="A3307" s="277">
        <v>1040.0</v>
      </c>
      <c r="B3307" s="276">
        <v>43750.0</v>
      </c>
      <c r="C3307" s="276">
        <v>43757.0</v>
      </c>
      <c r="D3307" s="277" t="s">
        <v>3144</v>
      </c>
    </row>
    <row r="3308">
      <c r="A3308" s="277">
        <v>1040.0</v>
      </c>
      <c r="B3308" s="276">
        <v>43758.0</v>
      </c>
      <c r="C3308" s="274">
        <v>43775.0</v>
      </c>
      <c r="D3308" s="277" t="s">
        <v>3145</v>
      </c>
    </row>
    <row r="3309">
      <c r="A3309" s="277">
        <v>1040.0</v>
      </c>
      <c r="B3309" s="274">
        <v>43776.0</v>
      </c>
      <c r="C3309" s="274">
        <v>43776.0</v>
      </c>
      <c r="D3309" s="265" t="s">
        <v>3154</v>
      </c>
    </row>
    <row r="3310">
      <c r="A3310" s="277">
        <v>1041.0</v>
      </c>
      <c r="B3310" s="281">
        <v>43732.0</v>
      </c>
      <c r="C3310" s="281">
        <v>43735.0</v>
      </c>
      <c r="D3310" s="277" t="s">
        <v>3144</v>
      </c>
    </row>
    <row r="3311">
      <c r="A3311" s="277">
        <v>1041.0</v>
      </c>
      <c r="B3311" s="281">
        <v>43736.0</v>
      </c>
      <c r="C3311" s="281">
        <v>43736.0</v>
      </c>
      <c r="D3311" s="277" t="s">
        <v>3154</v>
      </c>
    </row>
    <row r="3312">
      <c r="A3312" s="277">
        <v>1042.0</v>
      </c>
      <c r="B3312" s="266">
        <v>43731.0</v>
      </c>
      <c r="C3312" s="266">
        <v>43746.0</v>
      </c>
      <c r="D3312" s="277" t="s">
        <v>3144</v>
      </c>
    </row>
    <row r="3313">
      <c r="A3313" s="277">
        <v>1042.0</v>
      </c>
      <c r="B3313" s="266">
        <v>43747.0</v>
      </c>
      <c r="C3313" s="266">
        <v>43754.0</v>
      </c>
      <c r="D3313" s="277" t="s">
        <v>3145</v>
      </c>
    </row>
    <row r="3314">
      <c r="A3314" s="277">
        <v>1042.0</v>
      </c>
      <c r="B3314" s="266">
        <v>43755.0</v>
      </c>
      <c r="C3314" s="266">
        <v>43755.0</v>
      </c>
      <c r="D3314" s="277" t="s">
        <v>3154</v>
      </c>
    </row>
    <row r="3315">
      <c r="A3315" s="277">
        <v>1043.0</v>
      </c>
      <c r="B3315" s="281">
        <v>43735.0</v>
      </c>
      <c r="C3315" s="284">
        <v>43744.0</v>
      </c>
      <c r="D3315" s="277" t="s">
        <v>3144</v>
      </c>
    </row>
    <row r="3316">
      <c r="A3316" s="277">
        <v>1043.0</v>
      </c>
      <c r="B3316" s="284">
        <v>43744.0</v>
      </c>
      <c r="C3316" s="284">
        <v>43744.0</v>
      </c>
      <c r="D3316" s="277" t="s">
        <v>3145</v>
      </c>
    </row>
    <row r="3317">
      <c r="A3317" s="277">
        <v>1043.0</v>
      </c>
      <c r="B3317" s="284">
        <v>43745.0</v>
      </c>
      <c r="C3317" s="284">
        <v>43745.0</v>
      </c>
      <c r="D3317" s="277" t="s">
        <v>3154</v>
      </c>
    </row>
    <row r="3318">
      <c r="A3318" s="277">
        <v>1044.0</v>
      </c>
      <c r="B3318" s="266">
        <v>43740.0</v>
      </c>
      <c r="C3318" s="266">
        <v>43747.0</v>
      </c>
      <c r="D3318" s="277" t="s">
        <v>3144</v>
      </c>
    </row>
    <row r="3319">
      <c r="A3319" s="277">
        <v>1044.0</v>
      </c>
      <c r="B3319" s="266">
        <v>43748.0</v>
      </c>
      <c r="C3319" s="266">
        <v>43748.0</v>
      </c>
      <c r="D3319" s="277" t="s">
        <v>3154</v>
      </c>
    </row>
    <row r="3320">
      <c r="A3320" s="277">
        <v>1045.0</v>
      </c>
      <c r="B3320" s="276">
        <v>43740.0</v>
      </c>
      <c r="C3320" s="276">
        <v>43746.0</v>
      </c>
      <c r="D3320" s="277" t="s">
        <v>3143</v>
      </c>
    </row>
    <row r="3321">
      <c r="A3321" s="277">
        <v>1045.0</v>
      </c>
      <c r="B3321" s="276">
        <v>43747.0</v>
      </c>
      <c r="C3321" s="276">
        <v>43747.0</v>
      </c>
      <c r="D3321" s="267" t="s">
        <v>3140</v>
      </c>
    </row>
    <row r="3322">
      <c r="A3322" s="277">
        <v>1045.0</v>
      </c>
      <c r="B3322" s="276">
        <v>43748.0</v>
      </c>
      <c r="C3322" s="276">
        <v>43748.0</v>
      </c>
      <c r="D3322" s="277" t="s">
        <v>3154</v>
      </c>
    </row>
    <row r="3323">
      <c r="A3323" s="277">
        <v>1046.0</v>
      </c>
      <c r="B3323" s="276">
        <v>43746.0</v>
      </c>
      <c r="C3323" s="276">
        <v>43746.0</v>
      </c>
      <c r="D3323" s="277" t="s">
        <v>3143</v>
      </c>
    </row>
    <row r="3324">
      <c r="A3324" s="277">
        <v>1046.0</v>
      </c>
      <c r="B3324" s="276">
        <v>43747.0</v>
      </c>
      <c r="C3324" s="276">
        <v>43747.0</v>
      </c>
      <c r="D3324" s="265" t="s">
        <v>2538</v>
      </c>
    </row>
    <row r="3325">
      <c r="A3325" s="277">
        <v>1047.0</v>
      </c>
      <c r="B3325" s="282">
        <v>43747.0</v>
      </c>
      <c r="C3325" s="276">
        <v>43760.0</v>
      </c>
      <c r="D3325" s="277" t="s">
        <v>3144</v>
      </c>
    </row>
    <row r="3326">
      <c r="A3326" s="277">
        <v>1047.0</v>
      </c>
      <c r="B3326" s="276">
        <v>43761.0</v>
      </c>
      <c r="C3326" s="276">
        <v>43771.0</v>
      </c>
      <c r="D3326" s="277" t="s">
        <v>3145</v>
      </c>
    </row>
    <row r="3327">
      <c r="A3327" s="277">
        <v>1047.0</v>
      </c>
      <c r="B3327" s="276">
        <v>43772.0</v>
      </c>
      <c r="C3327" s="276">
        <v>43772.0</v>
      </c>
      <c r="D3327" s="277" t="s">
        <v>3154</v>
      </c>
    </row>
    <row r="3328">
      <c r="A3328" s="277">
        <v>1048.0</v>
      </c>
      <c r="B3328" s="282">
        <v>43747.0</v>
      </c>
      <c r="C3328" s="266">
        <v>43763.0</v>
      </c>
      <c r="D3328" s="277" t="s">
        <v>3144</v>
      </c>
    </row>
    <row r="3329">
      <c r="A3329" s="277">
        <v>1048.0</v>
      </c>
      <c r="B3329" s="266">
        <v>43764.0</v>
      </c>
      <c r="C3329" s="276">
        <v>43764.0</v>
      </c>
      <c r="D3329" s="277" t="s">
        <v>3154</v>
      </c>
    </row>
    <row r="3330">
      <c r="A3330" s="277">
        <v>1049.0</v>
      </c>
      <c r="B3330" s="273">
        <v>43747.0</v>
      </c>
      <c r="C3330" s="266">
        <v>43758.0</v>
      </c>
      <c r="D3330" s="277" t="s">
        <v>3144</v>
      </c>
    </row>
    <row r="3331">
      <c r="A3331" s="277">
        <v>1049.0</v>
      </c>
      <c r="B3331" s="266">
        <v>43759.0</v>
      </c>
      <c r="C3331" s="266">
        <v>43771.0</v>
      </c>
      <c r="D3331" s="277" t="s">
        <v>3145</v>
      </c>
    </row>
    <row r="3332">
      <c r="A3332" s="277">
        <v>1049.0</v>
      </c>
      <c r="B3332" s="266">
        <v>43772.0</v>
      </c>
      <c r="C3332" s="266">
        <v>43772.0</v>
      </c>
      <c r="D3332" s="277" t="s">
        <v>3154</v>
      </c>
    </row>
    <row r="3333">
      <c r="A3333" s="277">
        <v>1050.0</v>
      </c>
      <c r="B3333" s="282">
        <v>43751.0</v>
      </c>
      <c r="C3333" s="266">
        <v>43762.0</v>
      </c>
      <c r="D3333" s="277" t="s">
        <v>3144</v>
      </c>
    </row>
    <row r="3334">
      <c r="A3334" s="277">
        <v>1050.0</v>
      </c>
      <c r="B3334" s="266">
        <v>43763.0</v>
      </c>
      <c r="C3334" s="266">
        <v>43763.0</v>
      </c>
      <c r="D3334" s="277" t="s">
        <v>3154</v>
      </c>
    </row>
    <row r="3335">
      <c r="A3335" s="277">
        <v>1051.0</v>
      </c>
      <c r="B3335" s="273">
        <v>43751.0</v>
      </c>
      <c r="C3335" s="282">
        <v>43754.0</v>
      </c>
      <c r="D3335" s="277" t="s">
        <v>3143</v>
      </c>
    </row>
    <row r="3336">
      <c r="A3336" s="277">
        <v>1051.0</v>
      </c>
      <c r="B3336" s="282">
        <v>43755.0</v>
      </c>
      <c r="C3336" s="266">
        <v>43763.0</v>
      </c>
      <c r="D3336" s="277" t="s">
        <v>3144</v>
      </c>
    </row>
    <row r="3337">
      <c r="A3337" s="277">
        <v>1051.0</v>
      </c>
      <c r="B3337" s="266">
        <v>43764.0</v>
      </c>
      <c r="C3337" s="266">
        <v>43764.0</v>
      </c>
      <c r="D3337" s="277" t="s">
        <v>3154</v>
      </c>
    </row>
    <row r="3338">
      <c r="A3338" s="277">
        <v>1052.0</v>
      </c>
      <c r="B3338" s="282">
        <v>43721.0</v>
      </c>
      <c r="C3338" s="266">
        <v>43771.0</v>
      </c>
      <c r="D3338" s="277" t="s">
        <v>3143</v>
      </c>
    </row>
    <row r="3339">
      <c r="A3339" s="277">
        <v>1052.0</v>
      </c>
      <c r="B3339" s="266">
        <v>43772.0</v>
      </c>
      <c r="C3339" s="266">
        <v>43796.0</v>
      </c>
      <c r="D3339" s="277" t="s">
        <v>3145</v>
      </c>
    </row>
    <row r="3340">
      <c r="A3340" s="277">
        <v>1052.0</v>
      </c>
      <c r="B3340" s="266">
        <v>43797.0</v>
      </c>
      <c r="C3340" s="266">
        <v>43797.0</v>
      </c>
      <c r="D3340" s="277" t="s">
        <v>3154</v>
      </c>
    </row>
    <row r="3341">
      <c r="A3341" s="304">
        <v>1053.0</v>
      </c>
      <c r="B3341" s="282">
        <v>43721.0</v>
      </c>
      <c r="C3341" s="282">
        <v>43751.0</v>
      </c>
      <c r="D3341" s="277" t="s">
        <v>3143</v>
      </c>
    </row>
    <row r="3342">
      <c r="A3342" s="277">
        <v>1053.0</v>
      </c>
      <c r="B3342" s="282">
        <v>43752.0</v>
      </c>
      <c r="C3342" s="266">
        <v>43794.0</v>
      </c>
      <c r="D3342" s="277" t="s">
        <v>3144</v>
      </c>
    </row>
    <row r="3343">
      <c r="A3343" s="277">
        <v>1053.0</v>
      </c>
      <c r="B3343" s="266">
        <v>43764.0</v>
      </c>
      <c r="C3343" s="266">
        <v>43796.0</v>
      </c>
      <c r="D3343" s="277" t="s">
        <v>3145</v>
      </c>
    </row>
    <row r="3344">
      <c r="A3344" s="277">
        <v>1053.0</v>
      </c>
      <c r="B3344" s="266">
        <v>43797.0</v>
      </c>
      <c r="C3344" s="266">
        <v>43797.0</v>
      </c>
      <c r="D3344" s="277" t="s">
        <v>3154</v>
      </c>
    </row>
    <row r="3345">
      <c r="A3345" s="277">
        <v>1054.0</v>
      </c>
      <c r="B3345" s="282">
        <v>43753.0</v>
      </c>
      <c r="C3345" s="282">
        <v>43771.0</v>
      </c>
      <c r="D3345" s="277" t="s">
        <v>3143</v>
      </c>
    </row>
    <row r="3346">
      <c r="A3346" s="277">
        <v>1054.0</v>
      </c>
      <c r="B3346" s="282">
        <v>43772.0</v>
      </c>
      <c r="C3346" s="266">
        <v>43780.0</v>
      </c>
      <c r="D3346" s="277" t="s">
        <v>3144</v>
      </c>
    </row>
    <row r="3347">
      <c r="A3347" s="277">
        <v>1054.0</v>
      </c>
      <c r="B3347" s="266">
        <v>43781.0</v>
      </c>
      <c r="C3347" s="266">
        <v>43781.0</v>
      </c>
      <c r="D3347" s="277" t="s">
        <v>3154</v>
      </c>
    </row>
    <row r="3348">
      <c r="A3348" s="277">
        <v>1055.0</v>
      </c>
      <c r="B3348" s="273">
        <v>43766.0</v>
      </c>
      <c r="C3348" s="276">
        <v>43770.0</v>
      </c>
      <c r="D3348" s="277" t="s">
        <v>3143</v>
      </c>
    </row>
    <row r="3349">
      <c r="A3349" s="277">
        <v>1055.0</v>
      </c>
      <c r="B3349" s="276">
        <v>43771.0</v>
      </c>
      <c r="C3349" s="276">
        <v>43776.0</v>
      </c>
      <c r="D3349" s="277" t="s">
        <v>3144</v>
      </c>
    </row>
    <row r="3350">
      <c r="A3350" s="277">
        <v>1055.0</v>
      </c>
      <c r="B3350" s="276">
        <v>43777.0</v>
      </c>
      <c r="C3350" s="276">
        <v>43783.0</v>
      </c>
      <c r="D3350" s="267" t="s">
        <v>3140</v>
      </c>
    </row>
    <row r="3351">
      <c r="A3351" s="277">
        <v>1055.0</v>
      </c>
      <c r="B3351" s="276">
        <v>43784.0</v>
      </c>
      <c r="C3351" s="276">
        <v>43784.0</v>
      </c>
      <c r="D3351" s="277" t="s">
        <v>3154</v>
      </c>
    </row>
    <row r="3352">
      <c r="A3352" s="277">
        <v>1056.0</v>
      </c>
      <c r="B3352" s="284">
        <v>43768.0</v>
      </c>
      <c r="C3352" s="284">
        <v>43768.0</v>
      </c>
      <c r="D3352" s="277" t="s">
        <v>3143</v>
      </c>
    </row>
    <row r="3353">
      <c r="A3353" s="277">
        <v>1056.0</v>
      </c>
      <c r="B3353" s="282">
        <v>43769.0</v>
      </c>
      <c r="C3353" s="282">
        <v>43779.0</v>
      </c>
      <c r="D3353" s="277" t="s">
        <v>3144</v>
      </c>
    </row>
    <row r="3354">
      <c r="A3354" s="277">
        <v>1056.0</v>
      </c>
      <c r="B3354" s="282">
        <v>43780.0</v>
      </c>
      <c r="C3354" s="266">
        <v>43782.0</v>
      </c>
      <c r="D3354" s="277" t="s">
        <v>3145</v>
      </c>
    </row>
    <row r="3355">
      <c r="A3355" s="277">
        <v>1056.0</v>
      </c>
      <c r="B3355" s="266">
        <v>43783.0</v>
      </c>
      <c r="C3355" s="266">
        <v>43783.0</v>
      </c>
      <c r="D3355" s="277" t="s">
        <v>3154</v>
      </c>
    </row>
    <row r="3356">
      <c r="A3356" s="277">
        <v>1057.0</v>
      </c>
      <c r="B3356" s="276">
        <v>43769.0</v>
      </c>
      <c r="C3356" s="276">
        <v>43787.0</v>
      </c>
      <c r="D3356" s="277" t="s">
        <v>3144</v>
      </c>
    </row>
    <row r="3357">
      <c r="A3357" s="277">
        <v>1057.0</v>
      </c>
      <c r="B3357" s="276">
        <v>43788.0</v>
      </c>
      <c r="C3357" s="276">
        <v>43789.0</v>
      </c>
      <c r="D3357" s="277" t="s">
        <v>3140</v>
      </c>
    </row>
    <row r="3358">
      <c r="A3358" s="277">
        <v>1057.0</v>
      </c>
      <c r="B3358" s="276">
        <v>43790.0</v>
      </c>
      <c r="C3358" s="276">
        <v>43790.0</v>
      </c>
      <c r="D3358" s="277" t="s">
        <v>3154</v>
      </c>
    </row>
    <row r="3359">
      <c r="A3359" s="267">
        <v>1058.0</v>
      </c>
      <c r="B3359" s="266">
        <v>43790.0</v>
      </c>
      <c r="C3359" s="266">
        <f>B3359-1</f>
        <v>43789</v>
      </c>
      <c r="D3359" s="267" t="s">
        <v>3145</v>
      </c>
    </row>
    <row r="3360">
      <c r="A3360" s="267">
        <v>1058.0</v>
      </c>
      <c r="B3360" s="266">
        <v>43805.0</v>
      </c>
      <c r="C3360" s="266">
        <v>43805.0</v>
      </c>
      <c r="D3360" s="267" t="s">
        <v>3154</v>
      </c>
    </row>
    <row r="3361">
      <c r="A3361" s="267">
        <v>1059.0</v>
      </c>
      <c r="B3361" s="273">
        <v>43772.0</v>
      </c>
      <c r="C3361" s="273">
        <f t="shared" ref="C3361:C3362" si="9">B3362-1</f>
        <v>43798</v>
      </c>
      <c r="D3361" s="267" t="s">
        <v>3143</v>
      </c>
    </row>
    <row r="3362">
      <c r="A3362" s="267">
        <v>1059.0</v>
      </c>
      <c r="B3362" s="266">
        <v>43799.0</v>
      </c>
      <c r="C3362" s="273">
        <f t="shared" si="9"/>
        <v>43804</v>
      </c>
      <c r="D3362" s="267" t="s">
        <v>3145</v>
      </c>
    </row>
    <row r="3363">
      <c r="A3363" s="267">
        <v>1059.0</v>
      </c>
      <c r="B3363" s="266">
        <v>43805.0</v>
      </c>
      <c r="C3363" s="266">
        <v>43805.0</v>
      </c>
      <c r="D3363" s="267" t="s">
        <v>3154</v>
      </c>
    </row>
    <row r="3364">
      <c r="A3364" s="267">
        <v>1060.0</v>
      </c>
      <c r="B3364" s="273">
        <v>43773.0</v>
      </c>
      <c r="C3364" s="273">
        <f t="shared" ref="C3364:C3365" si="10">B3365-1</f>
        <v>43782</v>
      </c>
      <c r="D3364" s="267" t="s">
        <v>3143</v>
      </c>
    </row>
    <row r="3365">
      <c r="A3365" s="267">
        <v>1060.0</v>
      </c>
      <c r="B3365" s="266">
        <v>43783.0</v>
      </c>
      <c r="C3365" s="273">
        <f t="shared" si="10"/>
        <v>43789</v>
      </c>
      <c r="D3365" s="267" t="s">
        <v>3145</v>
      </c>
    </row>
    <row r="3366">
      <c r="A3366" s="267">
        <v>1060.0</v>
      </c>
      <c r="B3366" s="266">
        <v>43790.0</v>
      </c>
      <c r="C3366" s="266">
        <v>43790.0</v>
      </c>
      <c r="D3366" s="267" t="s">
        <v>3154</v>
      </c>
    </row>
    <row r="3367">
      <c r="A3367" s="267">
        <v>1061.0</v>
      </c>
      <c r="B3367" s="273">
        <v>43773.0</v>
      </c>
      <c r="C3367" s="273">
        <f>B3368-1</f>
        <v>43815</v>
      </c>
      <c r="D3367" s="267" t="s">
        <v>3143</v>
      </c>
    </row>
    <row r="3368">
      <c r="A3368" s="267">
        <v>1061.0</v>
      </c>
      <c r="B3368" s="282">
        <v>43816.0</v>
      </c>
      <c r="C3368" s="282">
        <v>43816.0</v>
      </c>
      <c r="D3368" s="267" t="s">
        <v>2538</v>
      </c>
    </row>
    <row r="3369">
      <c r="A3369" s="267">
        <v>1062.0</v>
      </c>
      <c r="B3369" s="273">
        <v>43775.0</v>
      </c>
      <c r="C3369" s="273">
        <f t="shared" ref="C3369:C3371" si="11">B3370-1</f>
        <v>43860</v>
      </c>
      <c r="D3369" s="267" t="s">
        <v>3143</v>
      </c>
    </row>
    <row r="3370">
      <c r="A3370" s="267">
        <v>1062.0</v>
      </c>
      <c r="B3370" s="282">
        <v>43861.0</v>
      </c>
      <c r="C3370" s="273">
        <f t="shared" si="11"/>
        <v>43869</v>
      </c>
      <c r="D3370" s="267" t="s">
        <v>3144</v>
      </c>
    </row>
    <row r="3371">
      <c r="A3371" s="267">
        <v>1062.0</v>
      </c>
      <c r="B3371" s="282">
        <v>43870.0</v>
      </c>
      <c r="C3371" s="273">
        <f t="shared" si="11"/>
        <v>43887</v>
      </c>
      <c r="D3371" s="267" t="s">
        <v>3145</v>
      </c>
    </row>
    <row r="3372">
      <c r="A3372" s="267">
        <v>1062.0</v>
      </c>
      <c r="B3372" s="266">
        <v>43888.0</v>
      </c>
      <c r="C3372" s="266">
        <v>43888.0</v>
      </c>
      <c r="D3372" s="267" t="s">
        <v>3154</v>
      </c>
    </row>
    <row r="3373">
      <c r="A3373" s="267">
        <v>1063.0</v>
      </c>
      <c r="B3373" s="273">
        <v>43775.0</v>
      </c>
      <c r="C3373" s="273">
        <f t="shared" ref="C3373:C3375" si="12">B3374-1</f>
        <v>43779</v>
      </c>
      <c r="D3373" s="267" t="s">
        <v>3143</v>
      </c>
    </row>
    <row r="3374">
      <c r="A3374" s="267">
        <v>1063.0</v>
      </c>
      <c r="B3374" s="266">
        <v>43780.0</v>
      </c>
      <c r="C3374" s="273">
        <f t="shared" si="12"/>
        <v>43783</v>
      </c>
      <c r="D3374" s="267" t="s">
        <v>3144</v>
      </c>
    </row>
    <row r="3375">
      <c r="A3375" s="267">
        <v>1063.0</v>
      </c>
      <c r="B3375" s="266">
        <v>43784.0</v>
      </c>
      <c r="C3375" s="273">
        <f t="shared" si="12"/>
        <v>43821</v>
      </c>
      <c r="D3375" s="267" t="s">
        <v>3145</v>
      </c>
    </row>
    <row r="3376">
      <c r="A3376" s="267">
        <v>1063.0</v>
      </c>
      <c r="B3376" s="266">
        <v>43822.0</v>
      </c>
      <c r="C3376" s="266">
        <v>43822.0</v>
      </c>
      <c r="D3376" s="267" t="s">
        <v>3154</v>
      </c>
    </row>
    <row r="3377">
      <c r="A3377" s="267">
        <v>1064.0</v>
      </c>
      <c r="B3377" s="266">
        <v>43776.0</v>
      </c>
      <c r="C3377" s="266">
        <f>B3378-1</f>
        <v>43792</v>
      </c>
      <c r="D3377" s="267" t="s">
        <v>3144</v>
      </c>
    </row>
    <row r="3378">
      <c r="A3378" s="267">
        <v>1064.0</v>
      </c>
      <c r="B3378" s="266">
        <v>43793.0</v>
      </c>
      <c r="C3378" s="266">
        <v>43793.0</v>
      </c>
      <c r="D3378" s="267" t="s">
        <v>3154</v>
      </c>
    </row>
    <row r="3379">
      <c r="A3379" s="267">
        <v>1065.0</v>
      </c>
      <c r="B3379" s="266">
        <v>43769.0</v>
      </c>
      <c r="C3379" s="266">
        <f t="shared" ref="C3379:C3380" si="13">B3380-1</f>
        <v>43788</v>
      </c>
      <c r="D3379" s="267" t="s">
        <v>3144</v>
      </c>
    </row>
    <row r="3380">
      <c r="A3380" s="267">
        <v>1065.0</v>
      </c>
      <c r="B3380" s="266">
        <v>43789.0</v>
      </c>
      <c r="C3380" s="266">
        <f t="shared" si="13"/>
        <v>43789</v>
      </c>
      <c r="D3380" s="267" t="s">
        <v>3140</v>
      </c>
    </row>
    <row r="3381">
      <c r="A3381" s="267">
        <v>1065.0</v>
      </c>
      <c r="B3381" s="266">
        <v>43790.0</v>
      </c>
      <c r="C3381" s="266">
        <v>43790.0</v>
      </c>
      <c r="D3381" s="267" t="s">
        <v>3154</v>
      </c>
    </row>
    <row r="3382">
      <c r="A3382" s="267">
        <v>1066.0</v>
      </c>
      <c r="B3382" s="273">
        <v>43780.0</v>
      </c>
      <c r="C3382" s="273">
        <f t="shared" ref="C3382:C3384" si="14">B3383-1</f>
        <v>43794</v>
      </c>
      <c r="D3382" s="267" t="s">
        <v>3143</v>
      </c>
    </row>
    <row r="3383">
      <c r="A3383" s="267">
        <v>1066.0</v>
      </c>
      <c r="B3383" s="266">
        <v>43795.0</v>
      </c>
      <c r="C3383" s="273">
        <f t="shared" si="14"/>
        <v>43822</v>
      </c>
      <c r="D3383" s="267" t="s">
        <v>3144</v>
      </c>
    </row>
    <row r="3384">
      <c r="A3384" s="267">
        <v>1066.0</v>
      </c>
      <c r="B3384" s="266">
        <v>43823.0</v>
      </c>
      <c r="C3384" s="273">
        <f t="shared" si="14"/>
        <v>43827</v>
      </c>
      <c r="D3384" s="267" t="s">
        <v>3140</v>
      </c>
    </row>
    <row r="3385">
      <c r="A3385" s="267">
        <v>1066.0</v>
      </c>
      <c r="B3385" s="266">
        <v>43828.0</v>
      </c>
      <c r="C3385" s="266">
        <v>43828.0</v>
      </c>
      <c r="D3385" s="267" t="s">
        <v>3154</v>
      </c>
    </row>
    <row r="3386">
      <c r="A3386" s="267">
        <v>1067.0</v>
      </c>
      <c r="B3386" s="266">
        <v>43759.0</v>
      </c>
      <c r="C3386" s="266">
        <f>B3387-1</f>
        <v>43764</v>
      </c>
      <c r="D3386" s="267" t="s">
        <v>3144</v>
      </c>
    </row>
    <row r="3387">
      <c r="A3387" s="267">
        <v>1067.0</v>
      </c>
      <c r="B3387" s="266">
        <v>43765.0</v>
      </c>
      <c r="C3387" s="266">
        <v>43766.0</v>
      </c>
      <c r="D3387" s="267" t="s">
        <v>3140</v>
      </c>
    </row>
    <row r="3388">
      <c r="A3388" s="267">
        <v>1067.0</v>
      </c>
      <c r="B3388" s="266">
        <v>43767.0</v>
      </c>
      <c r="C3388" s="266">
        <v>43767.0</v>
      </c>
      <c r="D3388" s="267" t="s">
        <v>3154</v>
      </c>
    </row>
    <row r="3389">
      <c r="A3389" s="267">
        <v>1068.0</v>
      </c>
      <c r="B3389" s="266">
        <v>43759.0</v>
      </c>
      <c r="C3389" s="266">
        <f t="shared" ref="C3389:C3391" si="15">B3390-1</f>
        <v>43765</v>
      </c>
      <c r="D3389" s="267" t="s">
        <v>3143</v>
      </c>
    </row>
    <row r="3390">
      <c r="A3390" s="267">
        <v>1068.0</v>
      </c>
      <c r="B3390" s="266">
        <v>43766.0</v>
      </c>
      <c r="C3390" s="266">
        <f t="shared" si="15"/>
        <v>43766</v>
      </c>
      <c r="D3390" s="267" t="s">
        <v>3144</v>
      </c>
    </row>
    <row r="3391">
      <c r="A3391" s="267">
        <v>1068.0</v>
      </c>
      <c r="B3391" s="266">
        <v>43767.0</v>
      </c>
      <c r="C3391" s="266">
        <f t="shared" si="15"/>
        <v>43779</v>
      </c>
      <c r="D3391" s="267" t="s">
        <v>3140</v>
      </c>
    </row>
    <row r="3392">
      <c r="A3392" s="267">
        <v>1068.0</v>
      </c>
      <c r="B3392" s="266">
        <v>43780.0</v>
      </c>
      <c r="C3392" s="266">
        <v>43780.0</v>
      </c>
      <c r="D3392" s="267" t="s">
        <v>3154</v>
      </c>
    </row>
    <row r="3393">
      <c r="A3393" s="267">
        <v>1069.0</v>
      </c>
      <c r="B3393" s="266">
        <v>43781.0</v>
      </c>
      <c r="C3393" s="266">
        <f t="shared" ref="C3393:C3395" si="16">B3394-1</f>
        <v>43792</v>
      </c>
      <c r="D3393" s="267" t="s">
        <v>3143</v>
      </c>
    </row>
    <row r="3394">
      <c r="A3394" s="267">
        <v>1069.0</v>
      </c>
      <c r="B3394" s="272">
        <v>43793.0</v>
      </c>
      <c r="C3394" s="266">
        <f t="shared" si="16"/>
        <v>43816</v>
      </c>
      <c r="D3394" s="267" t="s">
        <v>3144</v>
      </c>
    </row>
    <row r="3395">
      <c r="A3395" s="267">
        <v>1069.0</v>
      </c>
      <c r="B3395" s="266">
        <v>43817.0</v>
      </c>
      <c r="C3395" s="266">
        <f t="shared" si="16"/>
        <v>43827</v>
      </c>
      <c r="D3395" s="267" t="s">
        <v>3145</v>
      </c>
    </row>
    <row r="3396">
      <c r="A3396" s="267">
        <v>1069.0</v>
      </c>
      <c r="B3396" s="266">
        <v>43828.0</v>
      </c>
      <c r="C3396" s="266">
        <v>43828.0</v>
      </c>
      <c r="D3396" s="267" t="s">
        <v>3154</v>
      </c>
    </row>
    <row r="3397">
      <c r="A3397" s="267">
        <v>1070.0</v>
      </c>
      <c r="B3397" s="273">
        <v>43781.0</v>
      </c>
      <c r="C3397" s="273">
        <f t="shared" ref="C3397:C3399" si="17">B3398-1</f>
        <v>43786</v>
      </c>
      <c r="D3397" s="267" t="s">
        <v>3143</v>
      </c>
    </row>
    <row r="3398">
      <c r="A3398" s="267">
        <v>1070.0</v>
      </c>
      <c r="B3398" s="266">
        <v>43787.0</v>
      </c>
      <c r="C3398" s="273">
        <f t="shared" si="17"/>
        <v>43800</v>
      </c>
      <c r="D3398" s="267" t="s">
        <v>3144</v>
      </c>
    </row>
    <row r="3399">
      <c r="A3399" s="267">
        <v>1070.0</v>
      </c>
      <c r="B3399" s="266">
        <v>43801.0</v>
      </c>
      <c r="C3399" s="273">
        <f t="shared" si="17"/>
        <v>43804</v>
      </c>
      <c r="D3399" s="267" t="s">
        <v>3145</v>
      </c>
    </row>
    <row r="3400">
      <c r="A3400" s="267">
        <v>1070.0</v>
      </c>
      <c r="B3400" s="266">
        <v>43805.0</v>
      </c>
      <c r="C3400" s="266">
        <v>43805.0</v>
      </c>
      <c r="D3400" s="267" t="s">
        <v>3154</v>
      </c>
    </row>
    <row r="3401">
      <c r="A3401" s="267">
        <v>1071.0</v>
      </c>
      <c r="B3401" s="266">
        <v>43781.0</v>
      </c>
      <c r="C3401" s="266">
        <f t="shared" ref="C3401:C3407" si="18">B3402-1</f>
        <v>43790</v>
      </c>
      <c r="D3401" s="267" t="s">
        <v>3143</v>
      </c>
    </row>
    <row r="3402">
      <c r="A3402" s="267">
        <v>1071.0</v>
      </c>
      <c r="B3402" s="266">
        <v>43791.0</v>
      </c>
      <c r="C3402" s="266">
        <f t="shared" si="18"/>
        <v>43805</v>
      </c>
      <c r="D3402" s="267" t="s">
        <v>3144</v>
      </c>
    </row>
    <row r="3403">
      <c r="A3403" s="267">
        <v>1071.0</v>
      </c>
      <c r="B3403" s="266">
        <v>43806.0</v>
      </c>
      <c r="C3403" s="266">
        <f t="shared" si="18"/>
        <v>43817</v>
      </c>
      <c r="D3403" s="267" t="s">
        <v>3145</v>
      </c>
    </row>
    <row r="3404">
      <c r="A3404" s="267">
        <v>1071.0</v>
      </c>
      <c r="B3404" s="266">
        <v>43818.0</v>
      </c>
      <c r="C3404" s="266">
        <f t="shared" si="18"/>
        <v>43818</v>
      </c>
      <c r="D3404" s="267" t="s">
        <v>3144</v>
      </c>
    </row>
    <row r="3405">
      <c r="A3405" s="267">
        <v>1071.0</v>
      </c>
      <c r="B3405" s="266">
        <v>43819.0</v>
      </c>
      <c r="C3405" s="266">
        <f t="shared" si="18"/>
        <v>43831</v>
      </c>
      <c r="D3405" s="267" t="s">
        <v>3143</v>
      </c>
    </row>
    <row r="3406">
      <c r="A3406" s="267">
        <v>1071.0</v>
      </c>
      <c r="B3406" s="266">
        <v>43832.0</v>
      </c>
      <c r="C3406" s="266">
        <f t="shared" si="18"/>
        <v>43836</v>
      </c>
      <c r="D3406" s="267" t="s">
        <v>3144</v>
      </c>
    </row>
    <row r="3407">
      <c r="A3407" s="267">
        <v>1071.0</v>
      </c>
      <c r="B3407" s="266">
        <v>43837.0</v>
      </c>
      <c r="C3407" s="266">
        <f t="shared" si="18"/>
        <v>43837</v>
      </c>
      <c r="D3407" s="267" t="s">
        <v>3140</v>
      </c>
    </row>
    <row r="3408">
      <c r="A3408" s="267">
        <v>1071.0</v>
      </c>
      <c r="B3408" s="266">
        <v>43838.0</v>
      </c>
      <c r="C3408" s="266">
        <v>43838.0</v>
      </c>
      <c r="D3408" s="267" t="s">
        <v>3154</v>
      </c>
    </row>
    <row r="3409">
      <c r="A3409" s="267">
        <v>1072.0</v>
      </c>
      <c r="B3409" s="266">
        <v>43781.0</v>
      </c>
      <c r="C3409" s="266">
        <f t="shared" ref="C3409:C3410" si="19">B3410-1</f>
        <v>43788</v>
      </c>
      <c r="D3409" s="267" t="s">
        <v>3144</v>
      </c>
    </row>
    <row r="3410">
      <c r="A3410" s="267">
        <v>1072.0</v>
      </c>
      <c r="B3410" s="266">
        <v>43789.0</v>
      </c>
      <c r="C3410" s="266">
        <f t="shared" si="19"/>
        <v>43791</v>
      </c>
      <c r="D3410" s="267" t="s">
        <v>3140</v>
      </c>
    </row>
    <row r="3411">
      <c r="A3411" s="267">
        <v>1072.0</v>
      </c>
      <c r="B3411" s="266">
        <v>43792.0</v>
      </c>
      <c r="C3411" s="266">
        <v>43792.0</v>
      </c>
      <c r="D3411" s="267" t="s">
        <v>3154</v>
      </c>
    </row>
    <row r="3412">
      <c r="A3412" s="267">
        <v>1073.0</v>
      </c>
      <c r="B3412" s="266">
        <v>43783.0</v>
      </c>
      <c r="C3412" s="266">
        <f t="shared" ref="C3412:C3414" si="20">B3413-1</f>
        <v>43785</v>
      </c>
      <c r="D3412" s="267" t="s">
        <v>3143</v>
      </c>
    </row>
    <row r="3413">
      <c r="A3413" s="267">
        <v>1073.0</v>
      </c>
      <c r="B3413" s="266">
        <v>43786.0</v>
      </c>
      <c r="C3413" s="266">
        <f t="shared" si="20"/>
        <v>43794</v>
      </c>
      <c r="D3413" s="267" t="s">
        <v>3144</v>
      </c>
    </row>
    <row r="3414">
      <c r="A3414" s="267">
        <v>1073.0</v>
      </c>
      <c r="B3414" s="266">
        <v>43795.0</v>
      </c>
      <c r="C3414" s="266">
        <f t="shared" si="20"/>
        <v>43809</v>
      </c>
      <c r="D3414" s="267" t="s">
        <v>3140</v>
      </c>
    </row>
    <row r="3415">
      <c r="A3415" s="267">
        <v>1073.0</v>
      </c>
      <c r="B3415" s="266">
        <v>43810.0</v>
      </c>
      <c r="C3415" s="266">
        <v>43810.0</v>
      </c>
      <c r="D3415" s="267" t="s">
        <v>3154</v>
      </c>
    </row>
    <row r="3416">
      <c r="A3416" s="267">
        <v>1074.0</v>
      </c>
      <c r="B3416" s="266">
        <v>43789.0</v>
      </c>
      <c r="C3416" s="266">
        <f t="shared" ref="C3416:C3417" si="21">B3417-1</f>
        <v>43802</v>
      </c>
      <c r="D3416" s="267" t="s">
        <v>3143</v>
      </c>
    </row>
    <row r="3417">
      <c r="A3417" s="267">
        <v>1074.0</v>
      </c>
      <c r="B3417" s="266">
        <v>43803.0</v>
      </c>
      <c r="C3417" s="266">
        <f t="shared" si="21"/>
        <v>43806</v>
      </c>
      <c r="D3417" s="267" t="s">
        <v>3140</v>
      </c>
    </row>
    <row r="3418">
      <c r="A3418" s="267">
        <v>1074.0</v>
      </c>
      <c r="B3418" s="266">
        <v>43807.0</v>
      </c>
      <c r="C3418" s="266">
        <v>43807.0</v>
      </c>
      <c r="D3418" s="267" t="s">
        <v>3154</v>
      </c>
    </row>
    <row r="3419">
      <c r="A3419" s="267">
        <v>1075.0</v>
      </c>
      <c r="B3419" s="273">
        <v>43791.0</v>
      </c>
      <c r="C3419" s="273">
        <f t="shared" ref="C3419:C3420" si="22">B3420-1</f>
        <v>43814</v>
      </c>
      <c r="D3419" s="267" t="s">
        <v>3143</v>
      </c>
    </row>
    <row r="3420">
      <c r="A3420" s="267">
        <v>1075.0</v>
      </c>
      <c r="B3420" s="266">
        <v>43815.0</v>
      </c>
      <c r="C3420" s="273">
        <f t="shared" si="22"/>
        <v>43839</v>
      </c>
      <c r="D3420" s="267" t="s">
        <v>3145</v>
      </c>
    </row>
    <row r="3421">
      <c r="A3421" s="267">
        <v>1075.0</v>
      </c>
      <c r="B3421" s="266">
        <v>43840.0</v>
      </c>
      <c r="C3421" s="266">
        <v>43840.0</v>
      </c>
      <c r="D3421" s="267" t="s">
        <v>3154</v>
      </c>
    </row>
    <row r="3422">
      <c r="A3422" s="267">
        <v>1076.0</v>
      </c>
      <c r="B3422" s="273">
        <v>43791.0</v>
      </c>
      <c r="C3422" s="273">
        <f t="shared" ref="C3422:C3423" si="23">B3423-1</f>
        <v>43804</v>
      </c>
      <c r="D3422" s="267" t="s">
        <v>3144</v>
      </c>
    </row>
    <row r="3423">
      <c r="A3423" s="267">
        <v>1076.0</v>
      </c>
      <c r="B3423" s="266">
        <v>43805.0</v>
      </c>
      <c r="C3423" s="273">
        <f t="shared" si="23"/>
        <v>43811</v>
      </c>
      <c r="D3423" s="267" t="s">
        <v>3140</v>
      </c>
    </row>
    <row r="3424">
      <c r="A3424" s="267">
        <v>1076.0</v>
      </c>
      <c r="B3424" s="266">
        <v>43812.0</v>
      </c>
      <c r="C3424" s="266">
        <v>43812.0</v>
      </c>
      <c r="D3424" s="267" t="s">
        <v>3154</v>
      </c>
    </row>
    <row r="3425">
      <c r="A3425" s="267">
        <v>1077.0</v>
      </c>
      <c r="B3425" s="266">
        <v>43792.0</v>
      </c>
      <c r="C3425" s="266">
        <f t="shared" ref="C3425:C3427" si="24">B3426-1</f>
        <v>43807</v>
      </c>
      <c r="D3425" s="267" t="s">
        <v>3143</v>
      </c>
    </row>
    <row r="3426">
      <c r="A3426" s="267">
        <v>1077.0</v>
      </c>
      <c r="B3426" s="266">
        <v>43808.0</v>
      </c>
      <c r="C3426" s="266">
        <f t="shared" si="24"/>
        <v>43817</v>
      </c>
      <c r="D3426" s="267" t="s">
        <v>3144</v>
      </c>
    </row>
    <row r="3427">
      <c r="A3427" s="267">
        <v>1077.0</v>
      </c>
      <c r="B3427" s="266">
        <v>43818.0</v>
      </c>
      <c r="C3427" s="266">
        <f t="shared" si="24"/>
        <v>43832</v>
      </c>
      <c r="D3427" s="305" t="s">
        <v>3145</v>
      </c>
    </row>
    <row r="3428">
      <c r="A3428" s="267">
        <v>1077.0</v>
      </c>
      <c r="B3428" s="266">
        <v>43833.0</v>
      </c>
      <c r="C3428" s="266">
        <v>43833.0</v>
      </c>
      <c r="D3428" s="267" t="s">
        <v>3157</v>
      </c>
    </row>
    <row r="3429">
      <c r="A3429" s="267">
        <v>1078.0</v>
      </c>
      <c r="B3429" s="266">
        <v>43793.0</v>
      </c>
      <c r="C3429" s="266">
        <f t="shared" ref="C3429:C3430" si="25">B3430-1</f>
        <v>43822</v>
      </c>
      <c r="D3429" s="267" t="s">
        <v>3144</v>
      </c>
    </row>
    <row r="3430">
      <c r="A3430" s="267">
        <v>1078.0</v>
      </c>
      <c r="B3430" s="266">
        <v>43823.0</v>
      </c>
      <c r="C3430" s="266">
        <f t="shared" si="25"/>
        <v>43839</v>
      </c>
      <c r="D3430" s="267" t="s">
        <v>3145</v>
      </c>
    </row>
    <row r="3431">
      <c r="A3431" s="267">
        <v>1078.0</v>
      </c>
      <c r="B3431" s="266">
        <v>43840.0</v>
      </c>
      <c r="C3431" s="266">
        <v>43840.0</v>
      </c>
      <c r="D3431" s="267" t="s">
        <v>3154</v>
      </c>
    </row>
    <row r="3432">
      <c r="A3432" s="267">
        <v>1079.0</v>
      </c>
      <c r="B3432" s="266">
        <v>43793.0</v>
      </c>
      <c r="C3432" s="266">
        <f>B3433-1</f>
        <v>43806</v>
      </c>
      <c r="D3432" s="267" t="s">
        <v>3143</v>
      </c>
    </row>
    <row r="3433">
      <c r="A3433" s="267">
        <v>1079.0</v>
      </c>
      <c r="B3433" s="266">
        <v>43807.0</v>
      </c>
      <c r="C3433" s="266">
        <v>43807.0</v>
      </c>
      <c r="D3433" s="267" t="s">
        <v>2538</v>
      </c>
    </row>
    <row r="3434">
      <c r="A3434" s="267">
        <v>1080.0</v>
      </c>
      <c r="B3434" s="266">
        <v>43795.0</v>
      </c>
      <c r="C3434" s="266">
        <f t="shared" ref="C3434:C3435" si="26">B3435-1</f>
        <v>43807</v>
      </c>
      <c r="D3434" s="267" t="s">
        <v>3144</v>
      </c>
    </row>
    <row r="3435">
      <c r="A3435" s="267">
        <v>1080.0</v>
      </c>
      <c r="B3435" s="266">
        <v>43808.0</v>
      </c>
      <c r="C3435" s="266">
        <f t="shared" si="26"/>
        <v>43808</v>
      </c>
      <c r="D3435" s="267" t="s">
        <v>3140</v>
      </c>
    </row>
    <row r="3436">
      <c r="A3436" s="267">
        <v>1080.0</v>
      </c>
      <c r="B3436" s="266">
        <v>43809.0</v>
      </c>
      <c r="C3436" s="266">
        <v>43809.0</v>
      </c>
      <c r="D3436" s="267" t="s">
        <v>3154</v>
      </c>
    </row>
    <row r="3437">
      <c r="A3437" s="267">
        <v>1081.0</v>
      </c>
      <c r="B3437" s="275">
        <v>43796.0</v>
      </c>
      <c r="C3437" s="275">
        <f t="shared" ref="C3437:C3439" si="27">B3438-1</f>
        <v>43807</v>
      </c>
      <c r="D3437" s="267" t="s">
        <v>3143</v>
      </c>
    </row>
    <row r="3438">
      <c r="A3438" s="267">
        <v>1081.0</v>
      </c>
      <c r="B3438" s="266">
        <v>43808.0</v>
      </c>
      <c r="C3438" s="275">
        <f t="shared" si="27"/>
        <v>43812</v>
      </c>
      <c r="D3438" s="267" t="s">
        <v>3144</v>
      </c>
    </row>
    <row r="3439">
      <c r="A3439" s="267">
        <v>1081.0</v>
      </c>
      <c r="B3439" s="266">
        <v>43813.0</v>
      </c>
      <c r="C3439" s="275">
        <f t="shared" si="27"/>
        <v>43821</v>
      </c>
      <c r="D3439" s="267" t="s">
        <v>3140</v>
      </c>
    </row>
    <row r="3440">
      <c r="A3440" s="267">
        <v>1081.0</v>
      </c>
      <c r="B3440" s="266">
        <v>43822.0</v>
      </c>
      <c r="C3440" s="266">
        <v>43822.0</v>
      </c>
      <c r="D3440" s="267" t="s">
        <v>3154</v>
      </c>
    </row>
    <row r="3441">
      <c r="A3441" s="267">
        <v>1082.0</v>
      </c>
      <c r="B3441" s="272">
        <v>43804.0</v>
      </c>
      <c r="C3441" s="272">
        <v>43808.0</v>
      </c>
      <c r="D3441" s="267" t="s">
        <v>3144</v>
      </c>
    </row>
    <row r="3442">
      <c r="A3442" s="267">
        <v>1082.0</v>
      </c>
      <c r="B3442" s="272">
        <v>43809.0</v>
      </c>
      <c r="C3442" s="272">
        <v>43813.0</v>
      </c>
      <c r="D3442" s="267" t="s">
        <v>3145</v>
      </c>
    </row>
    <row r="3443">
      <c r="A3443" s="267">
        <v>1082.0</v>
      </c>
      <c r="B3443" s="272">
        <v>43814.0</v>
      </c>
      <c r="C3443" s="272">
        <v>43814.0</v>
      </c>
      <c r="D3443" s="267" t="s">
        <v>3154</v>
      </c>
    </row>
    <row r="3444">
      <c r="A3444" s="267">
        <v>1083.0</v>
      </c>
      <c r="B3444" s="272">
        <v>43806.0</v>
      </c>
      <c r="C3444" s="272">
        <v>43808.0</v>
      </c>
      <c r="D3444" s="267" t="s">
        <v>3144</v>
      </c>
    </row>
    <row r="3445">
      <c r="A3445" s="267">
        <v>1083.0</v>
      </c>
      <c r="B3445" s="272">
        <v>43809.0</v>
      </c>
      <c r="C3445" s="272">
        <v>43816.0</v>
      </c>
      <c r="D3445" s="267" t="s">
        <v>3145</v>
      </c>
    </row>
    <row r="3446">
      <c r="A3446" s="267">
        <v>1083.0</v>
      </c>
      <c r="B3446" s="272">
        <v>43817.0</v>
      </c>
      <c r="C3446" s="272">
        <v>43817.0</v>
      </c>
      <c r="D3446" s="267" t="s">
        <v>3154</v>
      </c>
    </row>
    <row r="3447">
      <c r="A3447" s="267">
        <v>1084.0</v>
      </c>
      <c r="B3447" s="272">
        <v>43806.0</v>
      </c>
      <c r="C3447" s="272">
        <v>43864.0</v>
      </c>
      <c r="D3447" s="267" t="s">
        <v>3143</v>
      </c>
    </row>
    <row r="3448">
      <c r="A3448" s="267">
        <v>1084.0</v>
      </c>
      <c r="B3448" s="272">
        <v>43865.0</v>
      </c>
      <c r="C3448" s="272">
        <v>43866.0</v>
      </c>
      <c r="D3448" s="267" t="s">
        <v>3144</v>
      </c>
    </row>
    <row r="3449">
      <c r="A3449" s="267">
        <v>1084.0</v>
      </c>
      <c r="B3449" s="272">
        <v>43882.0</v>
      </c>
      <c r="C3449" s="272">
        <v>43896.0</v>
      </c>
      <c r="D3449" s="267" t="s">
        <v>3145</v>
      </c>
    </row>
    <row r="3450">
      <c r="A3450" s="267">
        <v>1084.0</v>
      </c>
      <c r="B3450" s="266">
        <v>43897.0</v>
      </c>
      <c r="C3450" s="266">
        <v>43897.0</v>
      </c>
      <c r="D3450" s="267" t="s">
        <v>3154</v>
      </c>
    </row>
    <row r="3451">
      <c r="A3451" s="267">
        <v>1085.0</v>
      </c>
      <c r="B3451" s="272">
        <v>43807.0</v>
      </c>
      <c r="C3451" s="272">
        <v>43813.0</v>
      </c>
      <c r="D3451" s="267" t="s">
        <v>3143</v>
      </c>
    </row>
    <row r="3452">
      <c r="A3452" s="267">
        <v>1085.0</v>
      </c>
      <c r="B3452" s="272">
        <v>43814.0</v>
      </c>
      <c r="C3452" s="272">
        <v>43828.0</v>
      </c>
      <c r="D3452" s="267" t="s">
        <v>3144</v>
      </c>
    </row>
    <row r="3453">
      <c r="A3453" s="267">
        <v>1085.0</v>
      </c>
      <c r="B3453" s="272">
        <v>43829.0</v>
      </c>
      <c r="C3453" s="272">
        <v>43835.0</v>
      </c>
      <c r="D3453" s="267" t="s">
        <v>3140</v>
      </c>
    </row>
    <row r="3454">
      <c r="A3454" s="267">
        <v>1085.0</v>
      </c>
      <c r="B3454" s="272">
        <v>43836.0</v>
      </c>
      <c r="C3454" s="272">
        <v>43836.0</v>
      </c>
      <c r="D3454" s="267" t="s">
        <v>3154</v>
      </c>
    </row>
    <row r="3455">
      <c r="A3455" s="267">
        <v>1086.0</v>
      </c>
      <c r="B3455" s="272">
        <v>43808.0</v>
      </c>
      <c r="C3455" s="272">
        <v>43826.0</v>
      </c>
      <c r="D3455" s="267" t="s">
        <v>3144</v>
      </c>
    </row>
    <row r="3456">
      <c r="A3456" s="267">
        <v>1086.0</v>
      </c>
      <c r="B3456" s="272">
        <v>43827.0</v>
      </c>
      <c r="C3456" s="272">
        <v>43835.0</v>
      </c>
      <c r="D3456" s="267" t="s">
        <v>3140</v>
      </c>
    </row>
    <row r="3457">
      <c r="A3457" s="267">
        <v>1086.0</v>
      </c>
      <c r="B3457" s="272">
        <v>43836.0</v>
      </c>
      <c r="C3457" s="272">
        <v>43836.0</v>
      </c>
      <c r="D3457" s="267" t="s">
        <v>3154</v>
      </c>
    </row>
    <row r="3458">
      <c r="A3458" s="267">
        <v>1087.0</v>
      </c>
      <c r="B3458" s="272">
        <v>43809.0</v>
      </c>
      <c r="C3458" s="272">
        <v>43812.0</v>
      </c>
      <c r="D3458" s="267" t="s">
        <v>3144</v>
      </c>
    </row>
    <row r="3459">
      <c r="A3459" s="267">
        <v>1087.0</v>
      </c>
      <c r="B3459" s="272">
        <v>43813.0</v>
      </c>
      <c r="C3459" s="272">
        <v>43813.0</v>
      </c>
      <c r="D3459" s="267" t="s">
        <v>3154</v>
      </c>
    </row>
    <row r="3460">
      <c r="A3460" s="267">
        <v>1088.0</v>
      </c>
      <c r="B3460" s="272">
        <v>43812.0</v>
      </c>
      <c r="C3460" s="272">
        <v>43822.0</v>
      </c>
      <c r="D3460" s="267" t="s">
        <v>3143</v>
      </c>
    </row>
    <row r="3461">
      <c r="A3461" s="267">
        <v>1088.0</v>
      </c>
      <c r="B3461" s="272">
        <v>43823.0</v>
      </c>
      <c r="C3461" s="272">
        <v>43835.0</v>
      </c>
      <c r="D3461" s="267" t="s">
        <v>3144</v>
      </c>
    </row>
    <row r="3462">
      <c r="A3462" s="267">
        <v>1088.0</v>
      </c>
      <c r="B3462" s="272">
        <v>43836.0</v>
      </c>
      <c r="C3462" s="272">
        <v>43864.0</v>
      </c>
      <c r="D3462" s="267" t="s">
        <v>3145</v>
      </c>
    </row>
    <row r="3463">
      <c r="A3463" s="267">
        <v>1088.0</v>
      </c>
      <c r="B3463" s="272">
        <v>43865.0</v>
      </c>
      <c r="C3463" s="272">
        <v>43865.0</v>
      </c>
      <c r="D3463" s="267" t="s">
        <v>3154</v>
      </c>
    </row>
    <row r="3464">
      <c r="A3464" s="267">
        <v>1089.0</v>
      </c>
      <c r="B3464" s="272">
        <v>43812.0</v>
      </c>
      <c r="C3464" s="272">
        <v>43822.0</v>
      </c>
      <c r="D3464" s="267" t="s">
        <v>3143</v>
      </c>
    </row>
    <row r="3465">
      <c r="A3465" s="267">
        <v>1089.0</v>
      </c>
      <c r="B3465" s="272">
        <v>43823.0</v>
      </c>
      <c r="C3465" s="272">
        <v>43825.0</v>
      </c>
      <c r="D3465" s="267" t="s">
        <v>3144</v>
      </c>
    </row>
    <row r="3466">
      <c r="A3466" s="267">
        <v>1089.0</v>
      </c>
      <c r="B3466" s="272">
        <v>43826.0</v>
      </c>
      <c r="C3466" s="272">
        <v>43827.0</v>
      </c>
      <c r="D3466" s="267" t="s">
        <v>3145</v>
      </c>
    </row>
    <row r="3467">
      <c r="A3467" s="267">
        <v>1089.0</v>
      </c>
      <c r="B3467" s="272">
        <v>43828.0</v>
      </c>
      <c r="C3467" s="272">
        <v>43828.0</v>
      </c>
      <c r="D3467" s="267" t="s">
        <v>3154</v>
      </c>
    </row>
    <row r="3468">
      <c r="A3468" s="267">
        <v>1090.0</v>
      </c>
      <c r="B3468" s="272">
        <v>43814.0</v>
      </c>
      <c r="C3468" s="272">
        <v>43815.0</v>
      </c>
      <c r="D3468" s="267" t="s">
        <v>3143</v>
      </c>
    </row>
    <row r="3469">
      <c r="A3469" s="267">
        <v>1090.0</v>
      </c>
      <c r="B3469" s="272">
        <v>43816.0</v>
      </c>
      <c r="C3469" s="272">
        <v>43829.0</v>
      </c>
      <c r="D3469" s="267" t="s">
        <v>3144</v>
      </c>
    </row>
    <row r="3470">
      <c r="A3470" s="267">
        <v>1090.0</v>
      </c>
      <c r="B3470" s="272">
        <v>43830.0</v>
      </c>
      <c r="C3470" s="272">
        <v>43830.0</v>
      </c>
      <c r="D3470" s="267" t="s">
        <v>3154</v>
      </c>
    </row>
    <row r="3471">
      <c r="A3471" s="267">
        <v>1091.0</v>
      </c>
      <c r="B3471" s="272">
        <v>43806.0</v>
      </c>
      <c r="C3471" s="272">
        <v>43814.0</v>
      </c>
      <c r="D3471" s="267" t="s">
        <v>3143</v>
      </c>
    </row>
    <row r="3472">
      <c r="A3472" s="267">
        <v>1091.0</v>
      </c>
      <c r="B3472" s="272">
        <v>43815.0</v>
      </c>
      <c r="C3472" s="272">
        <v>43824.0</v>
      </c>
      <c r="D3472" s="267" t="s">
        <v>3145</v>
      </c>
    </row>
    <row r="3473">
      <c r="A3473" s="267">
        <v>1091.0</v>
      </c>
      <c r="B3473" s="272">
        <v>43825.0</v>
      </c>
      <c r="C3473" s="272">
        <v>43825.0</v>
      </c>
      <c r="D3473" s="267" t="s">
        <v>3154</v>
      </c>
    </row>
    <row r="3474">
      <c r="A3474" s="267">
        <v>1092.0</v>
      </c>
      <c r="B3474" s="272">
        <v>43816.0</v>
      </c>
      <c r="C3474" s="272">
        <v>43836.0</v>
      </c>
      <c r="D3474" s="267" t="s">
        <v>3143</v>
      </c>
    </row>
    <row r="3475">
      <c r="A3475" s="267">
        <v>1092.0</v>
      </c>
      <c r="B3475" s="272">
        <v>43837.0</v>
      </c>
      <c r="C3475" s="272">
        <v>43838.0</v>
      </c>
      <c r="D3475" s="267" t="s">
        <v>3144</v>
      </c>
    </row>
    <row r="3476">
      <c r="A3476" s="267">
        <v>1092.0</v>
      </c>
      <c r="B3476" s="272">
        <v>43839.0</v>
      </c>
      <c r="C3476" s="272">
        <v>43851.0</v>
      </c>
      <c r="D3476" s="267" t="s">
        <v>3145</v>
      </c>
    </row>
    <row r="3477">
      <c r="A3477" s="267">
        <v>1092.0</v>
      </c>
      <c r="B3477" s="272">
        <v>43852.0</v>
      </c>
      <c r="C3477" s="272">
        <v>43852.0</v>
      </c>
      <c r="D3477" s="267" t="s">
        <v>3154</v>
      </c>
    </row>
    <row r="3478">
      <c r="A3478" s="267">
        <v>1093.0</v>
      </c>
      <c r="B3478" s="272">
        <v>43815.0</v>
      </c>
      <c r="C3478" s="272">
        <v>43817.0</v>
      </c>
      <c r="D3478" s="267" t="s">
        <v>3140</v>
      </c>
    </row>
    <row r="3479">
      <c r="A3479" s="267">
        <v>1093.0</v>
      </c>
      <c r="B3479" s="272">
        <v>43817.0</v>
      </c>
      <c r="C3479" s="272">
        <v>43825.0</v>
      </c>
      <c r="D3479" s="267" t="s">
        <v>3144</v>
      </c>
    </row>
    <row r="3480">
      <c r="A3480" s="267">
        <v>1093.0</v>
      </c>
      <c r="B3480" s="272">
        <v>43826.0</v>
      </c>
      <c r="C3480" s="272">
        <v>43826.0</v>
      </c>
      <c r="D3480" s="267" t="s">
        <v>3154</v>
      </c>
    </row>
    <row r="3481">
      <c r="A3481" s="267">
        <v>1094.0</v>
      </c>
      <c r="B3481" s="272">
        <v>43820.0</v>
      </c>
      <c r="C3481" s="272">
        <v>43822.0</v>
      </c>
      <c r="D3481" s="267" t="s">
        <v>3144</v>
      </c>
    </row>
    <row r="3482">
      <c r="A3482" s="267">
        <v>1094.0</v>
      </c>
      <c r="B3482" s="272">
        <v>43822.0</v>
      </c>
      <c r="C3482" s="272">
        <v>43822.0</v>
      </c>
      <c r="D3482" s="267" t="s">
        <v>3154</v>
      </c>
    </row>
    <row r="3483">
      <c r="A3483" s="267">
        <v>1095.0</v>
      </c>
      <c r="B3483" s="272">
        <v>43820.0</v>
      </c>
      <c r="C3483" s="272">
        <v>43827.0</v>
      </c>
      <c r="D3483" s="267" t="s">
        <v>3144</v>
      </c>
    </row>
    <row r="3484">
      <c r="A3484" s="267">
        <v>1095.0</v>
      </c>
      <c r="B3484" s="272">
        <v>43828.0</v>
      </c>
      <c r="C3484" s="272">
        <v>43828.0</v>
      </c>
      <c r="D3484" s="267" t="s">
        <v>3143</v>
      </c>
    </row>
    <row r="3485">
      <c r="A3485" s="267">
        <v>1095.0</v>
      </c>
      <c r="B3485" s="272">
        <v>43829.0</v>
      </c>
      <c r="C3485" s="272">
        <v>43838.0</v>
      </c>
      <c r="D3485" s="267" t="s">
        <v>3144</v>
      </c>
    </row>
    <row r="3486">
      <c r="A3486" s="267">
        <v>1095.0</v>
      </c>
      <c r="B3486" s="272">
        <v>43839.0</v>
      </c>
      <c r="C3486" s="272">
        <v>43839.0</v>
      </c>
      <c r="D3486" s="267" t="s">
        <v>3154</v>
      </c>
    </row>
    <row r="3487">
      <c r="A3487" s="267">
        <v>1096.0</v>
      </c>
      <c r="B3487" s="272">
        <v>43822.0</v>
      </c>
      <c r="C3487" s="272">
        <v>43828.0</v>
      </c>
      <c r="D3487" s="267" t="s">
        <v>3144</v>
      </c>
    </row>
    <row r="3488">
      <c r="A3488" s="267">
        <v>1096.0</v>
      </c>
      <c r="B3488" s="272">
        <v>43829.0</v>
      </c>
      <c r="C3488" s="272">
        <v>43830.0</v>
      </c>
      <c r="D3488" s="267" t="s">
        <v>3140</v>
      </c>
    </row>
    <row r="3489">
      <c r="A3489" s="267">
        <v>1096.0</v>
      </c>
      <c r="B3489" s="272">
        <v>43830.0</v>
      </c>
      <c r="C3489" s="272">
        <v>43830.0</v>
      </c>
      <c r="D3489" s="267" t="s">
        <v>3154</v>
      </c>
    </row>
    <row r="3490">
      <c r="A3490" s="267">
        <v>1097.0</v>
      </c>
      <c r="B3490" s="284">
        <v>43824.0</v>
      </c>
      <c r="C3490" s="284">
        <v>43829.0</v>
      </c>
      <c r="D3490" s="267" t="s">
        <v>3144</v>
      </c>
    </row>
    <row r="3491">
      <c r="A3491" s="267">
        <v>1097.0</v>
      </c>
      <c r="B3491" s="284">
        <v>43829.0</v>
      </c>
      <c r="C3491" s="284">
        <v>43831.0</v>
      </c>
      <c r="D3491" s="267" t="s">
        <v>3145</v>
      </c>
    </row>
    <row r="3492">
      <c r="A3492" s="267">
        <v>1097.0</v>
      </c>
      <c r="B3492" s="284">
        <v>43832.0</v>
      </c>
      <c r="C3492" s="284">
        <v>43832.0</v>
      </c>
      <c r="D3492" s="267" t="s">
        <v>3154</v>
      </c>
    </row>
    <row r="3493">
      <c r="A3493" s="267">
        <v>1098.0</v>
      </c>
      <c r="B3493" s="272">
        <v>43826.0</v>
      </c>
      <c r="C3493" s="272">
        <v>43834.0</v>
      </c>
      <c r="D3493" s="267" t="s">
        <v>3143</v>
      </c>
    </row>
    <row r="3494">
      <c r="A3494" s="267">
        <v>1098.0</v>
      </c>
      <c r="B3494" s="272">
        <v>43834.0</v>
      </c>
      <c r="C3494" s="272">
        <v>43842.0</v>
      </c>
      <c r="D3494" s="267" t="s">
        <v>3144</v>
      </c>
    </row>
    <row r="3495">
      <c r="A3495" s="267">
        <v>1098.0</v>
      </c>
      <c r="B3495" s="272">
        <v>43842.0</v>
      </c>
      <c r="C3495" s="272">
        <v>43844.0</v>
      </c>
      <c r="D3495" s="267" t="s">
        <v>3145</v>
      </c>
    </row>
    <row r="3496">
      <c r="A3496" s="267">
        <v>1098.0</v>
      </c>
      <c r="B3496" s="272">
        <v>43844.0</v>
      </c>
      <c r="C3496" s="272">
        <v>43854.0</v>
      </c>
      <c r="D3496" s="267" t="s">
        <v>3143</v>
      </c>
    </row>
    <row r="3497">
      <c r="A3497" s="267">
        <v>1098.0</v>
      </c>
      <c r="B3497" s="272">
        <v>43854.0</v>
      </c>
      <c r="C3497" s="272">
        <v>43862.0</v>
      </c>
      <c r="D3497" s="267" t="s">
        <v>3144</v>
      </c>
    </row>
    <row r="3498">
      <c r="A3498" s="267">
        <v>1098.0</v>
      </c>
      <c r="B3498" s="272">
        <v>43862.0</v>
      </c>
      <c r="C3498" s="272">
        <v>43866.0</v>
      </c>
      <c r="D3498" s="267" t="s">
        <v>3145</v>
      </c>
    </row>
    <row r="3499">
      <c r="A3499" s="267">
        <v>1098.0</v>
      </c>
      <c r="B3499" s="272">
        <v>43867.0</v>
      </c>
      <c r="C3499" s="272">
        <v>43867.0</v>
      </c>
      <c r="D3499" s="267" t="s">
        <v>3154</v>
      </c>
    </row>
    <row r="3500">
      <c r="A3500" s="267">
        <v>1099.0</v>
      </c>
      <c r="B3500" s="294">
        <v>43830.0</v>
      </c>
      <c r="C3500" s="281">
        <v>43847.0</v>
      </c>
      <c r="D3500" s="267" t="s">
        <v>3143</v>
      </c>
    </row>
    <row r="3501">
      <c r="A3501" s="267">
        <v>1099.0</v>
      </c>
      <c r="B3501" s="281">
        <v>43848.0</v>
      </c>
      <c r="C3501" s="284">
        <v>43848.0</v>
      </c>
      <c r="D3501" s="267" t="s">
        <v>3144</v>
      </c>
    </row>
    <row r="3502">
      <c r="A3502" s="267">
        <v>1099.0</v>
      </c>
      <c r="B3502" s="284">
        <v>43849.0</v>
      </c>
      <c r="C3502" s="272">
        <v>43866.0</v>
      </c>
      <c r="D3502" s="267" t="s">
        <v>3145</v>
      </c>
    </row>
    <row r="3503">
      <c r="A3503" s="267">
        <v>1099.0</v>
      </c>
      <c r="B3503" s="272">
        <v>43867.0</v>
      </c>
      <c r="C3503" s="272">
        <v>43867.0</v>
      </c>
      <c r="D3503" s="267" t="s">
        <v>3154</v>
      </c>
    </row>
    <row r="3504">
      <c r="A3504" s="267">
        <v>1100.0</v>
      </c>
      <c r="B3504" s="272">
        <v>43831.0</v>
      </c>
      <c r="C3504" s="272">
        <v>43831.0</v>
      </c>
      <c r="D3504" s="267" t="s">
        <v>3143</v>
      </c>
    </row>
    <row r="3505">
      <c r="A3505" s="267">
        <v>1100.0</v>
      </c>
      <c r="B3505" s="284">
        <v>43832.0</v>
      </c>
      <c r="C3505" s="284">
        <v>43832.0</v>
      </c>
      <c r="D3505" s="267" t="s">
        <v>2795</v>
      </c>
    </row>
    <row r="3506">
      <c r="A3506" s="267">
        <v>1101.0</v>
      </c>
      <c r="B3506" s="272">
        <v>43101.0</v>
      </c>
      <c r="C3506" s="272">
        <v>43109.0</v>
      </c>
      <c r="D3506" s="267" t="s">
        <v>3143</v>
      </c>
    </row>
    <row r="3507">
      <c r="A3507" s="267">
        <v>1101.0</v>
      </c>
      <c r="B3507" s="272">
        <v>43114.0</v>
      </c>
      <c r="C3507" s="272">
        <v>43143.0</v>
      </c>
      <c r="D3507" s="267" t="s">
        <v>3140</v>
      </c>
    </row>
    <row r="3508">
      <c r="A3508" s="267">
        <v>1101.0</v>
      </c>
      <c r="B3508" s="272">
        <v>43143.0</v>
      </c>
      <c r="C3508" s="272">
        <v>43143.0</v>
      </c>
      <c r="D3508" s="267" t="s">
        <v>3154</v>
      </c>
    </row>
    <row r="3509">
      <c r="A3509" s="267">
        <v>1102.0</v>
      </c>
      <c r="B3509" s="285">
        <v>43104.0</v>
      </c>
      <c r="C3509" s="266">
        <v>43126.0</v>
      </c>
      <c r="D3509" s="267" t="s">
        <v>3144</v>
      </c>
    </row>
    <row r="3510">
      <c r="A3510" s="267">
        <v>1102.0</v>
      </c>
      <c r="B3510" s="266">
        <v>43127.0</v>
      </c>
      <c r="C3510" s="266">
        <v>43127.0</v>
      </c>
      <c r="D3510" s="267" t="s">
        <v>3154</v>
      </c>
    </row>
    <row r="3511">
      <c r="A3511" s="267">
        <v>1103.0</v>
      </c>
      <c r="B3511" s="285">
        <v>43104.0</v>
      </c>
      <c r="C3511" s="285">
        <v>43116.0</v>
      </c>
      <c r="D3511" s="267" t="s">
        <v>3144</v>
      </c>
    </row>
    <row r="3512">
      <c r="A3512" s="267">
        <v>1103.0</v>
      </c>
      <c r="B3512" s="285">
        <v>43117.0</v>
      </c>
      <c r="C3512" s="266">
        <v>43123.0</v>
      </c>
      <c r="D3512" s="267" t="s">
        <v>3145</v>
      </c>
    </row>
    <row r="3513">
      <c r="A3513" s="267">
        <v>1103.0</v>
      </c>
      <c r="B3513" s="266">
        <v>43124.0</v>
      </c>
      <c r="C3513" s="266">
        <v>43124.0</v>
      </c>
      <c r="D3513" s="267" t="s">
        <v>3154</v>
      </c>
    </row>
    <row r="3514">
      <c r="A3514" s="267">
        <v>1104.0</v>
      </c>
      <c r="B3514" s="285">
        <v>43105.0</v>
      </c>
      <c r="C3514" s="266">
        <v>43122.0</v>
      </c>
      <c r="D3514" s="267" t="s">
        <v>3144</v>
      </c>
    </row>
    <row r="3515">
      <c r="A3515" s="267">
        <v>1104.0</v>
      </c>
      <c r="B3515" s="266">
        <v>43123.0</v>
      </c>
      <c r="C3515" s="266">
        <v>43123.0</v>
      </c>
      <c r="D3515" s="267" t="s">
        <v>3154</v>
      </c>
    </row>
    <row r="3516">
      <c r="A3516" s="267">
        <v>1105.0</v>
      </c>
      <c r="B3516" s="285">
        <v>43105.0</v>
      </c>
      <c r="C3516" s="285">
        <v>43114.0</v>
      </c>
      <c r="D3516" s="267" t="s">
        <v>3144</v>
      </c>
    </row>
    <row r="3517">
      <c r="A3517" s="267">
        <v>1105.0</v>
      </c>
      <c r="B3517" s="285">
        <v>43115.0</v>
      </c>
      <c r="C3517" s="285">
        <v>43118.0</v>
      </c>
      <c r="D3517" s="267" t="s">
        <v>3140</v>
      </c>
    </row>
    <row r="3518">
      <c r="A3518" s="271">
        <v>1105.0</v>
      </c>
      <c r="B3518" s="285">
        <v>43119.0</v>
      </c>
      <c r="C3518" s="285">
        <v>43119.0</v>
      </c>
      <c r="D3518" s="267" t="s">
        <v>3154</v>
      </c>
    </row>
    <row r="3519">
      <c r="A3519" s="271">
        <v>1106.0</v>
      </c>
      <c r="B3519" s="306">
        <v>43107.0</v>
      </c>
      <c r="C3519" s="285">
        <v>43115.0</v>
      </c>
      <c r="D3519" s="267" t="s">
        <v>3143</v>
      </c>
    </row>
    <row r="3520">
      <c r="A3520" s="267">
        <v>1106.0</v>
      </c>
      <c r="B3520" s="285">
        <v>43116.0</v>
      </c>
      <c r="C3520" s="285">
        <v>43132.0</v>
      </c>
      <c r="D3520" s="267" t="s">
        <v>3144</v>
      </c>
    </row>
    <row r="3521">
      <c r="A3521" s="267">
        <v>1106.0</v>
      </c>
      <c r="B3521" s="285">
        <v>43133.0</v>
      </c>
      <c r="C3521" s="266">
        <v>43152.0</v>
      </c>
      <c r="D3521" s="267" t="s">
        <v>3145</v>
      </c>
    </row>
    <row r="3522">
      <c r="A3522" s="267">
        <v>1106.0</v>
      </c>
      <c r="B3522" s="266">
        <v>43153.0</v>
      </c>
      <c r="C3522" s="266">
        <v>43153.0</v>
      </c>
      <c r="D3522" s="267" t="s">
        <v>3154</v>
      </c>
    </row>
    <row r="3523">
      <c r="A3523" s="267">
        <v>1107.0</v>
      </c>
      <c r="B3523" s="306">
        <v>43108.0</v>
      </c>
      <c r="C3523" s="282">
        <v>43249.0</v>
      </c>
      <c r="D3523" s="267" t="s">
        <v>3143</v>
      </c>
    </row>
    <row r="3524">
      <c r="A3524" s="267">
        <v>1107.0</v>
      </c>
      <c r="B3524" s="282">
        <v>43250.0</v>
      </c>
      <c r="C3524" s="266">
        <v>43261.0</v>
      </c>
      <c r="D3524" s="267" t="s">
        <v>3144</v>
      </c>
    </row>
    <row r="3525">
      <c r="A3525" s="267">
        <v>1107.0</v>
      </c>
      <c r="B3525" s="266">
        <v>43262.0</v>
      </c>
      <c r="C3525" s="266">
        <v>43262.0</v>
      </c>
      <c r="D3525" s="267" t="s">
        <v>3154</v>
      </c>
    </row>
    <row r="3526">
      <c r="A3526" s="267">
        <v>1108.0</v>
      </c>
      <c r="B3526" s="306">
        <v>43109.0</v>
      </c>
      <c r="C3526" s="266">
        <v>43168.0</v>
      </c>
      <c r="D3526" s="267" t="s">
        <v>3143</v>
      </c>
    </row>
    <row r="3527">
      <c r="A3527" s="267">
        <v>1108.0</v>
      </c>
      <c r="B3527" s="266">
        <v>43169.0</v>
      </c>
      <c r="C3527" s="266">
        <v>43188.0</v>
      </c>
      <c r="D3527" s="267" t="s">
        <v>3145</v>
      </c>
    </row>
    <row r="3528">
      <c r="A3528" s="267">
        <v>1108.0</v>
      </c>
      <c r="B3528" s="266">
        <v>43189.0</v>
      </c>
      <c r="C3528" s="266">
        <v>43189.0</v>
      </c>
      <c r="D3528" s="267" t="s">
        <v>3154</v>
      </c>
    </row>
    <row r="3529">
      <c r="A3529" s="267">
        <v>1109.0</v>
      </c>
      <c r="B3529" s="266">
        <v>43110.0</v>
      </c>
      <c r="C3529" s="266">
        <v>43120.0</v>
      </c>
      <c r="D3529" s="267" t="s">
        <v>3144</v>
      </c>
    </row>
    <row r="3530">
      <c r="A3530" s="265">
        <v>1109.0</v>
      </c>
      <c r="B3530" s="266">
        <v>43121.0</v>
      </c>
      <c r="C3530" s="266">
        <v>43125.0</v>
      </c>
      <c r="D3530" s="265" t="s">
        <v>3145</v>
      </c>
    </row>
    <row r="3531">
      <c r="A3531" s="267">
        <v>1109.0</v>
      </c>
      <c r="B3531" s="266">
        <v>43126.0</v>
      </c>
      <c r="C3531" s="266">
        <v>43126.0</v>
      </c>
      <c r="D3531" s="267" t="s">
        <v>3154</v>
      </c>
    </row>
    <row r="3532">
      <c r="A3532" s="267">
        <v>1110.0</v>
      </c>
      <c r="B3532" s="272">
        <v>43110.0</v>
      </c>
      <c r="C3532" s="272">
        <v>43117.0</v>
      </c>
      <c r="D3532" s="267" t="s">
        <v>3144</v>
      </c>
    </row>
    <row r="3533">
      <c r="A3533" s="267">
        <v>1110.0</v>
      </c>
      <c r="B3533" s="272">
        <v>43118.0</v>
      </c>
      <c r="C3533" s="272">
        <v>43121.0</v>
      </c>
      <c r="D3533" s="267" t="s">
        <v>3140</v>
      </c>
    </row>
    <row r="3534">
      <c r="A3534" s="267">
        <v>1110.0</v>
      </c>
      <c r="B3534" s="272">
        <v>43122.0</v>
      </c>
      <c r="C3534" s="272">
        <v>43122.0</v>
      </c>
      <c r="D3534" s="267" t="s">
        <v>3154</v>
      </c>
    </row>
    <row r="3535">
      <c r="A3535" s="267">
        <v>1111.0</v>
      </c>
      <c r="B3535" s="272">
        <v>43115.0</v>
      </c>
      <c r="C3535" s="272">
        <v>43147.0</v>
      </c>
      <c r="D3535" s="267" t="s">
        <v>3143</v>
      </c>
    </row>
    <row r="3536">
      <c r="A3536" s="267">
        <v>1111.0</v>
      </c>
      <c r="B3536" s="272">
        <v>43148.0</v>
      </c>
      <c r="C3536" s="272">
        <v>43148.0</v>
      </c>
      <c r="D3536" s="267" t="s">
        <v>2538</v>
      </c>
    </row>
    <row r="3537">
      <c r="A3537" s="267">
        <v>1112.0</v>
      </c>
      <c r="B3537" s="272">
        <v>43117.0</v>
      </c>
      <c r="C3537" s="272">
        <v>43125.0</v>
      </c>
      <c r="D3537" s="267" t="s">
        <v>3144</v>
      </c>
    </row>
    <row r="3538">
      <c r="A3538" s="267">
        <v>1112.0</v>
      </c>
      <c r="B3538" s="272">
        <v>43126.0</v>
      </c>
      <c r="C3538" s="272">
        <v>43126.0</v>
      </c>
      <c r="D3538" s="267" t="s">
        <v>3154</v>
      </c>
    </row>
    <row r="3539">
      <c r="A3539" s="267">
        <v>1113.0</v>
      </c>
      <c r="B3539" s="273">
        <v>43117.0</v>
      </c>
      <c r="C3539" s="266">
        <v>43153.0</v>
      </c>
      <c r="D3539" s="267" t="s">
        <v>3143</v>
      </c>
    </row>
    <row r="3540">
      <c r="A3540" s="267">
        <v>1113.0</v>
      </c>
      <c r="B3540" s="272">
        <v>43154.0</v>
      </c>
      <c r="C3540" s="272">
        <v>43162.0</v>
      </c>
      <c r="D3540" s="267" t="s">
        <v>3145</v>
      </c>
    </row>
    <row r="3541">
      <c r="A3541" s="267">
        <v>1113.0</v>
      </c>
      <c r="B3541" s="272">
        <v>43163.0</v>
      </c>
      <c r="C3541" s="272">
        <v>43168.0</v>
      </c>
      <c r="D3541" s="267" t="s">
        <v>3144</v>
      </c>
    </row>
    <row r="3542">
      <c r="A3542" s="267">
        <v>1113.0</v>
      </c>
      <c r="B3542" s="272">
        <v>43169.0</v>
      </c>
      <c r="C3542" s="272">
        <v>43177.0</v>
      </c>
      <c r="D3542" s="267" t="s">
        <v>3145</v>
      </c>
    </row>
    <row r="3543">
      <c r="A3543" s="267">
        <v>1113.0</v>
      </c>
      <c r="B3543" s="272">
        <v>43178.0</v>
      </c>
      <c r="C3543" s="272">
        <v>43178.0</v>
      </c>
      <c r="D3543" s="267" t="s">
        <v>3154</v>
      </c>
    </row>
    <row r="3544">
      <c r="A3544" s="267">
        <v>1114.0</v>
      </c>
      <c r="B3544" s="272">
        <v>43119.0</v>
      </c>
      <c r="C3544" s="272">
        <v>43128.0</v>
      </c>
      <c r="D3544" s="267" t="s">
        <v>3144</v>
      </c>
    </row>
    <row r="3545">
      <c r="A3545" s="267">
        <v>1114.0</v>
      </c>
      <c r="B3545" s="272">
        <v>43129.0</v>
      </c>
      <c r="C3545" s="272">
        <v>43133.0</v>
      </c>
      <c r="D3545" s="267" t="s">
        <v>3145</v>
      </c>
    </row>
    <row r="3546">
      <c r="A3546" s="267">
        <v>1114.0</v>
      </c>
      <c r="B3546" s="272">
        <v>43134.0</v>
      </c>
      <c r="C3546" s="272">
        <v>43134.0</v>
      </c>
      <c r="D3546" s="267" t="s">
        <v>3154</v>
      </c>
    </row>
    <row r="3547">
      <c r="A3547" s="267">
        <v>1115.0</v>
      </c>
      <c r="B3547" s="272">
        <v>43120.0</v>
      </c>
      <c r="C3547" s="272">
        <v>43129.0</v>
      </c>
      <c r="D3547" s="267" t="s">
        <v>3143</v>
      </c>
    </row>
    <row r="3548">
      <c r="A3548" s="267">
        <v>1115.0</v>
      </c>
      <c r="B3548" s="272">
        <v>43130.0</v>
      </c>
      <c r="C3548" s="272">
        <v>43134.0</v>
      </c>
      <c r="D3548" s="267" t="s">
        <v>3140</v>
      </c>
    </row>
    <row r="3549">
      <c r="A3549" s="267">
        <v>1115.0</v>
      </c>
      <c r="B3549" s="272">
        <v>43135.0</v>
      </c>
      <c r="C3549" s="272">
        <v>43135.0</v>
      </c>
      <c r="D3549" s="267" t="s">
        <v>3154</v>
      </c>
    </row>
    <row r="3550">
      <c r="A3550" s="267">
        <v>1116.0</v>
      </c>
      <c r="B3550" s="266">
        <v>43122.0</v>
      </c>
      <c r="C3550" s="272">
        <v>43132.0</v>
      </c>
      <c r="D3550" s="267" t="s">
        <v>3144</v>
      </c>
    </row>
    <row r="3551">
      <c r="A3551" s="267">
        <v>1116.0</v>
      </c>
      <c r="B3551" s="266">
        <v>43133.0</v>
      </c>
      <c r="C3551" s="272">
        <v>43134.0</v>
      </c>
      <c r="D3551" s="267" t="s">
        <v>3145</v>
      </c>
    </row>
    <row r="3552">
      <c r="A3552" s="267">
        <v>1116.0</v>
      </c>
      <c r="B3552" s="266">
        <v>43134.0</v>
      </c>
      <c r="C3552" s="266">
        <v>43134.0</v>
      </c>
      <c r="D3552" s="267" t="s">
        <v>3154</v>
      </c>
    </row>
    <row r="3553">
      <c r="A3553" s="267">
        <v>1117.0</v>
      </c>
      <c r="B3553" s="266">
        <v>43123.0</v>
      </c>
      <c r="C3553" s="272">
        <v>43129.0</v>
      </c>
      <c r="D3553" s="267" t="s">
        <v>3144</v>
      </c>
    </row>
    <row r="3554">
      <c r="A3554" s="267">
        <v>1117.0</v>
      </c>
      <c r="B3554" s="266">
        <v>43130.0</v>
      </c>
      <c r="C3554" s="272">
        <v>43142.0</v>
      </c>
      <c r="D3554" s="267" t="s">
        <v>3140</v>
      </c>
    </row>
    <row r="3555">
      <c r="A3555" s="267">
        <v>1117.0</v>
      </c>
      <c r="B3555" s="266">
        <v>43143.0</v>
      </c>
      <c r="C3555" s="266">
        <v>43143.0</v>
      </c>
      <c r="D3555" s="267" t="s">
        <v>3154</v>
      </c>
    </row>
    <row r="3556">
      <c r="A3556" s="267">
        <v>1118.0</v>
      </c>
      <c r="B3556" s="266">
        <v>43124.0</v>
      </c>
      <c r="C3556" s="272">
        <v>43130.0</v>
      </c>
      <c r="D3556" s="267" t="s">
        <v>3144</v>
      </c>
    </row>
    <row r="3557">
      <c r="A3557" s="267">
        <v>1118.0</v>
      </c>
      <c r="B3557" s="266">
        <v>43131.0</v>
      </c>
      <c r="C3557" s="272">
        <v>43137.0</v>
      </c>
      <c r="D3557" s="267" t="s">
        <v>3140</v>
      </c>
    </row>
    <row r="3558">
      <c r="A3558" s="267">
        <v>1118.0</v>
      </c>
      <c r="B3558" s="266">
        <v>43138.0</v>
      </c>
      <c r="C3558" s="266">
        <v>43138.0</v>
      </c>
      <c r="D3558" s="267" t="s">
        <v>3154</v>
      </c>
    </row>
    <row r="3559">
      <c r="A3559" s="267">
        <v>1119.0</v>
      </c>
      <c r="B3559" s="266">
        <v>43126.0</v>
      </c>
      <c r="C3559" s="272">
        <v>43136.0</v>
      </c>
      <c r="D3559" s="267" t="s">
        <v>3144</v>
      </c>
    </row>
    <row r="3560">
      <c r="A3560" s="267">
        <v>1119.0</v>
      </c>
      <c r="B3560" s="266">
        <v>43137.0</v>
      </c>
      <c r="C3560" s="272">
        <v>43140.0</v>
      </c>
      <c r="D3560" s="267" t="s">
        <v>3140</v>
      </c>
    </row>
    <row r="3561">
      <c r="A3561" s="267">
        <v>1119.0</v>
      </c>
      <c r="B3561" s="266">
        <v>43141.0</v>
      </c>
      <c r="C3561" s="266">
        <v>43141.0</v>
      </c>
      <c r="D3561" s="267" t="s">
        <v>3157</v>
      </c>
    </row>
    <row r="3562">
      <c r="A3562" s="267">
        <v>1120.0</v>
      </c>
      <c r="B3562" s="273">
        <v>43126.0</v>
      </c>
      <c r="C3562" s="272">
        <v>43132.0</v>
      </c>
      <c r="D3562" s="267" t="s">
        <v>3143</v>
      </c>
    </row>
    <row r="3563">
      <c r="A3563" s="267">
        <v>1120.0</v>
      </c>
      <c r="B3563" s="266">
        <v>43133.0</v>
      </c>
      <c r="C3563" s="272">
        <v>43137.0</v>
      </c>
      <c r="D3563" s="267" t="s">
        <v>3144</v>
      </c>
    </row>
    <row r="3564">
      <c r="A3564" s="267">
        <v>1120.0</v>
      </c>
      <c r="B3564" s="266">
        <v>43138.0</v>
      </c>
      <c r="C3564" s="272">
        <v>43148.0</v>
      </c>
      <c r="D3564" s="267" t="s">
        <v>3145</v>
      </c>
    </row>
    <row r="3565">
      <c r="A3565" s="267">
        <v>1120.0</v>
      </c>
      <c r="B3565" s="266">
        <v>43149.0</v>
      </c>
      <c r="C3565" s="266">
        <v>43149.0</v>
      </c>
      <c r="D3565" s="267" t="s">
        <v>3154</v>
      </c>
    </row>
    <row r="3566">
      <c r="A3566" s="267">
        <v>1121.0</v>
      </c>
      <c r="B3566" s="266">
        <v>43128.0</v>
      </c>
      <c r="C3566" s="272">
        <v>43143.0</v>
      </c>
      <c r="D3566" s="267" t="s">
        <v>3144</v>
      </c>
    </row>
    <row r="3567">
      <c r="A3567" s="267">
        <v>1121.0</v>
      </c>
      <c r="B3567" s="266">
        <v>43144.0</v>
      </c>
      <c r="C3567" s="272">
        <v>43146.0</v>
      </c>
      <c r="D3567" s="267" t="s">
        <v>3140</v>
      </c>
    </row>
    <row r="3568">
      <c r="A3568" s="267">
        <v>1121.0</v>
      </c>
      <c r="B3568" s="266">
        <v>43147.0</v>
      </c>
      <c r="C3568" s="266">
        <v>43147.0</v>
      </c>
      <c r="D3568" s="267" t="s">
        <v>3154</v>
      </c>
    </row>
    <row r="3569">
      <c r="A3569" s="267">
        <v>1122.0</v>
      </c>
      <c r="B3569" s="266">
        <v>43127.0</v>
      </c>
      <c r="C3569" s="272">
        <v>43137.0</v>
      </c>
      <c r="D3569" s="267" t="s">
        <v>3144</v>
      </c>
    </row>
    <row r="3570">
      <c r="A3570" s="267">
        <v>1122.0</v>
      </c>
      <c r="B3570" s="266">
        <v>43138.0</v>
      </c>
      <c r="C3570" s="272">
        <v>43148.0</v>
      </c>
      <c r="D3570" s="267" t="s">
        <v>3145</v>
      </c>
    </row>
    <row r="3571">
      <c r="A3571" s="267">
        <v>1122.0</v>
      </c>
      <c r="B3571" s="266">
        <v>43149.0</v>
      </c>
      <c r="C3571" s="266">
        <v>43149.0</v>
      </c>
      <c r="D3571" s="267" t="s">
        <v>3154</v>
      </c>
    </row>
    <row r="3572">
      <c r="A3572" s="267">
        <v>1123.0</v>
      </c>
      <c r="B3572" s="273">
        <v>43109.0</v>
      </c>
      <c r="C3572" s="272">
        <v>43127.0</v>
      </c>
      <c r="D3572" s="267" t="s">
        <v>3143</v>
      </c>
    </row>
    <row r="3573">
      <c r="A3573" s="267">
        <v>1123.0</v>
      </c>
      <c r="B3573" s="282">
        <v>43128.0</v>
      </c>
      <c r="C3573" s="272">
        <v>43148.0</v>
      </c>
      <c r="D3573" s="267" t="s">
        <v>3144</v>
      </c>
    </row>
    <row r="3574">
      <c r="A3574" s="267">
        <v>1123.0</v>
      </c>
      <c r="B3574" s="266">
        <v>43149.0</v>
      </c>
      <c r="C3574" s="272">
        <v>43161.0</v>
      </c>
      <c r="D3574" s="267" t="s">
        <v>3145</v>
      </c>
    </row>
    <row r="3575">
      <c r="A3575" s="267">
        <v>1123.0</v>
      </c>
      <c r="B3575" s="266">
        <v>43162.0</v>
      </c>
      <c r="C3575" s="272">
        <v>43169.0</v>
      </c>
      <c r="D3575" s="267" t="s">
        <v>3144</v>
      </c>
    </row>
    <row r="3576">
      <c r="A3576" s="267">
        <v>1123.0</v>
      </c>
      <c r="B3576" s="266">
        <v>43170.0</v>
      </c>
      <c r="C3576" s="272">
        <v>43174.0</v>
      </c>
      <c r="D3576" s="267" t="s">
        <v>3145</v>
      </c>
    </row>
    <row r="3577">
      <c r="A3577" s="267">
        <v>1123.0</v>
      </c>
      <c r="B3577" s="266">
        <v>43175.0</v>
      </c>
      <c r="C3577" s="266">
        <v>43175.0</v>
      </c>
      <c r="D3577" s="267" t="s">
        <v>3154</v>
      </c>
    </row>
    <row r="3578">
      <c r="A3578" s="267">
        <v>1124.0</v>
      </c>
      <c r="B3578" s="282">
        <v>43129.0</v>
      </c>
      <c r="C3578" s="266">
        <v>43143.0</v>
      </c>
      <c r="D3578" s="267" t="s">
        <v>3144</v>
      </c>
    </row>
    <row r="3579">
      <c r="A3579" s="267">
        <v>1124.0</v>
      </c>
      <c r="B3579" s="266">
        <v>43144.0</v>
      </c>
      <c r="C3579" s="272">
        <v>43146.0</v>
      </c>
      <c r="D3579" s="267" t="s">
        <v>3140</v>
      </c>
    </row>
    <row r="3580">
      <c r="A3580" s="267">
        <v>1124.0</v>
      </c>
      <c r="B3580" s="266">
        <v>43147.0</v>
      </c>
      <c r="C3580" s="266">
        <v>43147.0</v>
      </c>
      <c r="D3580" s="267" t="s">
        <v>3154</v>
      </c>
    </row>
    <row r="3581">
      <c r="A3581" s="267">
        <v>1125.0</v>
      </c>
      <c r="B3581" s="266">
        <v>43129.0</v>
      </c>
      <c r="C3581" s="266">
        <v>43129.0</v>
      </c>
      <c r="D3581" s="267" t="s">
        <v>3143</v>
      </c>
    </row>
    <row r="3582">
      <c r="A3582" s="267">
        <v>1125.0</v>
      </c>
      <c r="B3582" s="282">
        <v>43130.0</v>
      </c>
      <c r="C3582" s="272">
        <v>43140.0</v>
      </c>
      <c r="D3582" s="267" t="s">
        <v>3144</v>
      </c>
    </row>
    <row r="3583">
      <c r="A3583" s="267">
        <v>1125.0</v>
      </c>
      <c r="B3583" s="266">
        <v>43141.0</v>
      </c>
      <c r="C3583" s="266">
        <v>43141.0</v>
      </c>
      <c r="D3583" s="267" t="s">
        <v>3154</v>
      </c>
    </row>
    <row r="3584">
      <c r="A3584" s="267">
        <v>1126.0</v>
      </c>
      <c r="B3584" s="273">
        <v>43130.0</v>
      </c>
      <c r="C3584" s="272">
        <v>43140.0</v>
      </c>
      <c r="D3584" s="267" t="s">
        <v>3143</v>
      </c>
    </row>
    <row r="3585">
      <c r="A3585" s="267">
        <v>1126.0</v>
      </c>
      <c r="B3585" s="282">
        <v>43141.0</v>
      </c>
      <c r="C3585" s="272">
        <v>43151.0</v>
      </c>
      <c r="D3585" s="267" t="s">
        <v>3144</v>
      </c>
    </row>
    <row r="3586">
      <c r="A3586" s="267">
        <v>1126.0</v>
      </c>
      <c r="B3586" s="266">
        <v>43152.0</v>
      </c>
      <c r="C3586" s="272">
        <v>43156.0</v>
      </c>
      <c r="D3586" s="267" t="s">
        <v>3145</v>
      </c>
    </row>
    <row r="3587">
      <c r="A3587" s="267">
        <v>1126.0</v>
      </c>
      <c r="B3587" s="266">
        <v>43157.0</v>
      </c>
      <c r="C3587" s="266">
        <v>43157.0</v>
      </c>
      <c r="D3587" s="267" t="s">
        <v>3154</v>
      </c>
    </row>
    <row r="3588">
      <c r="A3588" s="267">
        <v>1127.0</v>
      </c>
      <c r="B3588" s="266">
        <v>43130.0</v>
      </c>
      <c r="C3588" s="272">
        <v>43143.0</v>
      </c>
      <c r="D3588" s="267" t="s">
        <v>3144</v>
      </c>
    </row>
    <row r="3589">
      <c r="A3589" s="267">
        <v>1127.0</v>
      </c>
      <c r="B3589" s="266">
        <v>43144.0</v>
      </c>
      <c r="C3589" s="272">
        <v>43148.0</v>
      </c>
      <c r="D3589" s="267" t="s">
        <v>3140</v>
      </c>
    </row>
    <row r="3590">
      <c r="A3590" s="267">
        <v>1127.0</v>
      </c>
      <c r="B3590" s="266">
        <v>43149.0</v>
      </c>
      <c r="C3590" s="266">
        <v>43149.0</v>
      </c>
      <c r="D3590" s="267" t="s">
        <v>3154</v>
      </c>
    </row>
    <row r="3591">
      <c r="A3591" s="267">
        <v>1128.0</v>
      </c>
      <c r="B3591" s="272">
        <v>43132.0</v>
      </c>
      <c r="C3591" s="272">
        <v>43141.0</v>
      </c>
      <c r="D3591" s="267" t="s">
        <v>3143</v>
      </c>
    </row>
    <row r="3592">
      <c r="A3592" s="267">
        <v>1128.0</v>
      </c>
      <c r="B3592" s="272">
        <v>43142.0</v>
      </c>
      <c r="C3592" s="272">
        <v>43152.0</v>
      </c>
      <c r="D3592" s="267" t="s">
        <v>3144</v>
      </c>
    </row>
    <row r="3593">
      <c r="A3593" s="267">
        <v>1128.0</v>
      </c>
      <c r="B3593" s="272">
        <v>43153.0</v>
      </c>
      <c r="C3593" s="272">
        <v>43172.0</v>
      </c>
      <c r="D3593" s="267" t="s">
        <v>3154</v>
      </c>
    </row>
    <row r="3594">
      <c r="A3594" s="267">
        <v>1129.0</v>
      </c>
      <c r="B3594" s="272">
        <v>43137.0</v>
      </c>
      <c r="C3594" s="272">
        <v>43156.0</v>
      </c>
      <c r="D3594" s="267" t="s">
        <v>3144</v>
      </c>
    </row>
    <row r="3595">
      <c r="A3595" s="267">
        <v>1129.0</v>
      </c>
      <c r="B3595" s="272">
        <v>43156.0</v>
      </c>
      <c r="C3595" s="272">
        <v>43156.0</v>
      </c>
      <c r="D3595" s="267" t="s">
        <v>3154</v>
      </c>
    </row>
    <row r="3596">
      <c r="A3596" s="267">
        <v>1130.0</v>
      </c>
      <c r="B3596" s="272">
        <v>43137.0</v>
      </c>
      <c r="C3596" s="272">
        <v>43175.0</v>
      </c>
      <c r="D3596" s="267" t="s">
        <v>3143</v>
      </c>
    </row>
    <row r="3597">
      <c r="A3597" s="267">
        <v>1130.0</v>
      </c>
      <c r="B3597" s="272">
        <v>43175.0</v>
      </c>
      <c r="C3597" s="272">
        <v>43197.0</v>
      </c>
      <c r="D3597" s="267" t="s">
        <v>3144</v>
      </c>
    </row>
    <row r="3598">
      <c r="A3598" s="267">
        <v>1130.0</v>
      </c>
      <c r="B3598" s="272">
        <v>43198.0</v>
      </c>
      <c r="C3598" s="272">
        <v>43202.0</v>
      </c>
      <c r="D3598" s="267" t="s">
        <v>3145</v>
      </c>
    </row>
    <row r="3599">
      <c r="A3599" s="267">
        <v>1130.0</v>
      </c>
      <c r="B3599" s="272">
        <v>43202.0</v>
      </c>
      <c r="C3599" s="272">
        <v>43202.0</v>
      </c>
      <c r="D3599" s="267" t="s">
        <v>3154</v>
      </c>
    </row>
    <row r="3600">
      <c r="A3600" s="267">
        <v>1131.0</v>
      </c>
      <c r="B3600" s="272">
        <v>43139.0</v>
      </c>
      <c r="C3600" s="272">
        <v>43158.0</v>
      </c>
      <c r="D3600" s="267" t="s">
        <v>3144</v>
      </c>
    </row>
    <row r="3601">
      <c r="A3601" s="267">
        <v>1131.0</v>
      </c>
      <c r="B3601" s="272">
        <v>43158.0</v>
      </c>
      <c r="C3601" s="272">
        <v>43158.0</v>
      </c>
      <c r="D3601" s="267" t="s">
        <v>3154</v>
      </c>
    </row>
    <row r="3602">
      <c r="A3602" s="267">
        <v>1132.0</v>
      </c>
      <c r="B3602" s="272">
        <v>43141.0</v>
      </c>
      <c r="C3602" s="272">
        <v>43142.0</v>
      </c>
      <c r="D3602" s="267" t="s">
        <v>3143</v>
      </c>
    </row>
    <row r="3603">
      <c r="A3603" s="267">
        <v>1132.0</v>
      </c>
      <c r="B3603" s="272">
        <v>43143.0</v>
      </c>
      <c r="C3603" s="272">
        <v>43147.0</v>
      </c>
      <c r="D3603" s="267" t="s">
        <v>3144</v>
      </c>
    </row>
    <row r="3604">
      <c r="A3604" s="267">
        <v>1132.0</v>
      </c>
      <c r="B3604" s="272">
        <v>43148.0</v>
      </c>
      <c r="C3604" s="272">
        <v>43149.0</v>
      </c>
      <c r="D3604" s="267" t="s">
        <v>3140</v>
      </c>
    </row>
    <row r="3605">
      <c r="A3605" s="267">
        <v>1132.0</v>
      </c>
      <c r="B3605" s="272">
        <v>43150.0</v>
      </c>
      <c r="C3605" s="272">
        <v>43150.0</v>
      </c>
      <c r="D3605" s="267" t="s">
        <v>3154</v>
      </c>
    </row>
    <row r="3606">
      <c r="A3606" s="267">
        <v>1133.0</v>
      </c>
      <c r="B3606" s="272">
        <v>43141.0</v>
      </c>
      <c r="C3606" s="272">
        <v>43142.0</v>
      </c>
      <c r="D3606" s="267" t="s">
        <v>3143</v>
      </c>
    </row>
    <row r="3607">
      <c r="A3607" s="267">
        <v>1133.0</v>
      </c>
      <c r="B3607" s="272">
        <v>43144.0</v>
      </c>
      <c r="C3607" s="272">
        <v>43141.0</v>
      </c>
      <c r="D3607" s="267" t="s">
        <v>3154</v>
      </c>
    </row>
    <row r="3608">
      <c r="A3608" s="267">
        <v>1134.0</v>
      </c>
      <c r="B3608" s="272">
        <v>43509.0</v>
      </c>
      <c r="C3608" s="272">
        <v>43513.0</v>
      </c>
      <c r="D3608" s="267" t="s">
        <v>3143</v>
      </c>
    </row>
    <row r="3609">
      <c r="A3609" s="267">
        <v>1134.0</v>
      </c>
      <c r="B3609" s="272">
        <v>43149.0</v>
      </c>
      <c r="C3609" s="272">
        <v>43154.0</v>
      </c>
      <c r="D3609" s="267" t="s">
        <v>3144</v>
      </c>
    </row>
    <row r="3610">
      <c r="A3610" s="267">
        <v>1134.0</v>
      </c>
      <c r="B3610" s="272">
        <v>43155.0</v>
      </c>
      <c r="C3610" s="272">
        <v>43133.0</v>
      </c>
      <c r="D3610" s="267" t="s">
        <v>3145</v>
      </c>
    </row>
    <row r="3611">
      <c r="A3611" s="267">
        <v>1134.0</v>
      </c>
      <c r="B3611" s="272">
        <v>43161.0</v>
      </c>
      <c r="C3611" s="272">
        <v>43161.0</v>
      </c>
      <c r="D3611" s="267" t="s">
        <v>3154</v>
      </c>
    </row>
    <row r="3612">
      <c r="A3612" s="267">
        <v>1135.0</v>
      </c>
      <c r="B3612" s="272">
        <v>43144.0</v>
      </c>
      <c r="C3612" s="272">
        <v>43145.0</v>
      </c>
      <c r="D3612" s="267" t="s">
        <v>3144</v>
      </c>
    </row>
    <row r="3613">
      <c r="A3613" s="267">
        <v>1135.0</v>
      </c>
      <c r="B3613" s="272">
        <v>43145.0</v>
      </c>
      <c r="C3613" s="272">
        <v>43149.0</v>
      </c>
      <c r="D3613" s="267" t="s">
        <v>3143</v>
      </c>
    </row>
    <row r="3614">
      <c r="A3614" s="267">
        <v>1135.0</v>
      </c>
      <c r="B3614" s="272">
        <v>43150.0</v>
      </c>
      <c r="C3614" s="272">
        <v>43153.0</v>
      </c>
      <c r="D3614" s="267" t="s">
        <v>3144</v>
      </c>
    </row>
    <row r="3615">
      <c r="A3615" s="267">
        <v>1135.0</v>
      </c>
      <c r="B3615" s="272">
        <v>43154.0</v>
      </c>
      <c r="C3615" s="272">
        <v>43154.0</v>
      </c>
      <c r="D3615" s="267" t="s">
        <v>3154</v>
      </c>
    </row>
    <row r="3616">
      <c r="A3616" s="267">
        <v>1136.0</v>
      </c>
      <c r="B3616" s="272">
        <v>43145.0</v>
      </c>
      <c r="C3616" s="272">
        <v>43145.0</v>
      </c>
      <c r="D3616" s="267" t="s">
        <v>3143</v>
      </c>
    </row>
    <row r="3617">
      <c r="A3617" s="267">
        <v>1136.0</v>
      </c>
      <c r="B3617" s="272">
        <v>43145.0</v>
      </c>
      <c r="C3617" s="272">
        <v>43155.0</v>
      </c>
      <c r="D3617" s="267" t="s">
        <v>3144</v>
      </c>
    </row>
    <row r="3618">
      <c r="A3618" s="271">
        <v>1136.0</v>
      </c>
      <c r="B3618" s="272">
        <v>43156.0</v>
      </c>
      <c r="C3618" s="272">
        <v>43159.0</v>
      </c>
      <c r="D3618" s="267" t="s">
        <v>3140</v>
      </c>
    </row>
    <row r="3619">
      <c r="A3619" s="267">
        <v>1136.0</v>
      </c>
      <c r="B3619" s="272">
        <v>43160.0</v>
      </c>
      <c r="C3619" s="272">
        <v>43160.0</v>
      </c>
      <c r="D3619" s="267" t="s">
        <v>3154</v>
      </c>
    </row>
    <row r="3620">
      <c r="A3620" s="267">
        <v>1137.0</v>
      </c>
      <c r="B3620" s="272">
        <v>43147.0</v>
      </c>
      <c r="C3620" s="272">
        <v>43177.0</v>
      </c>
      <c r="D3620" s="267" t="s">
        <v>3143</v>
      </c>
    </row>
    <row r="3621">
      <c r="A3621" s="267">
        <v>1137.0</v>
      </c>
      <c r="B3621" s="272">
        <v>43178.0</v>
      </c>
      <c r="C3621" s="272">
        <v>43197.0</v>
      </c>
      <c r="D3621" s="267" t="s">
        <v>3144</v>
      </c>
    </row>
    <row r="3622">
      <c r="A3622" s="267">
        <v>1137.0</v>
      </c>
      <c r="B3622" s="272">
        <v>43198.0</v>
      </c>
      <c r="C3622" s="272">
        <v>43202.0</v>
      </c>
      <c r="D3622" s="267" t="s">
        <v>3145</v>
      </c>
    </row>
    <row r="3623">
      <c r="A3623" s="267">
        <v>1137.0</v>
      </c>
      <c r="B3623" s="272">
        <v>43203.0</v>
      </c>
      <c r="C3623" s="272">
        <v>43203.0</v>
      </c>
      <c r="D3623" s="267" t="s">
        <v>3154</v>
      </c>
    </row>
    <row r="3624">
      <c r="A3624" s="267">
        <v>1138.0</v>
      </c>
      <c r="B3624" s="272">
        <v>43148.0</v>
      </c>
      <c r="C3624" s="272">
        <v>43153.0</v>
      </c>
      <c r="D3624" s="267" t="s">
        <v>3143</v>
      </c>
    </row>
    <row r="3625">
      <c r="A3625" s="267">
        <v>1138.0</v>
      </c>
      <c r="B3625" s="272">
        <v>43154.0</v>
      </c>
      <c r="C3625" s="272">
        <v>43157.0</v>
      </c>
      <c r="D3625" s="267" t="s">
        <v>3144</v>
      </c>
    </row>
    <row r="3626">
      <c r="A3626" s="267">
        <v>1138.0</v>
      </c>
      <c r="B3626" s="272">
        <v>43158.0</v>
      </c>
      <c r="C3626" s="272">
        <v>43172.0</v>
      </c>
      <c r="D3626" s="267" t="s">
        <v>3145</v>
      </c>
    </row>
    <row r="3627">
      <c r="A3627" s="267">
        <v>1138.0</v>
      </c>
      <c r="B3627" s="272">
        <v>43173.0</v>
      </c>
      <c r="C3627" s="272">
        <v>43177.0</v>
      </c>
      <c r="D3627" s="267" t="s">
        <v>3143</v>
      </c>
    </row>
    <row r="3628">
      <c r="A3628" s="267">
        <v>1138.0</v>
      </c>
      <c r="B3628" s="272">
        <v>43178.0</v>
      </c>
      <c r="C3628" s="272">
        <v>43183.0</v>
      </c>
      <c r="D3628" s="267" t="s">
        <v>3144</v>
      </c>
    </row>
    <row r="3629">
      <c r="A3629" s="267">
        <v>1138.0</v>
      </c>
      <c r="B3629" s="272">
        <v>43184.0</v>
      </c>
      <c r="C3629" s="272">
        <v>43184.0</v>
      </c>
      <c r="D3629" s="267" t="s">
        <v>3154</v>
      </c>
    </row>
    <row r="3630">
      <c r="A3630" s="267">
        <v>1139.0</v>
      </c>
      <c r="B3630" s="272">
        <v>43149.0</v>
      </c>
      <c r="C3630" s="272">
        <v>43169.0</v>
      </c>
      <c r="D3630" s="267" t="s">
        <v>3144</v>
      </c>
    </row>
    <row r="3631">
      <c r="A3631" s="267">
        <v>1139.0</v>
      </c>
      <c r="B3631" s="272">
        <v>43170.0</v>
      </c>
      <c r="C3631" s="272">
        <v>43184.0</v>
      </c>
      <c r="D3631" s="267" t="s">
        <v>3145</v>
      </c>
    </row>
    <row r="3632">
      <c r="A3632" s="267">
        <v>1139.0</v>
      </c>
      <c r="B3632" s="272">
        <v>43185.0</v>
      </c>
      <c r="C3632" s="272">
        <v>43186.0</v>
      </c>
      <c r="D3632" s="267" t="s">
        <v>3143</v>
      </c>
    </row>
    <row r="3633">
      <c r="A3633" s="267">
        <v>1139.0</v>
      </c>
      <c r="B3633" s="272">
        <v>43186.0</v>
      </c>
      <c r="C3633" s="272">
        <v>43193.0</v>
      </c>
      <c r="D3633" s="267" t="s">
        <v>3144</v>
      </c>
    </row>
    <row r="3634">
      <c r="A3634" s="267">
        <v>1139.0</v>
      </c>
      <c r="B3634" s="272">
        <v>43194.0</v>
      </c>
      <c r="C3634" s="272">
        <v>43196.0</v>
      </c>
      <c r="D3634" s="267" t="s">
        <v>3145</v>
      </c>
    </row>
    <row r="3635">
      <c r="A3635" s="267">
        <v>1139.0</v>
      </c>
      <c r="B3635" s="272">
        <v>43197.0</v>
      </c>
      <c r="C3635" s="272">
        <v>43197.0</v>
      </c>
      <c r="D3635" s="267" t="s">
        <v>3154</v>
      </c>
    </row>
    <row r="3636">
      <c r="A3636" s="267">
        <v>1140.0</v>
      </c>
      <c r="B3636" s="272">
        <v>43150.0</v>
      </c>
      <c r="C3636" s="272">
        <v>43157.0</v>
      </c>
      <c r="D3636" s="267" t="s">
        <v>3143</v>
      </c>
    </row>
    <row r="3637">
      <c r="A3637" s="267">
        <v>1140.0</v>
      </c>
      <c r="B3637" s="272">
        <v>43158.0</v>
      </c>
      <c r="C3637" s="272">
        <v>43176.0</v>
      </c>
      <c r="D3637" s="267" t="s">
        <v>3144</v>
      </c>
    </row>
    <row r="3638">
      <c r="A3638" s="267">
        <v>1140.0</v>
      </c>
      <c r="B3638" s="272">
        <v>43177.0</v>
      </c>
      <c r="C3638" s="272">
        <v>43180.0</v>
      </c>
      <c r="D3638" s="267" t="s">
        <v>3145</v>
      </c>
    </row>
    <row r="3639">
      <c r="A3639" s="267">
        <v>1140.0</v>
      </c>
      <c r="B3639" s="272">
        <v>43181.0</v>
      </c>
      <c r="C3639" s="272">
        <v>43181.0</v>
      </c>
      <c r="D3639" s="267" t="s">
        <v>3154</v>
      </c>
    </row>
    <row r="3640">
      <c r="A3640" s="267">
        <v>1141.0</v>
      </c>
      <c r="B3640" s="272">
        <v>43150.0</v>
      </c>
      <c r="C3640" s="272">
        <v>43160.0</v>
      </c>
      <c r="D3640" s="267" t="s">
        <v>3143</v>
      </c>
    </row>
    <row r="3641">
      <c r="A3641" s="267">
        <v>1141.0</v>
      </c>
      <c r="B3641" s="272">
        <v>43161.0</v>
      </c>
      <c r="C3641" s="272">
        <v>43180.0</v>
      </c>
      <c r="D3641" s="267" t="s">
        <v>3145</v>
      </c>
    </row>
    <row r="3642">
      <c r="A3642" s="267">
        <v>1141.0</v>
      </c>
      <c r="B3642" s="272">
        <v>43181.0</v>
      </c>
      <c r="C3642" s="272">
        <v>43181.0</v>
      </c>
      <c r="D3642" s="267" t="s">
        <v>3154</v>
      </c>
    </row>
    <row r="3643">
      <c r="A3643" s="267">
        <v>1142.0</v>
      </c>
      <c r="B3643" s="282">
        <v>43151.0</v>
      </c>
      <c r="C3643" s="272">
        <v>43163.0</v>
      </c>
      <c r="D3643" s="267" t="s">
        <v>3144</v>
      </c>
    </row>
    <row r="3644">
      <c r="A3644" s="267">
        <v>1142.0</v>
      </c>
      <c r="B3644" s="266">
        <v>43164.0</v>
      </c>
      <c r="C3644" s="272">
        <v>43167.0</v>
      </c>
      <c r="D3644" s="267" t="s">
        <v>3145</v>
      </c>
    </row>
    <row r="3645">
      <c r="A3645" s="267">
        <v>1142.0</v>
      </c>
      <c r="B3645" s="266">
        <v>43168.0</v>
      </c>
      <c r="C3645" s="266">
        <v>43168.0</v>
      </c>
      <c r="D3645" s="267" t="s">
        <v>3154</v>
      </c>
    </row>
    <row r="3646">
      <c r="A3646" s="267">
        <v>1143.0</v>
      </c>
      <c r="B3646" s="272">
        <v>43153.0</v>
      </c>
      <c r="C3646" s="272">
        <v>43165.0</v>
      </c>
      <c r="D3646" s="267" t="s">
        <v>3144</v>
      </c>
    </row>
    <row r="3647">
      <c r="A3647" s="267">
        <v>1143.0</v>
      </c>
      <c r="B3647" s="272">
        <v>43166.0</v>
      </c>
      <c r="C3647" s="272">
        <v>43166.0</v>
      </c>
      <c r="D3647" s="267" t="s">
        <v>3154</v>
      </c>
    </row>
    <row r="3648">
      <c r="A3648" s="267">
        <v>1144.0</v>
      </c>
      <c r="B3648" s="282">
        <v>43156.0</v>
      </c>
      <c r="C3648" s="284">
        <v>43169.0</v>
      </c>
      <c r="D3648" s="267" t="s">
        <v>3144</v>
      </c>
    </row>
    <row r="3649">
      <c r="A3649" s="271">
        <v>1144.0</v>
      </c>
      <c r="B3649" s="284">
        <v>43170.0</v>
      </c>
      <c r="C3649" s="284">
        <v>43170.0</v>
      </c>
      <c r="D3649" s="271" t="s">
        <v>3154</v>
      </c>
    </row>
    <row r="3650">
      <c r="A3650" s="267">
        <v>1145.0</v>
      </c>
      <c r="B3650" s="272">
        <v>43157.0</v>
      </c>
      <c r="C3650" s="272">
        <v>43168.0</v>
      </c>
      <c r="D3650" s="267" t="s">
        <v>3143</v>
      </c>
    </row>
    <row r="3651">
      <c r="A3651" s="267">
        <v>1145.0</v>
      </c>
      <c r="B3651" s="272">
        <v>43169.0</v>
      </c>
      <c r="C3651" s="272">
        <v>43178.0</v>
      </c>
      <c r="D3651" s="267" t="s">
        <v>3144</v>
      </c>
    </row>
    <row r="3652">
      <c r="A3652" s="267">
        <v>1145.0</v>
      </c>
      <c r="B3652" s="272">
        <v>43179.0</v>
      </c>
      <c r="C3652" s="272">
        <v>43187.0</v>
      </c>
      <c r="D3652" s="267" t="s">
        <v>3145</v>
      </c>
    </row>
    <row r="3653">
      <c r="A3653" s="267">
        <v>1145.0</v>
      </c>
      <c r="B3653" s="272">
        <v>43188.0</v>
      </c>
      <c r="C3653" s="272">
        <v>43188.0</v>
      </c>
      <c r="D3653" s="267" t="s">
        <v>3154</v>
      </c>
    </row>
    <row r="3654">
      <c r="A3654" s="267">
        <v>1146.0</v>
      </c>
      <c r="B3654" s="272">
        <v>43162.0</v>
      </c>
      <c r="C3654" s="272">
        <v>43162.0</v>
      </c>
      <c r="D3654" s="267" t="s">
        <v>3143</v>
      </c>
    </row>
    <row r="3655">
      <c r="A3655" s="267">
        <v>1146.0</v>
      </c>
      <c r="B3655" s="272">
        <v>43162.0</v>
      </c>
      <c r="C3655" s="272">
        <v>43169.0</v>
      </c>
      <c r="D3655" s="267" t="s">
        <v>3144</v>
      </c>
    </row>
    <row r="3656">
      <c r="A3656" s="267">
        <v>1146.0</v>
      </c>
      <c r="B3656" s="272">
        <v>43169.0</v>
      </c>
      <c r="C3656" s="272">
        <v>43170.0</v>
      </c>
      <c r="D3656" s="267" t="s">
        <v>3154</v>
      </c>
    </row>
    <row r="3657">
      <c r="A3657" s="267">
        <v>1147.0</v>
      </c>
      <c r="B3657" s="272">
        <v>43164.0</v>
      </c>
      <c r="C3657" s="272">
        <v>43175.0</v>
      </c>
      <c r="D3657" s="267" t="s">
        <v>3143</v>
      </c>
    </row>
    <row r="3658">
      <c r="A3658" s="267">
        <v>1147.0</v>
      </c>
      <c r="B3658" s="272">
        <v>43176.0</v>
      </c>
      <c r="C3658" s="272">
        <v>43186.0</v>
      </c>
      <c r="D3658" s="267" t="s">
        <v>3144</v>
      </c>
    </row>
    <row r="3659">
      <c r="A3659" s="267">
        <v>1147.0</v>
      </c>
      <c r="B3659" s="272">
        <v>43187.0</v>
      </c>
      <c r="C3659" s="272">
        <v>43199.0</v>
      </c>
      <c r="D3659" s="267" t="s">
        <v>3145</v>
      </c>
    </row>
    <row r="3660">
      <c r="A3660" s="267">
        <v>1147.0</v>
      </c>
      <c r="B3660" s="272">
        <v>43200.0</v>
      </c>
      <c r="C3660" s="272">
        <v>43200.0</v>
      </c>
      <c r="D3660" s="267" t="s">
        <v>3154</v>
      </c>
    </row>
    <row r="3661">
      <c r="A3661" s="267">
        <v>1148.0</v>
      </c>
      <c r="B3661" s="272">
        <v>43165.0</v>
      </c>
      <c r="C3661" s="272">
        <v>43200.0</v>
      </c>
      <c r="D3661" s="267" t="s">
        <v>3143</v>
      </c>
    </row>
    <row r="3662">
      <c r="A3662" s="267">
        <v>1148.0</v>
      </c>
      <c r="B3662" s="272">
        <v>43200.0</v>
      </c>
      <c r="C3662" s="272">
        <v>43213.0</v>
      </c>
      <c r="D3662" s="267" t="s">
        <v>3144</v>
      </c>
    </row>
    <row r="3663">
      <c r="A3663" s="267">
        <v>1148.0</v>
      </c>
      <c r="B3663" s="266">
        <v>43214.0</v>
      </c>
      <c r="C3663" s="266">
        <v>43214.0</v>
      </c>
      <c r="D3663" s="267" t="s">
        <v>2795</v>
      </c>
    </row>
    <row r="3664">
      <c r="A3664" s="267">
        <v>1149.0</v>
      </c>
      <c r="B3664" s="272">
        <v>43166.0</v>
      </c>
      <c r="C3664" s="272">
        <v>43182.0</v>
      </c>
      <c r="D3664" s="267" t="s">
        <v>3144</v>
      </c>
    </row>
    <row r="3665">
      <c r="A3665" s="267">
        <v>1149.0</v>
      </c>
      <c r="B3665" s="272">
        <v>43183.0</v>
      </c>
      <c r="C3665" s="272">
        <v>43183.0</v>
      </c>
      <c r="D3665" s="267" t="s">
        <v>3154</v>
      </c>
    </row>
    <row r="3666">
      <c r="A3666" s="267">
        <v>1150.0</v>
      </c>
      <c r="B3666" s="272">
        <v>43167.0</v>
      </c>
      <c r="C3666" s="272">
        <v>43195.0</v>
      </c>
      <c r="D3666" s="267" t="s">
        <v>3144</v>
      </c>
    </row>
    <row r="3667">
      <c r="A3667" s="267">
        <v>1150.0</v>
      </c>
      <c r="B3667" s="272">
        <v>43196.0</v>
      </c>
      <c r="C3667" s="272">
        <v>43196.0</v>
      </c>
      <c r="D3667" s="267" t="s">
        <v>3154</v>
      </c>
    </row>
    <row r="3668">
      <c r="A3668" s="267">
        <v>1151.0</v>
      </c>
      <c r="B3668" s="272">
        <v>43169.0</v>
      </c>
      <c r="C3668" s="272">
        <v>43174.0</v>
      </c>
      <c r="D3668" s="267" t="s">
        <v>3144</v>
      </c>
    </row>
    <row r="3669">
      <c r="A3669" s="267">
        <v>1151.0</v>
      </c>
      <c r="B3669" s="272">
        <v>43175.0</v>
      </c>
      <c r="C3669" s="272">
        <v>43203.0</v>
      </c>
      <c r="D3669" s="267" t="s">
        <v>3145</v>
      </c>
    </row>
    <row r="3670">
      <c r="A3670" s="267">
        <v>1151.0</v>
      </c>
      <c r="B3670" s="272">
        <v>43204.0</v>
      </c>
      <c r="C3670" s="272">
        <v>43204.0</v>
      </c>
      <c r="D3670" s="267" t="s">
        <v>3154</v>
      </c>
    </row>
    <row r="3671">
      <c r="A3671" s="267">
        <v>1152.0</v>
      </c>
      <c r="B3671" s="285">
        <v>43130.0</v>
      </c>
      <c r="C3671" s="282">
        <v>43169.0</v>
      </c>
      <c r="D3671" s="267" t="s">
        <v>3143</v>
      </c>
    </row>
    <row r="3672">
      <c r="A3672" s="267">
        <v>1152.0</v>
      </c>
      <c r="B3672" s="282">
        <v>43170.0</v>
      </c>
      <c r="C3672" s="282">
        <v>43171.0</v>
      </c>
      <c r="D3672" s="267" t="s">
        <v>3144</v>
      </c>
    </row>
    <row r="3673">
      <c r="A3673" s="267">
        <v>1152.0</v>
      </c>
      <c r="B3673" s="282">
        <v>43172.0</v>
      </c>
      <c r="C3673" s="266">
        <v>43191.0</v>
      </c>
      <c r="D3673" s="267" t="s">
        <v>3145</v>
      </c>
    </row>
    <row r="3674">
      <c r="A3674" s="267">
        <v>1152.0</v>
      </c>
      <c r="B3674" s="266">
        <v>43192.0</v>
      </c>
      <c r="C3674" s="266">
        <v>43192.0</v>
      </c>
      <c r="D3674" s="267" t="s">
        <v>3154</v>
      </c>
    </row>
    <row r="3675">
      <c r="A3675" s="267">
        <v>1153.0</v>
      </c>
      <c r="B3675" s="272">
        <v>43171.0</v>
      </c>
      <c r="C3675" s="272">
        <v>43184.0</v>
      </c>
      <c r="D3675" s="267" t="s">
        <v>3144</v>
      </c>
    </row>
    <row r="3676">
      <c r="A3676" s="267">
        <v>1153.0</v>
      </c>
      <c r="B3676" s="272">
        <v>43185.0</v>
      </c>
      <c r="C3676" s="272">
        <v>43185.0</v>
      </c>
      <c r="D3676" s="267" t="s">
        <v>3154</v>
      </c>
    </row>
    <row r="3677">
      <c r="A3677" s="267">
        <v>1154.0</v>
      </c>
      <c r="B3677" s="272">
        <v>43172.0</v>
      </c>
      <c r="C3677" s="272">
        <v>43175.0</v>
      </c>
      <c r="D3677" s="267" t="s">
        <v>3143</v>
      </c>
    </row>
    <row r="3678">
      <c r="A3678" s="267">
        <v>1154.0</v>
      </c>
      <c r="B3678" s="272">
        <v>43176.0</v>
      </c>
      <c r="C3678" s="272">
        <v>43184.0</v>
      </c>
      <c r="D3678" s="267" t="s">
        <v>3144</v>
      </c>
    </row>
    <row r="3679">
      <c r="A3679" s="267">
        <v>1154.0</v>
      </c>
      <c r="B3679" s="272">
        <v>43185.0</v>
      </c>
      <c r="C3679" s="266">
        <v>43193.0</v>
      </c>
      <c r="D3679" s="267" t="s">
        <v>3140</v>
      </c>
    </row>
    <row r="3680">
      <c r="A3680" s="267">
        <v>1154.0</v>
      </c>
      <c r="B3680" s="266">
        <v>43194.0</v>
      </c>
      <c r="C3680" s="266">
        <v>43194.0</v>
      </c>
      <c r="D3680" s="267" t="s">
        <v>3154</v>
      </c>
    </row>
    <row r="3681">
      <c r="A3681" s="267">
        <v>1155.0</v>
      </c>
      <c r="B3681" s="272">
        <v>43174.0</v>
      </c>
      <c r="C3681" s="272">
        <v>43179.0</v>
      </c>
      <c r="D3681" s="267" t="s">
        <v>3144</v>
      </c>
    </row>
    <row r="3682">
      <c r="A3682" s="267">
        <v>1155.0</v>
      </c>
      <c r="B3682" s="272">
        <v>43180.0</v>
      </c>
      <c r="C3682" s="272">
        <v>43183.0</v>
      </c>
      <c r="D3682" s="267" t="s">
        <v>3140</v>
      </c>
    </row>
    <row r="3683">
      <c r="A3683" s="267">
        <v>1155.0</v>
      </c>
      <c r="B3683" s="272">
        <v>43184.0</v>
      </c>
      <c r="C3683" s="272">
        <v>43184.0</v>
      </c>
      <c r="D3683" s="267" t="s">
        <v>3154</v>
      </c>
    </row>
    <row r="3684">
      <c r="A3684" s="267">
        <v>1156.0</v>
      </c>
      <c r="B3684" s="273">
        <v>43175.0</v>
      </c>
      <c r="C3684" s="272">
        <v>43247.0</v>
      </c>
      <c r="D3684" s="267" t="s">
        <v>3143</v>
      </c>
    </row>
    <row r="3685">
      <c r="A3685" s="267">
        <v>1156.0</v>
      </c>
      <c r="B3685" s="282">
        <v>43248.0</v>
      </c>
      <c r="C3685" s="272">
        <v>43273.0</v>
      </c>
      <c r="D3685" s="267" t="s">
        <v>3144</v>
      </c>
    </row>
    <row r="3686">
      <c r="A3686" s="267">
        <v>1156.0</v>
      </c>
      <c r="B3686" s="266">
        <v>43274.0</v>
      </c>
      <c r="C3686" s="266">
        <v>43278.0</v>
      </c>
      <c r="D3686" s="267" t="s">
        <v>3145</v>
      </c>
    </row>
    <row r="3687">
      <c r="A3687" s="267">
        <v>1156.0</v>
      </c>
      <c r="B3687" s="266">
        <v>43279.0</v>
      </c>
      <c r="C3687" s="266">
        <v>43279.0</v>
      </c>
      <c r="D3687" s="267" t="s">
        <v>3154</v>
      </c>
    </row>
    <row r="3688">
      <c r="A3688" s="267">
        <v>1157.0</v>
      </c>
      <c r="B3688" s="272">
        <v>43176.0</v>
      </c>
      <c r="C3688" s="272">
        <v>43177.0</v>
      </c>
      <c r="D3688" s="267" t="s">
        <v>3143</v>
      </c>
    </row>
    <row r="3689">
      <c r="A3689" s="267">
        <v>1157.0</v>
      </c>
      <c r="B3689" s="272">
        <v>43178.0</v>
      </c>
      <c r="C3689" s="272">
        <v>43178.0</v>
      </c>
      <c r="D3689" s="265" t="s">
        <v>2538</v>
      </c>
    </row>
    <row r="3690">
      <c r="A3690" s="267">
        <v>1158.0</v>
      </c>
      <c r="B3690" s="272">
        <v>43178.0</v>
      </c>
      <c r="C3690" s="272">
        <v>43189.0</v>
      </c>
      <c r="D3690" s="267" t="s">
        <v>3143</v>
      </c>
    </row>
    <row r="3691">
      <c r="A3691" s="267">
        <v>1158.0</v>
      </c>
      <c r="B3691" s="272">
        <v>43190.0</v>
      </c>
      <c r="C3691" s="272">
        <v>43190.0</v>
      </c>
      <c r="D3691" s="265" t="s">
        <v>2538</v>
      </c>
    </row>
    <row r="3692">
      <c r="A3692" s="267">
        <v>1159.0</v>
      </c>
      <c r="B3692" s="272">
        <v>43178.0</v>
      </c>
      <c r="C3692" s="272">
        <v>43198.0</v>
      </c>
      <c r="D3692" s="267" t="s">
        <v>3144</v>
      </c>
    </row>
    <row r="3693">
      <c r="A3693" s="267">
        <v>1159.0</v>
      </c>
      <c r="B3693" s="272">
        <v>43199.0</v>
      </c>
      <c r="C3693" s="272">
        <v>43205.0</v>
      </c>
      <c r="D3693" s="267" t="s">
        <v>3145</v>
      </c>
    </row>
    <row r="3694">
      <c r="A3694" s="267">
        <v>1159.0</v>
      </c>
      <c r="B3694" s="272">
        <v>43206.0</v>
      </c>
      <c r="C3694" s="272">
        <v>43206.0</v>
      </c>
      <c r="D3694" s="267" t="s">
        <v>3154</v>
      </c>
    </row>
    <row r="3695">
      <c r="A3695" s="267">
        <v>1160.0</v>
      </c>
      <c r="B3695" s="272">
        <v>43179.0</v>
      </c>
      <c r="C3695" s="272">
        <v>43198.0</v>
      </c>
      <c r="D3695" s="267" t="s">
        <v>3144</v>
      </c>
    </row>
    <row r="3696">
      <c r="A3696" s="267">
        <v>1160.0</v>
      </c>
      <c r="B3696" s="272">
        <v>43199.0</v>
      </c>
      <c r="C3696" s="272">
        <v>43205.0</v>
      </c>
      <c r="D3696" s="267" t="s">
        <v>3145</v>
      </c>
    </row>
    <row r="3697">
      <c r="A3697" s="267">
        <v>1160.0</v>
      </c>
      <c r="B3697" s="272">
        <v>43206.0</v>
      </c>
      <c r="C3697" s="272">
        <v>43206.0</v>
      </c>
      <c r="D3697" s="267" t="s">
        <v>3154</v>
      </c>
    </row>
    <row r="3698">
      <c r="A3698" s="267">
        <v>1161.0</v>
      </c>
      <c r="B3698" s="272">
        <v>43182.0</v>
      </c>
      <c r="C3698" s="272">
        <v>43233.0</v>
      </c>
      <c r="D3698" s="267" t="s">
        <v>3143</v>
      </c>
    </row>
    <row r="3699">
      <c r="A3699" s="267">
        <v>1161.0</v>
      </c>
      <c r="B3699" s="272">
        <v>43234.0</v>
      </c>
      <c r="C3699" s="272">
        <v>43248.0</v>
      </c>
      <c r="D3699" s="267" t="s">
        <v>3144</v>
      </c>
    </row>
    <row r="3700">
      <c r="A3700" s="267">
        <v>1161.0</v>
      </c>
      <c r="B3700" s="272">
        <v>43249.0</v>
      </c>
      <c r="C3700" s="272">
        <v>43257.0</v>
      </c>
      <c r="D3700" s="267" t="s">
        <v>3145</v>
      </c>
    </row>
    <row r="3701">
      <c r="A3701" s="267">
        <v>1161.0</v>
      </c>
      <c r="B3701" s="272">
        <v>43258.0</v>
      </c>
      <c r="C3701" s="272">
        <v>43258.0</v>
      </c>
      <c r="D3701" s="267" t="s">
        <v>3154</v>
      </c>
    </row>
    <row r="3702">
      <c r="A3702" s="267">
        <v>1162.0</v>
      </c>
      <c r="B3702" s="282">
        <v>43181.0</v>
      </c>
      <c r="C3702" s="272">
        <v>43184.0</v>
      </c>
      <c r="D3702" s="267" t="s">
        <v>3144</v>
      </c>
    </row>
    <row r="3703">
      <c r="A3703" s="267">
        <v>1162.0</v>
      </c>
      <c r="B3703" s="272">
        <v>43185.0</v>
      </c>
      <c r="C3703" s="306">
        <v>43208.0</v>
      </c>
      <c r="D3703" s="267" t="s">
        <v>3145</v>
      </c>
    </row>
    <row r="3704">
      <c r="A3704" s="267">
        <v>1162.0</v>
      </c>
      <c r="B3704" s="306">
        <v>43209.0</v>
      </c>
      <c r="C3704" s="266">
        <v>43221.0</v>
      </c>
      <c r="D3704" s="267" t="s">
        <v>3143</v>
      </c>
    </row>
    <row r="3705">
      <c r="A3705" s="267">
        <v>1162.0</v>
      </c>
      <c r="B3705" s="266">
        <v>43222.0</v>
      </c>
      <c r="C3705" s="266">
        <v>43225.0</v>
      </c>
      <c r="D3705" s="267" t="s">
        <v>3144</v>
      </c>
    </row>
    <row r="3706">
      <c r="A3706" s="267">
        <v>1162.0</v>
      </c>
      <c r="B3706" s="266">
        <v>43226.0</v>
      </c>
      <c r="C3706" s="266">
        <v>43226.0</v>
      </c>
      <c r="D3706" s="267" t="s">
        <v>3154</v>
      </c>
    </row>
    <row r="3707">
      <c r="A3707" s="267">
        <v>1163.0</v>
      </c>
      <c r="B3707" s="306">
        <v>43181.0</v>
      </c>
      <c r="C3707" s="282">
        <v>43183.0</v>
      </c>
      <c r="D3707" s="267" t="s">
        <v>3143</v>
      </c>
    </row>
    <row r="3708">
      <c r="A3708" s="267">
        <v>1163.0</v>
      </c>
      <c r="B3708" s="282">
        <v>43184.0</v>
      </c>
      <c r="C3708" s="266">
        <v>43190.0</v>
      </c>
      <c r="D3708" s="267" t="s">
        <v>3144</v>
      </c>
    </row>
    <row r="3709">
      <c r="A3709" s="267">
        <v>1163.0</v>
      </c>
      <c r="B3709" s="266">
        <v>43191.0</v>
      </c>
      <c r="C3709" s="266">
        <v>43195.0</v>
      </c>
      <c r="D3709" s="267" t="s">
        <v>3145</v>
      </c>
    </row>
    <row r="3710">
      <c r="A3710" s="267">
        <v>1163.0</v>
      </c>
      <c r="B3710" s="266">
        <v>43196.0</v>
      </c>
      <c r="C3710" s="266">
        <v>43235.0</v>
      </c>
      <c r="D3710" s="267" t="s">
        <v>3144</v>
      </c>
    </row>
    <row r="3711">
      <c r="A3711" s="267">
        <v>1163.0</v>
      </c>
      <c r="B3711" s="266">
        <v>43236.0</v>
      </c>
      <c r="C3711" s="266">
        <v>43236.0</v>
      </c>
      <c r="D3711" s="267" t="s">
        <v>3154</v>
      </c>
    </row>
    <row r="3712">
      <c r="A3712" s="267">
        <v>1164.0</v>
      </c>
      <c r="B3712" s="282">
        <v>43184.0</v>
      </c>
      <c r="C3712" s="282">
        <v>43207.0</v>
      </c>
      <c r="D3712" s="267" t="s">
        <v>3143</v>
      </c>
    </row>
    <row r="3713">
      <c r="A3713" s="267">
        <v>1164.0</v>
      </c>
      <c r="B3713" s="282">
        <v>43208.0</v>
      </c>
      <c r="C3713" s="266">
        <v>43224.0</v>
      </c>
      <c r="D3713" s="267" t="s">
        <v>3144</v>
      </c>
    </row>
    <row r="3714">
      <c r="A3714" s="267">
        <v>1164.0</v>
      </c>
      <c r="B3714" s="266">
        <v>43225.0</v>
      </c>
      <c r="C3714" s="266">
        <v>43241.0</v>
      </c>
      <c r="D3714" s="267" t="s">
        <v>3145</v>
      </c>
    </row>
    <row r="3715">
      <c r="A3715" s="267">
        <v>1164.0</v>
      </c>
      <c r="B3715" s="266">
        <v>43242.0</v>
      </c>
      <c r="C3715" s="266">
        <v>43242.0</v>
      </c>
      <c r="D3715" s="267" t="s">
        <v>3154</v>
      </c>
    </row>
    <row r="3716">
      <c r="A3716" s="267">
        <v>1165.0</v>
      </c>
      <c r="B3716" s="272">
        <v>43184.0</v>
      </c>
      <c r="C3716" s="272">
        <v>43220.0</v>
      </c>
      <c r="D3716" s="267" t="s">
        <v>3144</v>
      </c>
    </row>
    <row r="3717">
      <c r="A3717" s="267">
        <v>1165.0</v>
      </c>
      <c r="B3717" s="272">
        <v>43191.0</v>
      </c>
      <c r="C3717" s="272">
        <v>43196.0</v>
      </c>
      <c r="D3717" s="267" t="s">
        <v>3140</v>
      </c>
    </row>
    <row r="3718">
      <c r="A3718" s="267">
        <v>1165.0</v>
      </c>
      <c r="B3718" s="272">
        <v>43197.0</v>
      </c>
      <c r="C3718" s="272">
        <v>43197.0</v>
      </c>
      <c r="D3718" s="267" t="s">
        <v>3154</v>
      </c>
    </row>
    <row r="3719">
      <c r="A3719" s="267">
        <v>1166.0</v>
      </c>
      <c r="B3719" s="306">
        <v>43186.0</v>
      </c>
      <c r="C3719" s="282">
        <v>43193.0</v>
      </c>
      <c r="D3719" s="267" t="s">
        <v>3143</v>
      </c>
    </row>
    <row r="3720">
      <c r="A3720" s="267">
        <v>1166.0</v>
      </c>
      <c r="B3720" s="282">
        <v>43194.0</v>
      </c>
      <c r="C3720" s="272">
        <v>43195.0</v>
      </c>
      <c r="D3720" s="267" t="s">
        <v>3144</v>
      </c>
    </row>
    <row r="3721">
      <c r="A3721" s="267">
        <v>1166.0</v>
      </c>
      <c r="B3721" s="272">
        <v>43196.0</v>
      </c>
      <c r="C3721" s="272">
        <v>43197.0</v>
      </c>
      <c r="D3721" s="267" t="s">
        <v>3140</v>
      </c>
    </row>
    <row r="3722">
      <c r="A3722" s="267">
        <v>1166.0</v>
      </c>
      <c r="B3722" s="266">
        <v>43198.0</v>
      </c>
      <c r="C3722" s="266">
        <v>43198.0</v>
      </c>
      <c r="D3722" s="267" t="s">
        <v>3154</v>
      </c>
    </row>
    <row r="3723">
      <c r="A3723" s="267">
        <v>1167.0</v>
      </c>
      <c r="B3723" s="281">
        <v>43188.0</v>
      </c>
      <c r="C3723" s="272">
        <v>43200.0</v>
      </c>
      <c r="D3723" s="267" t="s">
        <v>3144</v>
      </c>
    </row>
    <row r="3724">
      <c r="A3724" s="267">
        <v>1167.0</v>
      </c>
      <c r="B3724" s="284">
        <v>43201.0</v>
      </c>
      <c r="C3724" s="272">
        <v>43215.0</v>
      </c>
      <c r="D3724" s="267" t="s">
        <v>3145</v>
      </c>
    </row>
    <row r="3725">
      <c r="A3725" s="267">
        <v>1167.0</v>
      </c>
      <c r="B3725" s="284">
        <v>43216.0</v>
      </c>
      <c r="C3725" s="266">
        <v>43216.0</v>
      </c>
      <c r="D3725" s="267" t="s">
        <v>3154</v>
      </c>
    </row>
    <row r="3726">
      <c r="A3726" s="267">
        <v>1168.0</v>
      </c>
      <c r="B3726" s="281">
        <v>43189.0</v>
      </c>
      <c r="C3726" s="307">
        <v>43196.0</v>
      </c>
      <c r="D3726" s="267" t="s">
        <v>3144</v>
      </c>
    </row>
    <row r="3727">
      <c r="A3727" s="267">
        <v>1168.0</v>
      </c>
      <c r="B3727" s="284">
        <v>43197.0</v>
      </c>
      <c r="C3727" s="307">
        <v>43202.0</v>
      </c>
      <c r="D3727" s="267" t="s">
        <v>3140</v>
      </c>
    </row>
    <row r="3728">
      <c r="A3728" s="267">
        <v>1168.0</v>
      </c>
      <c r="B3728" s="284">
        <v>43203.0</v>
      </c>
      <c r="C3728" s="284">
        <v>43203.0</v>
      </c>
      <c r="D3728" s="267" t="s">
        <v>3154</v>
      </c>
    </row>
    <row r="3729">
      <c r="A3729" s="267">
        <v>1169.0</v>
      </c>
      <c r="B3729" s="284">
        <v>43193.0</v>
      </c>
      <c r="C3729" s="307">
        <v>43197.0</v>
      </c>
      <c r="D3729" s="267" t="s">
        <v>3145</v>
      </c>
    </row>
    <row r="3730">
      <c r="A3730" s="267">
        <v>1169.0</v>
      </c>
      <c r="B3730" s="284">
        <v>43198.0</v>
      </c>
      <c r="C3730" s="284">
        <v>43198.0</v>
      </c>
      <c r="D3730" s="267" t="s">
        <v>3154</v>
      </c>
    </row>
    <row r="3731">
      <c r="A3731" s="267">
        <v>1170.0</v>
      </c>
      <c r="B3731" s="282">
        <v>43189.0</v>
      </c>
      <c r="C3731" s="272">
        <v>43196.0</v>
      </c>
      <c r="D3731" s="267" t="s">
        <v>3144</v>
      </c>
    </row>
    <row r="3732">
      <c r="A3732" s="267">
        <v>1170.0</v>
      </c>
      <c r="B3732" s="266">
        <v>43197.0</v>
      </c>
      <c r="C3732" s="272">
        <v>43197.0</v>
      </c>
      <c r="D3732" s="267" t="s">
        <v>3140</v>
      </c>
    </row>
    <row r="3733">
      <c r="A3733" s="267">
        <v>1170.0</v>
      </c>
      <c r="B3733" s="266">
        <v>43198.0</v>
      </c>
      <c r="C3733" s="266">
        <v>43198.0</v>
      </c>
      <c r="D3733" s="267" t="s">
        <v>3154</v>
      </c>
    </row>
    <row r="3734">
      <c r="A3734" s="267">
        <v>1171.0</v>
      </c>
      <c r="B3734" s="272">
        <v>43189.0</v>
      </c>
      <c r="C3734" s="272">
        <v>43206.0</v>
      </c>
      <c r="D3734" s="267" t="s">
        <v>3144</v>
      </c>
    </row>
    <row r="3735">
      <c r="A3735" s="267">
        <v>1171.0</v>
      </c>
      <c r="B3735" s="284">
        <v>43207.0</v>
      </c>
      <c r="C3735" s="307">
        <v>43213.0</v>
      </c>
      <c r="D3735" s="267" t="s">
        <v>3145</v>
      </c>
    </row>
    <row r="3736">
      <c r="A3736" s="267">
        <v>1171.0</v>
      </c>
      <c r="B3736" s="284">
        <v>43214.0</v>
      </c>
      <c r="C3736" s="284">
        <v>43214.0</v>
      </c>
      <c r="D3736" s="267" t="s">
        <v>3154</v>
      </c>
    </row>
    <row r="3737">
      <c r="A3737" s="267">
        <v>1172.0</v>
      </c>
      <c r="B3737" s="282">
        <v>43186.0</v>
      </c>
      <c r="C3737" s="272">
        <v>43190.0</v>
      </c>
      <c r="D3737" s="267" t="s">
        <v>3144</v>
      </c>
    </row>
    <row r="3738">
      <c r="A3738" s="267">
        <v>1172.0</v>
      </c>
      <c r="B3738" s="273">
        <v>43191.0</v>
      </c>
      <c r="C3738" s="272">
        <v>43203.0</v>
      </c>
      <c r="D3738" s="267" t="s">
        <v>3143</v>
      </c>
    </row>
    <row r="3739">
      <c r="A3739" s="267">
        <v>1172.0</v>
      </c>
      <c r="B3739" s="266">
        <v>43204.0</v>
      </c>
      <c r="C3739" s="272">
        <v>43216.0</v>
      </c>
      <c r="D3739" s="267" t="s">
        <v>3144</v>
      </c>
    </row>
    <row r="3740">
      <c r="A3740" s="267">
        <v>1172.0</v>
      </c>
      <c r="B3740" s="266">
        <v>43217.0</v>
      </c>
      <c r="C3740" s="272">
        <v>43217.0</v>
      </c>
      <c r="D3740" s="267" t="s">
        <v>3145</v>
      </c>
    </row>
    <row r="3741">
      <c r="A3741" s="267">
        <v>1172.0</v>
      </c>
      <c r="B3741" s="266">
        <v>43218.0</v>
      </c>
      <c r="C3741" s="266">
        <v>43218.0</v>
      </c>
      <c r="D3741" s="267" t="s">
        <v>3154</v>
      </c>
    </row>
    <row r="3742">
      <c r="A3742" s="267">
        <v>1173.0</v>
      </c>
      <c r="B3742" s="282">
        <v>43190.0</v>
      </c>
      <c r="C3742" s="272">
        <v>43195.0</v>
      </c>
      <c r="D3742" s="267" t="s">
        <v>3144</v>
      </c>
    </row>
    <row r="3743">
      <c r="A3743" s="267">
        <v>1173.0</v>
      </c>
      <c r="B3743" s="266">
        <v>43196.0</v>
      </c>
      <c r="C3743" s="272">
        <v>43201.0</v>
      </c>
      <c r="D3743" s="267" t="s">
        <v>3145</v>
      </c>
    </row>
    <row r="3744">
      <c r="A3744" s="267">
        <v>1173.0</v>
      </c>
      <c r="B3744" s="266">
        <v>43202.0</v>
      </c>
      <c r="C3744" s="266">
        <v>43202.0</v>
      </c>
      <c r="D3744" s="267" t="s">
        <v>3154</v>
      </c>
    </row>
    <row r="3745">
      <c r="A3745" s="267">
        <v>1174.0</v>
      </c>
      <c r="B3745" s="281">
        <v>43195.0</v>
      </c>
      <c r="C3745" s="272">
        <v>43201.0</v>
      </c>
      <c r="D3745" s="267" t="s">
        <v>3144</v>
      </c>
    </row>
    <row r="3746">
      <c r="A3746" s="267">
        <v>1174.0</v>
      </c>
      <c r="B3746" s="284">
        <v>43202.0</v>
      </c>
      <c r="C3746" s="284">
        <v>43202.0</v>
      </c>
      <c r="D3746" s="267" t="s">
        <v>3154</v>
      </c>
    </row>
    <row r="3747">
      <c r="A3747" s="267">
        <v>1175.0</v>
      </c>
      <c r="B3747" s="273">
        <v>43194.0</v>
      </c>
      <c r="C3747" s="272">
        <v>43195.0</v>
      </c>
      <c r="D3747" s="267" t="s">
        <v>3143</v>
      </c>
    </row>
    <row r="3748">
      <c r="A3748" s="267">
        <v>1175.0</v>
      </c>
      <c r="B3748" s="282">
        <v>43196.0</v>
      </c>
      <c r="C3748" s="272">
        <v>43224.0</v>
      </c>
      <c r="D3748" s="267" t="s">
        <v>3144</v>
      </c>
    </row>
    <row r="3749">
      <c r="A3749" s="267">
        <v>1175.0</v>
      </c>
      <c r="B3749" s="266">
        <v>43225.0</v>
      </c>
      <c r="C3749" s="266">
        <v>43225.0</v>
      </c>
      <c r="D3749" s="267" t="s">
        <v>3154</v>
      </c>
    </row>
    <row r="3750">
      <c r="A3750" s="267">
        <v>1176.0</v>
      </c>
      <c r="B3750" s="272">
        <v>43196.0</v>
      </c>
      <c r="C3750" s="272">
        <v>43216.0</v>
      </c>
      <c r="D3750" s="267" t="s">
        <v>3144</v>
      </c>
    </row>
    <row r="3751">
      <c r="A3751" s="267">
        <v>1176.0</v>
      </c>
      <c r="B3751" s="272">
        <v>43217.0</v>
      </c>
      <c r="C3751" s="272">
        <v>43217.0</v>
      </c>
      <c r="D3751" s="267" t="s">
        <v>3154</v>
      </c>
    </row>
    <row r="3752">
      <c r="A3752" s="267">
        <v>1177.0</v>
      </c>
      <c r="B3752" s="282">
        <v>43196.0</v>
      </c>
      <c r="C3752" s="266">
        <v>43216.0</v>
      </c>
      <c r="D3752" s="267" t="s">
        <v>3144</v>
      </c>
    </row>
    <row r="3753">
      <c r="A3753" s="267">
        <v>1177.0</v>
      </c>
      <c r="B3753" s="266">
        <v>43217.0</v>
      </c>
      <c r="C3753" s="266">
        <v>43217.0</v>
      </c>
      <c r="D3753" s="267" t="s">
        <v>3154</v>
      </c>
    </row>
    <row r="3754">
      <c r="A3754" s="267">
        <v>1178.0</v>
      </c>
      <c r="B3754" s="273">
        <v>43175.0</v>
      </c>
      <c r="C3754" s="282">
        <v>43182.0</v>
      </c>
      <c r="D3754" s="267" t="s">
        <v>3143</v>
      </c>
    </row>
    <row r="3755">
      <c r="A3755" s="267">
        <v>1178.0</v>
      </c>
      <c r="B3755" s="282">
        <v>43183.0</v>
      </c>
      <c r="C3755" s="266">
        <v>43192.0</v>
      </c>
      <c r="D3755" s="267" t="s">
        <v>3144</v>
      </c>
    </row>
    <row r="3756">
      <c r="A3756" s="267">
        <v>1178.0</v>
      </c>
      <c r="B3756" s="266">
        <v>43193.0</v>
      </c>
      <c r="C3756" s="282">
        <v>43197.0</v>
      </c>
      <c r="D3756" s="267" t="s">
        <v>3145</v>
      </c>
    </row>
    <row r="3757">
      <c r="A3757" s="267">
        <v>1178.0</v>
      </c>
      <c r="B3757" s="282">
        <v>43198.0</v>
      </c>
      <c r="C3757" s="266">
        <v>43202.0</v>
      </c>
      <c r="D3757" s="267" t="s">
        <v>3144</v>
      </c>
    </row>
    <row r="3758">
      <c r="A3758" s="267">
        <v>1178.0</v>
      </c>
      <c r="B3758" s="266">
        <v>43203.0</v>
      </c>
      <c r="C3758" s="266">
        <v>43215.0</v>
      </c>
      <c r="D3758" s="267" t="s">
        <v>3145</v>
      </c>
    </row>
    <row r="3759">
      <c r="A3759" s="267">
        <v>1178.0</v>
      </c>
      <c r="B3759" s="266">
        <v>43216.0</v>
      </c>
      <c r="C3759" s="266">
        <v>43216.0</v>
      </c>
      <c r="D3759" s="267" t="s">
        <v>3154</v>
      </c>
    </row>
    <row r="3760">
      <c r="A3760" s="267">
        <v>1179.0</v>
      </c>
      <c r="B3760" s="273">
        <v>43200.0</v>
      </c>
      <c r="C3760" s="282">
        <v>43238.0</v>
      </c>
      <c r="D3760" s="267" t="s">
        <v>3143</v>
      </c>
    </row>
    <row r="3761">
      <c r="A3761" s="267">
        <v>1179.0</v>
      </c>
      <c r="B3761" s="282">
        <v>43239.0</v>
      </c>
      <c r="C3761" s="266">
        <v>43247.0</v>
      </c>
      <c r="D3761" s="267" t="s">
        <v>3144</v>
      </c>
    </row>
    <row r="3762">
      <c r="A3762" s="267">
        <v>1179.0</v>
      </c>
      <c r="B3762" s="266">
        <v>43248.0</v>
      </c>
      <c r="C3762" s="266">
        <v>43269.0</v>
      </c>
      <c r="D3762" s="267" t="s">
        <v>3145</v>
      </c>
    </row>
    <row r="3763">
      <c r="A3763" s="267">
        <v>1179.0</v>
      </c>
      <c r="B3763" s="266">
        <v>43270.0</v>
      </c>
      <c r="C3763" s="266">
        <v>43270.0</v>
      </c>
      <c r="D3763" s="267" t="s">
        <v>3154</v>
      </c>
    </row>
    <row r="3764">
      <c r="A3764" s="267">
        <v>1180.0</v>
      </c>
      <c r="B3764" s="282">
        <v>43201.0</v>
      </c>
      <c r="C3764" s="266">
        <v>43205.0</v>
      </c>
      <c r="D3764" s="267" t="s">
        <v>3144</v>
      </c>
    </row>
    <row r="3765">
      <c r="A3765" s="267">
        <v>1180.0</v>
      </c>
      <c r="B3765" s="266">
        <v>43206.0</v>
      </c>
      <c r="C3765" s="266">
        <v>43215.0</v>
      </c>
      <c r="D3765" s="267" t="s">
        <v>3145</v>
      </c>
    </row>
    <row r="3766">
      <c r="A3766" s="267">
        <v>1180.0</v>
      </c>
      <c r="B3766" s="266">
        <v>43216.0</v>
      </c>
      <c r="C3766" s="266">
        <v>43216.0</v>
      </c>
      <c r="D3766" s="267" t="s">
        <v>3154</v>
      </c>
    </row>
    <row r="3767">
      <c r="A3767" s="267">
        <v>1181.0</v>
      </c>
      <c r="B3767" s="282">
        <v>43202.0</v>
      </c>
      <c r="C3767" s="266">
        <v>43205.0</v>
      </c>
      <c r="D3767" s="267" t="s">
        <v>3144</v>
      </c>
    </row>
    <row r="3768">
      <c r="A3768" s="267">
        <v>1181.0</v>
      </c>
      <c r="B3768" s="266">
        <v>43206.0</v>
      </c>
      <c r="C3768" s="266">
        <v>43210.0</v>
      </c>
      <c r="D3768" s="267" t="s">
        <v>3140</v>
      </c>
    </row>
    <row r="3769">
      <c r="A3769" s="267">
        <v>1181.0</v>
      </c>
      <c r="B3769" s="266">
        <v>43211.0</v>
      </c>
      <c r="C3769" s="266">
        <v>43211.0</v>
      </c>
      <c r="D3769" s="267" t="s">
        <v>3154</v>
      </c>
    </row>
    <row r="3770">
      <c r="A3770" s="267">
        <v>1182.0</v>
      </c>
      <c r="B3770" s="282">
        <v>43203.0</v>
      </c>
      <c r="C3770" s="266">
        <v>43219.0</v>
      </c>
      <c r="D3770" s="267" t="s">
        <v>3144</v>
      </c>
    </row>
    <row r="3771">
      <c r="A3771" s="267">
        <v>1182.0</v>
      </c>
      <c r="B3771" s="266">
        <v>43220.0</v>
      </c>
      <c r="C3771" s="266">
        <v>43240.0</v>
      </c>
      <c r="D3771" s="267" t="s">
        <v>3145</v>
      </c>
    </row>
    <row r="3772">
      <c r="A3772" s="267">
        <v>1182.0</v>
      </c>
      <c r="B3772" s="266">
        <v>43241.0</v>
      </c>
      <c r="C3772" s="266">
        <v>43241.0</v>
      </c>
      <c r="D3772" s="267" t="s">
        <v>3154</v>
      </c>
    </row>
    <row r="3773">
      <c r="A3773" s="267">
        <v>1183.0</v>
      </c>
      <c r="B3773" s="272">
        <v>43205.0</v>
      </c>
      <c r="C3773" s="272">
        <v>43208.0</v>
      </c>
      <c r="D3773" s="267" t="s">
        <v>3143</v>
      </c>
    </row>
    <row r="3774">
      <c r="A3774" s="267">
        <v>1183.0</v>
      </c>
      <c r="B3774" s="272">
        <v>43209.0</v>
      </c>
      <c r="C3774" s="272">
        <v>43216.0</v>
      </c>
      <c r="D3774" s="267" t="s">
        <v>3144</v>
      </c>
    </row>
    <row r="3775">
      <c r="A3775" s="267">
        <v>1183.0</v>
      </c>
      <c r="B3775" s="272">
        <v>43217.0</v>
      </c>
      <c r="C3775" s="272">
        <v>43245.0</v>
      </c>
      <c r="D3775" s="267" t="s">
        <v>3143</v>
      </c>
    </row>
    <row r="3776">
      <c r="A3776" s="267">
        <v>1183.0</v>
      </c>
      <c r="B3776" s="272">
        <v>43248.0</v>
      </c>
      <c r="C3776" s="272">
        <v>43248.0</v>
      </c>
      <c r="D3776" s="267" t="s">
        <v>3154</v>
      </c>
    </row>
    <row r="3777">
      <c r="A3777" s="267">
        <v>1184.0</v>
      </c>
      <c r="B3777" s="272">
        <v>43205.0</v>
      </c>
      <c r="C3777" s="272">
        <v>43211.0</v>
      </c>
      <c r="D3777" s="267" t="s">
        <v>3144</v>
      </c>
    </row>
    <row r="3778">
      <c r="A3778" s="267">
        <v>1184.0</v>
      </c>
      <c r="B3778" s="272">
        <v>43212.0</v>
      </c>
      <c r="C3778" s="272">
        <v>43215.0</v>
      </c>
      <c r="D3778" s="267" t="s">
        <v>3140</v>
      </c>
    </row>
    <row r="3779">
      <c r="A3779" s="267">
        <v>1184.0</v>
      </c>
      <c r="B3779" s="272">
        <v>43216.0</v>
      </c>
      <c r="C3779" s="272">
        <v>43216.0</v>
      </c>
      <c r="D3779" s="267" t="s">
        <v>3154</v>
      </c>
    </row>
    <row r="3780">
      <c r="A3780" s="267">
        <v>1185.0</v>
      </c>
      <c r="B3780" s="272">
        <v>43211.0</v>
      </c>
      <c r="C3780" s="272">
        <v>43219.0</v>
      </c>
      <c r="D3780" s="267" t="s">
        <v>3144</v>
      </c>
    </row>
    <row r="3781">
      <c r="A3781" s="267">
        <v>1185.0</v>
      </c>
      <c r="B3781" s="272">
        <v>43220.0</v>
      </c>
      <c r="C3781" s="272">
        <v>43235.0</v>
      </c>
      <c r="D3781" s="267" t="s">
        <v>3143</v>
      </c>
    </row>
    <row r="3782">
      <c r="A3782" s="267">
        <v>1185.0</v>
      </c>
      <c r="B3782" s="272">
        <v>43236.0</v>
      </c>
      <c r="C3782" s="272">
        <v>43251.0</v>
      </c>
      <c r="D3782" s="267" t="s">
        <v>3144</v>
      </c>
    </row>
    <row r="3783">
      <c r="A3783" s="267">
        <v>1185.0</v>
      </c>
      <c r="B3783" s="272">
        <v>43252.0</v>
      </c>
      <c r="C3783" s="272">
        <v>43260.0</v>
      </c>
      <c r="D3783" s="267" t="s">
        <v>3145</v>
      </c>
    </row>
    <row r="3784">
      <c r="A3784" s="267">
        <v>1185.0</v>
      </c>
      <c r="B3784" s="272">
        <v>43261.0</v>
      </c>
      <c r="C3784" s="272">
        <v>43261.0</v>
      </c>
      <c r="D3784" s="267" t="s">
        <v>3154</v>
      </c>
    </row>
    <row r="3785">
      <c r="A3785" s="267">
        <v>1186.0</v>
      </c>
      <c r="B3785" s="272">
        <v>43196.0</v>
      </c>
      <c r="C3785" s="272">
        <v>43214.0</v>
      </c>
      <c r="D3785" s="267" t="s">
        <v>3143</v>
      </c>
    </row>
    <row r="3786">
      <c r="A3786" s="267">
        <v>1186.0</v>
      </c>
      <c r="B3786" s="272">
        <v>43215.0</v>
      </c>
      <c r="C3786" s="272">
        <v>43218.0</v>
      </c>
      <c r="D3786" s="267" t="s">
        <v>3144</v>
      </c>
    </row>
    <row r="3787">
      <c r="A3787" s="267">
        <v>1186.0</v>
      </c>
      <c r="B3787" s="272">
        <v>43219.0</v>
      </c>
      <c r="C3787" s="272">
        <v>43235.0</v>
      </c>
      <c r="D3787" s="267" t="s">
        <v>3145</v>
      </c>
    </row>
    <row r="3788">
      <c r="A3788" s="267">
        <v>1186.0</v>
      </c>
      <c r="B3788" s="272">
        <v>43236.0</v>
      </c>
      <c r="C3788" s="272">
        <v>43236.0</v>
      </c>
      <c r="D3788" s="267" t="s">
        <v>3154</v>
      </c>
    </row>
    <row r="3789">
      <c r="A3789" s="267">
        <v>1187.0</v>
      </c>
      <c r="B3789" s="272">
        <v>43218.0</v>
      </c>
      <c r="C3789" s="272">
        <v>43235.0</v>
      </c>
      <c r="D3789" s="267" t="s">
        <v>3144</v>
      </c>
    </row>
    <row r="3790">
      <c r="A3790" s="267">
        <v>1187.0</v>
      </c>
      <c r="B3790" s="272">
        <v>43236.0</v>
      </c>
      <c r="C3790" s="272">
        <v>43237.0</v>
      </c>
      <c r="D3790" s="267" t="s">
        <v>3140</v>
      </c>
    </row>
    <row r="3791">
      <c r="A3791" s="267">
        <v>1187.0</v>
      </c>
      <c r="B3791" s="272">
        <v>43238.0</v>
      </c>
      <c r="C3791" s="272">
        <v>43238.0</v>
      </c>
      <c r="D3791" s="267" t="s">
        <v>3154</v>
      </c>
    </row>
    <row r="3792">
      <c r="A3792" s="267">
        <v>1188.0</v>
      </c>
      <c r="B3792" s="272">
        <v>43216.0</v>
      </c>
      <c r="C3792" s="272">
        <v>43241.0</v>
      </c>
      <c r="D3792" s="267" t="s">
        <v>3145</v>
      </c>
    </row>
    <row r="3793">
      <c r="A3793" s="267">
        <v>1188.0</v>
      </c>
      <c r="B3793" s="272">
        <v>43242.0</v>
      </c>
      <c r="C3793" s="272">
        <v>43242.0</v>
      </c>
      <c r="D3793" s="267" t="s">
        <v>3154</v>
      </c>
    </row>
    <row r="3794">
      <c r="A3794" s="267">
        <v>1189.0</v>
      </c>
      <c r="B3794" s="272">
        <v>43218.0</v>
      </c>
      <c r="C3794" s="272">
        <v>43242.0</v>
      </c>
      <c r="D3794" s="267" t="s">
        <v>3144</v>
      </c>
    </row>
    <row r="3795">
      <c r="A3795" s="267">
        <v>1189.0</v>
      </c>
      <c r="B3795" s="272">
        <v>43250.0</v>
      </c>
      <c r="C3795" s="272">
        <v>43250.0</v>
      </c>
      <c r="D3795" s="267" t="s">
        <v>3154</v>
      </c>
    </row>
    <row r="3796">
      <c r="A3796" s="267">
        <v>1190.0</v>
      </c>
      <c r="B3796" s="272">
        <v>43202.0</v>
      </c>
      <c r="C3796" s="272">
        <v>43217.0</v>
      </c>
      <c r="D3796" s="267" t="s">
        <v>3143</v>
      </c>
    </row>
    <row r="3797">
      <c r="A3797" s="267">
        <v>1190.0</v>
      </c>
      <c r="B3797" s="272">
        <v>43218.0</v>
      </c>
      <c r="C3797" s="272">
        <v>43230.0</v>
      </c>
      <c r="D3797" s="267" t="s">
        <v>3144</v>
      </c>
    </row>
    <row r="3798">
      <c r="A3798" s="267">
        <v>1190.0</v>
      </c>
      <c r="B3798" s="272">
        <v>43231.0</v>
      </c>
      <c r="C3798" s="272">
        <v>43238.0</v>
      </c>
      <c r="D3798" s="267" t="s">
        <v>3145</v>
      </c>
    </row>
    <row r="3799">
      <c r="A3799" s="267">
        <v>1190.0</v>
      </c>
      <c r="B3799" s="272">
        <v>43239.0</v>
      </c>
      <c r="C3799" s="272">
        <v>43239.0</v>
      </c>
      <c r="D3799" s="267" t="s">
        <v>3154</v>
      </c>
    </row>
    <row r="3800">
      <c r="A3800" s="267">
        <v>1191.0</v>
      </c>
      <c r="B3800" s="272">
        <v>43219.0</v>
      </c>
      <c r="C3800" s="272">
        <v>43236.0</v>
      </c>
      <c r="D3800" s="267" t="s">
        <v>3144</v>
      </c>
    </row>
    <row r="3801">
      <c r="A3801" s="267">
        <v>1191.0</v>
      </c>
      <c r="B3801" s="272">
        <v>43237.0</v>
      </c>
      <c r="C3801" s="272">
        <v>43237.0</v>
      </c>
      <c r="D3801" s="267" t="s">
        <v>3140</v>
      </c>
    </row>
    <row r="3802">
      <c r="A3802" s="267">
        <v>1191.0</v>
      </c>
      <c r="B3802" s="272">
        <v>43238.0</v>
      </c>
      <c r="C3802" s="272">
        <v>43238.0</v>
      </c>
      <c r="D3802" s="267" t="s">
        <v>3154</v>
      </c>
    </row>
    <row r="3803">
      <c r="A3803" s="267">
        <v>1192.0</v>
      </c>
      <c r="B3803" s="266">
        <v>43221.0</v>
      </c>
      <c r="C3803" s="282">
        <v>43296.0</v>
      </c>
      <c r="D3803" s="267" t="s">
        <v>3143</v>
      </c>
    </row>
    <row r="3804">
      <c r="A3804" s="267">
        <v>1192.0</v>
      </c>
      <c r="B3804" s="282">
        <v>43297.0</v>
      </c>
      <c r="C3804" s="266">
        <v>43300.0</v>
      </c>
      <c r="D3804" s="267" t="s">
        <v>3144</v>
      </c>
    </row>
    <row r="3805">
      <c r="A3805" s="267">
        <v>1192.0</v>
      </c>
      <c r="B3805" s="266">
        <v>43301.0</v>
      </c>
      <c r="C3805" s="266">
        <v>43303.0</v>
      </c>
      <c r="D3805" s="267" t="s">
        <v>3145</v>
      </c>
    </row>
    <row r="3806">
      <c r="A3806" s="267">
        <v>1192.0</v>
      </c>
      <c r="B3806" s="266">
        <v>43304.0</v>
      </c>
      <c r="C3806" s="266">
        <v>43305.0</v>
      </c>
      <c r="D3806" s="267" t="s">
        <v>3144</v>
      </c>
    </row>
    <row r="3807">
      <c r="A3807" s="267">
        <v>1192.0</v>
      </c>
      <c r="B3807" s="266">
        <v>43306.0</v>
      </c>
      <c r="C3807" s="266">
        <v>43310.0</v>
      </c>
      <c r="D3807" s="267" t="s">
        <v>3143</v>
      </c>
    </row>
    <row r="3808">
      <c r="A3808" s="267">
        <v>1192.0</v>
      </c>
      <c r="B3808" s="266">
        <v>43311.0</v>
      </c>
      <c r="C3808" s="266">
        <v>43375.0</v>
      </c>
      <c r="D3808" s="267" t="s">
        <v>3144</v>
      </c>
    </row>
    <row r="3809">
      <c r="A3809" s="267">
        <v>1192.0</v>
      </c>
      <c r="B3809" s="266">
        <v>43376.0</v>
      </c>
      <c r="C3809" s="266">
        <v>43376.0</v>
      </c>
      <c r="D3809" s="267" t="s">
        <v>3154</v>
      </c>
    </row>
    <row r="3810">
      <c r="A3810" s="267">
        <v>1193.0</v>
      </c>
      <c r="B3810" s="282">
        <v>43230.0</v>
      </c>
      <c r="C3810" s="266">
        <v>43253.0</v>
      </c>
      <c r="D3810" s="267" t="s">
        <v>3144</v>
      </c>
    </row>
    <row r="3811">
      <c r="A3811" s="267">
        <v>1193.0</v>
      </c>
      <c r="B3811" s="266">
        <v>43254.0</v>
      </c>
      <c r="C3811" s="266">
        <v>43263.0</v>
      </c>
      <c r="D3811" s="267" t="s">
        <v>3145</v>
      </c>
    </row>
    <row r="3812">
      <c r="A3812" s="267">
        <v>1193.0</v>
      </c>
      <c r="B3812" s="266">
        <v>43264.0</v>
      </c>
      <c r="C3812" s="266">
        <v>43264.0</v>
      </c>
      <c r="D3812" s="267" t="s">
        <v>3154</v>
      </c>
    </row>
    <row r="3813">
      <c r="A3813" s="267">
        <v>1194.0</v>
      </c>
      <c r="B3813" s="282">
        <v>43232.0</v>
      </c>
      <c r="C3813" s="282">
        <v>43233.0</v>
      </c>
      <c r="D3813" s="267" t="s">
        <v>3144</v>
      </c>
    </row>
    <row r="3814">
      <c r="A3814" s="267">
        <v>1194.0</v>
      </c>
      <c r="B3814" s="273">
        <v>43234.0</v>
      </c>
      <c r="C3814" s="282">
        <v>43244.0</v>
      </c>
      <c r="D3814" s="267" t="s">
        <v>3143</v>
      </c>
    </row>
    <row r="3815">
      <c r="A3815" s="267">
        <v>1194.0</v>
      </c>
      <c r="B3815" s="282">
        <v>43245.0</v>
      </c>
      <c r="C3815" s="282">
        <v>43245.0</v>
      </c>
      <c r="D3815" s="267" t="s">
        <v>3154</v>
      </c>
    </row>
    <row r="3816">
      <c r="A3816" s="267">
        <v>1195.0</v>
      </c>
      <c r="B3816" s="282">
        <v>43234.0</v>
      </c>
      <c r="C3816" s="266">
        <v>43236.0</v>
      </c>
      <c r="D3816" s="267" t="s">
        <v>3144</v>
      </c>
    </row>
    <row r="3817">
      <c r="A3817" s="267">
        <v>1195.0</v>
      </c>
      <c r="B3817" s="266">
        <v>43237.0</v>
      </c>
      <c r="C3817" s="282">
        <v>43244.0</v>
      </c>
      <c r="D3817" s="267" t="s">
        <v>3145</v>
      </c>
    </row>
    <row r="3818">
      <c r="A3818" s="267">
        <v>1195.0</v>
      </c>
      <c r="B3818" s="282">
        <v>43245.0</v>
      </c>
      <c r="C3818" s="282">
        <v>43245.0</v>
      </c>
      <c r="D3818" s="267" t="s">
        <v>3157</v>
      </c>
    </row>
    <row r="3819">
      <c r="A3819" s="267">
        <v>1196.0</v>
      </c>
      <c r="B3819" s="282">
        <v>43234.0</v>
      </c>
      <c r="C3819" s="266">
        <v>43242.0</v>
      </c>
      <c r="D3819" s="267" t="s">
        <v>3144</v>
      </c>
    </row>
    <row r="3820">
      <c r="A3820" s="267">
        <v>1196.0</v>
      </c>
      <c r="B3820" s="266">
        <v>43243.0</v>
      </c>
      <c r="C3820" s="282">
        <v>43247.0</v>
      </c>
      <c r="D3820" s="267" t="s">
        <v>3145</v>
      </c>
    </row>
    <row r="3821">
      <c r="A3821" s="267">
        <v>1196.0</v>
      </c>
      <c r="B3821" s="282">
        <v>43248.0</v>
      </c>
      <c r="C3821" s="282">
        <v>43248.0</v>
      </c>
      <c r="D3821" s="267" t="s">
        <v>3154</v>
      </c>
    </row>
    <row r="3822">
      <c r="A3822" s="267">
        <v>1197.0</v>
      </c>
      <c r="B3822" s="266">
        <v>43236.0</v>
      </c>
      <c r="C3822" s="282">
        <v>43246.0</v>
      </c>
      <c r="D3822" s="267" t="s">
        <v>3143</v>
      </c>
    </row>
    <row r="3823">
      <c r="A3823" s="267">
        <v>1197.0</v>
      </c>
      <c r="B3823" s="282">
        <v>43247.0</v>
      </c>
      <c r="C3823" s="266">
        <v>43249.0</v>
      </c>
      <c r="D3823" s="267" t="s">
        <v>3144</v>
      </c>
    </row>
    <row r="3824">
      <c r="A3824" s="267">
        <v>1197.0</v>
      </c>
      <c r="B3824" s="266">
        <v>43250.0</v>
      </c>
      <c r="C3824" s="282">
        <v>43256.0</v>
      </c>
      <c r="D3824" s="267" t="s">
        <v>3145</v>
      </c>
    </row>
    <row r="3825">
      <c r="A3825" s="267">
        <v>1197.0</v>
      </c>
      <c r="B3825" s="282">
        <v>43257.0</v>
      </c>
      <c r="C3825" s="282">
        <v>43257.0</v>
      </c>
      <c r="D3825" s="267" t="s">
        <v>3157</v>
      </c>
    </row>
    <row r="3826">
      <c r="A3826" s="267">
        <v>1198.0</v>
      </c>
      <c r="B3826" s="272">
        <v>43239.0</v>
      </c>
      <c r="C3826" s="272">
        <v>43242.0</v>
      </c>
      <c r="D3826" s="267" t="s">
        <v>3143</v>
      </c>
    </row>
    <row r="3827">
      <c r="A3827" s="267">
        <v>1198.0</v>
      </c>
      <c r="B3827" s="272">
        <v>43243.0</v>
      </c>
      <c r="C3827" s="272">
        <v>43243.0</v>
      </c>
      <c r="D3827" s="265" t="s">
        <v>2538</v>
      </c>
    </row>
    <row r="3828">
      <c r="A3828" s="267">
        <v>1199.0</v>
      </c>
      <c r="B3828" s="272">
        <v>43240.0</v>
      </c>
      <c r="C3828" s="272">
        <v>43249.0</v>
      </c>
      <c r="D3828" s="267" t="s">
        <v>3144</v>
      </c>
    </row>
    <row r="3829">
      <c r="A3829" s="267">
        <v>1199.0</v>
      </c>
      <c r="B3829" s="272">
        <v>43250.0</v>
      </c>
      <c r="C3829" s="272">
        <v>43266.0</v>
      </c>
      <c r="D3829" s="267" t="s">
        <v>3145</v>
      </c>
    </row>
    <row r="3830">
      <c r="A3830" s="267">
        <v>1199.0</v>
      </c>
      <c r="B3830" s="272">
        <v>43267.0</v>
      </c>
      <c r="C3830" s="272">
        <v>43267.0</v>
      </c>
      <c r="D3830" s="267" t="s">
        <v>3154</v>
      </c>
    </row>
    <row r="3831">
      <c r="A3831" s="267">
        <v>1200.0</v>
      </c>
      <c r="B3831" s="272">
        <v>43241.0</v>
      </c>
      <c r="C3831" s="272">
        <v>43250.0</v>
      </c>
      <c r="D3831" s="267" t="s">
        <v>3144</v>
      </c>
    </row>
    <row r="3832">
      <c r="A3832" s="267">
        <v>1200.0</v>
      </c>
      <c r="B3832" s="272">
        <v>43251.0</v>
      </c>
      <c r="C3832" s="272">
        <v>43262.0</v>
      </c>
      <c r="D3832" s="267" t="s">
        <v>3140</v>
      </c>
    </row>
    <row r="3833">
      <c r="A3833" s="267">
        <v>1200.0</v>
      </c>
      <c r="B3833" s="272">
        <v>43263.0</v>
      </c>
      <c r="C3833" s="272">
        <v>43263.0</v>
      </c>
      <c r="D3833" s="267" t="s">
        <v>3154</v>
      </c>
    </row>
    <row r="3834">
      <c r="A3834" s="267">
        <v>1201.0</v>
      </c>
      <c r="B3834" s="272">
        <v>43242.0</v>
      </c>
      <c r="C3834" s="272">
        <v>43250.0</v>
      </c>
      <c r="D3834" s="267" t="s">
        <v>3144</v>
      </c>
    </row>
    <row r="3835">
      <c r="A3835" s="267">
        <v>1201.0</v>
      </c>
      <c r="B3835" s="272">
        <v>43251.0</v>
      </c>
      <c r="C3835" s="272">
        <v>43262.0</v>
      </c>
      <c r="D3835" s="267" t="s">
        <v>3140</v>
      </c>
    </row>
    <row r="3836">
      <c r="A3836" s="267">
        <v>1201.0</v>
      </c>
      <c r="B3836" s="272">
        <v>43263.0</v>
      </c>
      <c r="C3836" s="272">
        <v>43263.0</v>
      </c>
      <c r="D3836" s="267" t="s">
        <v>3154</v>
      </c>
    </row>
    <row r="3837">
      <c r="A3837" s="267">
        <v>1202.0</v>
      </c>
      <c r="B3837" s="272">
        <v>43243.0</v>
      </c>
      <c r="C3837" s="272">
        <v>43259.0</v>
      </c>
      <c r="D3837" s="267" t="s">
        <v>3144</v>
      </c>
    </row>
    <row r="3838">
      <c r="A3838" s="267">
        <v>1202.0</v>
      </c>
      <c r="B3838" s="272">
        <v>43260.0</v>
      </c>
      <c r="C3838" s="272">
        <v>43260.0</v>
      </c>
      <c r="D3838" s="267" t="s">
        <v>3140</v>
      </c>
    </row>
    <row r="3839">
      <c r="A3839" s="267">
        <v>1202.0</v>
      </c>
      <c r="B3839" s="272">
        <v>43261.0</v>
      </c>
      <c r="C3839" s="272">
        <v>43261.0</v>
      </c>
      <c r="D3839" s="267" t="s">
        <v>3154</v>
      </c>
    </row>
    <row r="3840">
      <c r="A3840" s="267">
        <v>1203.0</v>
      </c>
      <c r="B3840" s="272">
        <v>43243.0</v>
      </c>
      <c r="C3840" s="272">
        <v>43253.0</v>
      </c>
      <c r="D3840" s="267" t="s">
        <v>3144</v>
      </c>
    </row>
    <row r="3841">
      <c r="A3841" s="267">
        <v>1203.0</v>
      </c>
      <c r="B3841" s="272">
        <v>43254.0</v>
      </c>
      <c r="C3841" s="272">
        <v>43254.0</v>
      </c>
      <c r="D3841" s="267" t="s">
        <v>3154</v>
      </c>
    </row>
    <row r="3842">
      <c r="A3842" s="267">
        <v>1204.0</v>
      </c>
      <c r="B3842" s="272">
        <v>43234.0</v>
      </c>
      <c r="C3842" s="272">
        <v>43242.0</v>
      </c>
      <c r="D3842" s="267" t="s">
        <v>3144</v>
      </c>
    </row>
    <row r="3843">
      <c r="A3843" s="267">
        <v>1204.0</v>
      </c>
      <c r="B3843" s="272">
        <v>43243.0</v>
      </c>
      <c r="C3843" s="272">
        <v>43256.0</v>
      </c>
      <c r="D3843" s="267" t="s">
        <v>3143</v>
      </c>
    </row>
    <row r="3844">
      <c r="A3844" s="267">
        <v>1204.0</v>
      </c>
      <c r="B3844" s="272">
        <v>43257.0</v>
      </c>
      <c r="C3844" s="272">
        <v>43258.0</v>
      </c>
      <c r="D3844" s="267" t="s">
        <v>3140</v>
      </c>
    </row>
    <row r="3845">
      <c r="A3845" s="267">
        <v>1204.0</v>
      </c>
      <c r="B3845" s="272">
        <v>43258.0</v>
      </c>
      <c r="C3845" s="272">
        <v>43258.0</v>
      </c>
      <c r="D3845" s="267" t="s">
        <v>3154</v>
      </c>
    </row>
    <row r="3846">
      <c r="A3846" s="267">
        <v>1205.0</v>
      </c>
      <c r="B3846" s="272">
        <v>43246.0</v>
      </c>
      <c r="C3846" s="272">
        <v>43258.0</v>
      </c>
      <c r="D3846" s="267" t="s">
        <v>3144</v>
      </c>
    </row>
    <row r="3847">
      <c r="A3847" s="267">
        <v>1205.0</v>
      </c>
      <c r="B3847" s="272">
        <v>43259.0</v>
      </c>
      <c r="C3847" s="272">
        <v>43262.0</v>
      </c>
      <c r="D3847" s="267" t="s">
        <v>3145</v>
      </c>
    </row>
    <row r="3848">
      <c r="A3848" s="267">
        <v>1205.0</v>
      </c>
      <c r="B3848" s="272">
        <v>43263.0</v>
      </c>
      <c r="C3848" s="272">
        <v>43263.0</v>
      </c>
      <c r="D3848" s="267" t="s">
        <v>3154</v>
      </c>
    </row>
    <row r="3849">
      <c r="A3849" s="267">
        <v>1206.0</v>
      </c>
      <c r="B3849" s="272">
        <v>43246.0</v>
      </c>
      <c r="C3849" s="272">
        <v>43258.0</v>
      </c>
      <c r="D3849" s="267" t="s">
        <v>3144</v>
      </c>
    </row>
    <row r="3850">
      <c r="A3850" s="267">
        <v>1206.0</v>
      </c>
      <c r="B3850" s="272">
        <v>43259.0</v>
      </c>
      <c r="C3850" s="272">
        <v>43260.0</v>
      </c>
      <c r="D3850" s="267" t="s">
        <v>3145</v>
      </c>
    </row>
    <row r="3851">
      <c r="A3851" s="267">
        <v>1206.0</v>
      </c>
      <c r="B3851" s="272">
        <v>43260.0</v>
      </c>
      <c r="C3851" s="272">
        <v>43260.0</v>
      </c>
      <c r="D3851" s="267" t="s">
        <v>3154</v>
      </c>
    </row>
    <row r="3852">
      <c r="A3852" s="267">
        <v>1207.0</v>
      </c>
      <c r="B3852" s="272">
        <v>43249.0</v>
      </c>
      <c r="C3852" s="272">
        <v>43258.0</v>
      </c>
      <c r="D3852" s="267" t="s">
        <v>3144</v>
      </c>
    </row>
    <row r="3853">
      <c r="A3853" s="267">
        <v>1207.0</v>
      </c>
      <c r="B3853" s="272">
        <v>43259.0</v>
      </c>
      <c r="C3853" s="272">
        <v>43259.0</v>
      </c>
      <c r="D3853" s="267" t="s">
        <v>3140</v>
      </c>
    </row>
    <row r="3854">
      <c r="A3854" s="267">
        <v>1207.0</v>
      </c>
      <c r="B3854" s="272">
        <v>43259.0</v>
      </c>
      <c r="C3854" s="272">
        <v>43259.0</v>
      </c>
      <c r="D3854" s="267" t="s">
        <v>3154</v>
      </c>
    </row>
    <row r="3855">
      <c r="A3855" s="267">
        <v>1208.0</v>
      </c>
      <c r="B3855" s="272">
        <v>43250.0</v>
      </c>
      <c r="C3855" s="272">
        <v>43255.0</v>
      </c>
      <c r="D3855" s="267" t="s">
        <v>3144</v>
      </c>
    </row>
    <row r="3856">
      <c r="A3856" s="267">
        <v>1208.0</v>
      </c>
      <c r="B3856" s="272">
        <v>43256.0</v>
      </c>
      <c r="C3856" s="272">
        <v>43256.0</v>
      </c>
      <c r="D3856" s="267" t="s">
        <v>3140</v>
      </c>
    </row>
    <row r="3857">
      <c r="A3857" s="267">
        <v>1208.0</v>
      </c>
      <c r="B3857" s="272">
        <v>43257.0</v>
      </c>
      <c r="C3857" s="272">
        <v>43257.0</v>
      </c>
      <c r="D3857" s="267" t="s">
        <v>3154</v>
      </c>
    </row>
    <row r="3858">
      <c r="A3858" s="267">
        <v>1209.0</v>
      </c>
      <c r="B3858" s="272">
        <v>43249.0</v>
      </c>
      <c r="C3858" s="272">
        <v>43254.0</v>
      </c>
      <c r="D3858" s="267" t="s">
        <v>3143</v>
      </c>
    </row>
    <row r="3859">
      <c r="A3859" s="267">
        <v>1209.0</v>
      </c>
      <c r="B3859" s="272">
        <v>43255.0</v>
      </c>
      <c r="C3859" s="272">
        <v>43259.0</v>
      </c>
      <c r="D3859" s="267" t="s">
        <v>3144</v>
      </c>
    </row>
    <row r="3860">
      <c r="A3860" s="267">
        <v>1209.0</v>
      </c>
      <c r="B3860" s="272">
        <v>43260.0</v>
      </c>
      <c r="C3860" s="272">
        <v>43260.0</v>
      </c>
      <c r="D3860" s="267" t="s">
        <v>3154</v>
      </c>
    </row>
    <row r="3861">
      <c r="A3861" s="267">
        <v>1210.0</v>
      </c>
      <c r="B3861" s="272">
        <v>43252.0</v>
      </c>
      <c r="C3861" s="272">
        <v>43252.0</v>
      </c>
      <c r="D3861" s="267" t="s">
        <v>3144</v>
      </c>
    </row>
    <row r="3862">
      <c r="A3862" s="267">
        <v>1210.0</v>
      </c>
      <c r="B3862" s="272">
        <v>43253.0</v>
      </c>
      <c r="C3862" s="272">
        <v>43253.0</v>
      </c>
      <c r="D3862" s="267" t="s">
        <v>3143</v>
      </c>
    </row>
    <row r="3863">
      <c r="A3863" s="267">
        <v>1210.0</v>
      </c>
      <c r="B3863" s="272">
        <v>43253.0</v>
      </c>
      <c r="C3863" s="272">
        <v>43253.0</v>
      </c>
      <c r="D3863" s="267" t="s">
        <v>2538</v>
      </c>
    </row>
    <row r="3864">
      <c r="A3864" s="267">
        <v>1211.0</v>
      </c>
      <c r="B3864" s="272">
        <v>43255.0</v>
      </c>
      <c r="C3864" s="272">
        <v>43263.0</v>
      </c>
      <c r="D3864" s="267" t="s">
        <v>3144</v>
      </c>
    </row>
    <row r="3865">
      <c r="A3865" s="267">
        <v>1211.0</v>
      </c>
      <c r="B3865" s="272">
        <v>43264.0</v>
      </c>
      <c r="C3865" s="272">
        <v>43264.0</v>
      </c>
      <c r="D3865" s="267" t="s">
        <v>3154</v>
      </c>
    </row>
    <row r="3866">
      <c r="A3866" s="267">
        <v>1212.0</v>
      </c>
      <c r="B3866" s="272">
        <v>43257.0</v>
      </c>
      <c r="C3866" s="272">
        <v>43286.0</v>
      </c>
      <c r="D3866" s="267" t="s">
        <v>3143</v>
      </c>
    </row>
    <row r="3867">
      <c r="A3867" s="267">
        <v>1212.0</v>
      </c>
      <c r="B3867" s="272">
        <v>43287.0</v>
      </c>
      <c r="C3867" s="272">
        <v>43294.0</v>
      </c>
      <c r="D3867" s="267" t="s">
        <v>3144</v>
      </c>
    </row>
    <row r="3868">
      <c r="A3868" s="267">
        <v>1212.0</v>
      </c>
      <c r="B3868" s="272">
        <v>43295.0</v>
      </c>
      <c r="C3868" s="272">
        <v>43298.0</v>
      </c>
      <c r="D3868" s="267" t="s">
        <v>3145</v>
      </c>
    </row>
    <row r="3869">
      <c r="A3869" s="267">
        <v>1212.0</v>
      </c>
      <c r="B3869" s="272">
        <v>43299.0</v>
      </c>
      <c r="C3869" s="272">
        <v>43299.0</v>
      </c>
      <c r="D3869" s="267" t="s">
        <v>3154</v>
      </c>
    </row>
    <row r="3870">
      <c r="A3870" s="267">
        <v>1213.0</v>
      </c>
      <c r="B3870" s="272">
        <v>43257.0</v>
      </c>
      <c r="C3870" s="272">
        <v>43264.0</v>
      </c>
      <c r="D3870" s="267" t="s">
        <v>3144</v>
      </c>
    </row>
    <row r="3871">
      <c r="A3871" s="267">
        <v>1213.0</v>
      </c>
      <c r="B3871" s="272">
        <v>43265.0</v>
      </c>
      <c r="C3871" s="272">
        <v>43283.0</v>
      </c>
      <c r="D3871" s="267" t="s">
        <v>3145</v>
      </c>
    </row>
    <row r="3872">
      <c r="A3872" s="267">
        <v>1213.0</v>
      </c>
      <c r="B3872" s="272">
        <v>43284.0</v>
      </c>
      <c r="C3872" s="272">
        <v>43284.0</v>
      </c>
      <c r="D3872" s="267" t="s">
        <v>3154</v>
      </c>
    </row>
    <row r="3873">
      <c r="A3873" s="267">
        <v>1214.0</v>
      </c>
      <c r="B3873" s="272">
        <v>43258.0</v>
      </c>
      <c r="C3873" s="272">
        <v>43260.0</v>
      </c>
      <c r="D3873" s="267" t="s">
        <v>3143</v>
      </c>
    </row>
    <row r="3874">
      <c r="A3874" s="267">
        <v>1214.0</v>
      </c>
      <c r="B3874" s="272">
        <v>43261.0</v>
      </c>
      <c r="C3874" s="272">
        <v>43268.0</v>
      </c>
      <c r="D3874" s="267" t="s">
        <v>3144</v>
      </c>
    </row>
    <row r="3875">
      <c r="A3875" s="267">
        <v>1214.0</v>
      </c>
      <c r="B3875" s="272">
        <v>43269.0</v>
      </c>
      <c r="C3875" s="272">
        <v>43279.0</v>
      </c>
      <c r="D3875" s="267" t="s">
        <v>3145</v>
      </c>
    </row>
    <row r="3876">
      <c r="A3876" s="267">
        <v>1214.0</v>
      </c>
      <c r="B3876" s="272">
        <v>43280.0</v>
      </c>
      <c r="C3876" s="272">
        <v>43280.0</v>
      </c>
      <c r="D3876" s="267" t="s">
        <v>3154</v>
      </c>
    </row>
    <row r="3877">
      <c r="A3877" s="267">
        <v>1215.0</v>
      </c>
      <c r="B3877" s="272">
        <v>43258.0</v>
      </c>
      <c r="C3877" s="272">
        <v>43300.0</v>
      </c>
      <c r="D3877" s="267" t="s">
        <v>3143</v>
      </c>
    </row>
    <row r="3878">
      <c r="A3878" s="267">
        <v>1215.0</v>
      </c>
      <c r="B3878" s="272">
        <v>43301.0</v>
      </c>
      <c r="C3878" s="272">
        <v>43305.0</v>
      </c>
      <c r="D3878" s="267" t="s">
        <v>3144</v>
      </c>
    </row>
    <row r="3879">
      <c r="A3879" s="267">
        <v>1215.0</v>
      </c>
      <c r="B3879" s="272">
        <v>43306.0</v>
      </c>
      <c r="C3879" s="272">
        <v>43332.0</v>
      </c>
      <c r="D3879" s="267" t="s">
        <v>3145</v>
      </c>
    </row>
    <row r="3880">
      <c r="A3880" s="267">
        <v>1215.0</v>
      </c>
      <c r="B3880" s="272">
        <v>43333.0</v>
      </c>
      <c r="C3880" s="272">
        <v>43333.0</v>
      </c>
      <c r="D3880" s="267" t="s">
        <v>3154</v>
      </c>
    </row>
    <row r="3881">
      <c r="A3881" s="267">
        <v>1216.0</v>
      </c>
      <c r="B3881" s="273">
        <v>43259.0</v>
      </c>
      <c r="C3881" s="272">
        <v>43342.0</v>
      </c>
      <c r="D3881" s="267" t="s">
        <v>3143</v>
      </c>
    </row>
    <row r="3882">
      <c r="A3882" s="267">
        <v>1216.0</v>
      </c>
      <c r="B3882" s="282">
        <v>43343.0</v>
      </c>
      <c r="C3882" s="272">
        <v>43344.0</v>
      </c>
      <c r="D3882" s="267" t="s">
        <v>3144</v>
      </c>
    </row>
    <row r="3883">
      <c r="A3883" s="267">
        <v>1216.0</v>
      </c>
      <c r="B3883" s="266">
        <v>43345.0</v>
      </c>
      <c r="C3883" s="272">
        <v>43375.0</v>
      </c>
      <c r="D3883" s="267" t="s">
        <v>3145</v>
      </c>
    </row>
    <row r="3884">
      <c r="A3884" s="267">
        <v>1216.0</v>
      </c>
      <c r="B3884" s="266">
        <v>43376.0</v>
      </c>
      <c r="C3884" s="272">
        <v>43400.0</v>
      </c>
      <c r="D3884" s="267" t="s">
        <v>3143</v>
      </c>
    </row>
    <row r="3885">
      <c r="A3885" s="267">
        <v>1216.0</v>
      </c>
      <c r="B3885" s="266">
        <v>43401.0</v>
      </c>
      <c r="C3885" s="272">
        <v>43411.0</v>
      </c>
      <c r="D3885" s="267" t="s">
        <v>3144</v>
      </c>
    </row>
    <row r="3886">
      <c r="A3886" s="267">
        <v>1216.0</v>
      </c>
      <c r="B3886" s="266">
        <v>43412.0</v>
      </c>
      <c r="C3886" s="272">
        <v>43429.0</v>
      </c>
      <c r="D3886" s="267" t="s">
        <v>3145</v>
      </c>
    </row>
    <row r="3887">
      <c r="A3887" s="267">
        <v>1216.0</v>
      </c>
      <c r="B3887" s="266">
        <v>43430.0</v>
      </c>
      <c r="C3887" s="266">
        <v>43430.0</v>
      </c>
      <c r="D3887" s="267" t="s">
        <v>3154</v>
      </c>
    </row>
    <row r="3888">
      <c r="A3888" s="267">
        <v>1217.0</v>
      </c>
      <c r="B3888" s="273">
        <v>43285.0</v>
      </c>
      <c r="C3888" s="272">
        <v>43294.0</v>
      </c>
      <c r="D3888" s="267" t="s">
        <v>3143</v>
      </c>
    </row>
    <row r="3889">
      <c r="A3889" s="267">
        <v>1217.0</v>
      </c>
      <c r="B3889" s="266">
        <v>43295.0</v>
      </c>
      <c r="C3889" s="272">
        <v>43298.0</v>
      </c>
      <c r="D3889" s="267" t="s">
        <v>3145</v>
      </c>
    </row>
    <row r="3890">
      <c r="A3890" s="267">
        <v>1217.0</v>
      </c>
      <c r="B3890" s="266">
        <v>43299.0</v>
      </c>
      <c r="C3890" s="266">
        <v>43299.0</v>
      </c>
      <c r="D3890" s="267" t="s">
        <v>3154</v>
      </c>
    </row>
    <row r="3891">
      <c r="A3891" s="267">
        <v>1218.0</v>
      </c>
      <c r="B3891" s="273">
        <v>43287.0</v>
      </c>
      <c r="C3891" s="272">
        <v>43294.0</v>
      </c>
      <c r="D3891" s="267" t="s">
        <v>3143</v>
      </c>
    </row>
    <row r="3892">
      <c r="A3892" s="267">
        <v>1218.0</v>
      </c>
      <c r="B3892" s="282">
        <v>43295.0</v>
      </c>
      <c r="C3892" s="272">
        <v>43295.0</v>
      </c>
      <c r="D3892" s="267" t="s">
        <v>3144</v>
      </c>
    </row>
    <row r="3893">
      <c r="A3893" s="267">
        <v>1218.0</v>
      </c>
      <c r="B3893" s="274">
        <v>43296.0</v>
      </c>
      <c r="C3893" s="272">
        <v>43296.0</v>
      </c>
      <c r="D3893" s="267" t="s">
        <v>3154</v>
      </c>
    </row>
    <row r="3894">
      <c r="A3894" s="267">
        <v>1219.0</v>
      </c>
      <c r="B3894" s="282">
        <v>43289.0</v>
      </c>
      <c r="C3894" s="266">
        <v>43294.0</v>
      </c>
      <c r="D3894" s="267" t="s">
        <v>3144</v>
      </c>
    </row>
    <row r="3895">
      <c r="A3895" s="267">
        <v>1219.0</v>
      </c>
      <c r="B3895" s="266">
        <v>43295.0</v>
      </c>
      <c r="C3895" s="266">
        <v>43300.0</v>
      </c>
      <c r="D3895" s="267" t="s">
        <v>3145</v>
      </c>
    </row>
    <row r="3896">
      <c r="A3896" s="267">
        <v>1219.0</v>
      </c>
      <c r="B3896" s="266">
        <v>43301.0</v>
      </c>
      <c r="C3896" s="266">
        <v>43301.0</v>
      </c>
      <c r="D3896" s="267" t="s">
        <v>3154</v>
      </c>
    </row>
    <row r="3897">
      <c r="A3897" s="267">
        <v>1220.0</v>
      </c>
      <c r="B3897" s="282">
        <v>43260.0</v>
      </c>
      <c r="C3897" s="266">
        <v>43265.0</v>
      </c>
      <c r="D3897" s="267" t="s">
        <v>3144</v>
      </c>
    </row>
    <row r="3898">
      <c r="A3898" s="267">
        <v>1220.0</v>
      </c>
      <c r="B3898" s="266">
        <v>43266.0</v>
      </c>
      <c r="C3898" s="266">
        <v>43268.0</v>
      </c>
      <c r="D3898" s="267" t="s">
        <v>3140</v>
      </c>
    </row>
    <row r="3899">
      <c r="A3899" s="267">
        <v>1220.0</v>
      </c>
      <c r="B3899" s="266">
        <v>43269.0</v>
      </c>
      <c r="C3899" s="266">
        <v>43269.0</v>
      </c>
      <c r="D3899" s="267" t="s">
        <v>3154</v>
      </c>
    </row>
    <row r="3900">
      <c r="A3900" s="267">
        <v>1221.0</v>
      </c>
      <c r="B3900" s="272">
        <v>43267.0</v>
      </c>
      <c r="C3900" s="272">
        <v>43286.0</v>
      </c>
      <c r="D3900" s="267" t="s">
        <v>3143</v>
      </c>
    </row>
    <row r="3901">
      <c r="A3901" s="267">
        <v>1221.0</v>
      </c>
      <c r="B3901" s="272">
        <v>43287.0</v>
      </c>
      <c r="C3901" s="272">
        <v>43311.0</v>
      </c>
      <c r="D3901" s="267" t="s">
        <v>3144</v>
      </c>
    </row>
    <row r="3902">
      <c r="A3902" s="267">
        <v>1221.0</v>
      </c>
      <c r="B3902" s="272">
        <v>43312.0</v>
      </c>
      <c r="C3902" s="272">
        <v>43320.0</v>
      </c>
      <c r="D3902" s="267" t="s">
        <v>3145</v>
      </c>
    </row>
    <row r="3903">
      <c r="A3903" s="267">
        <v>1221.0</v>
      </c>
      <c r="B3903" s="272">
        <v>43321.0</v>
      </c>
      <c r="C3903" s="272">
        <v>43321.0</v>
      </c>
      <c r="D3903" s="267" t="s">
        <v>3154</v>
      </c>
    </row>
    <row r="3904">
      <c r="A3904" s="267">
        <v>1222.0</v>
      </c>
      <c r="B3904" s="273">
        <v>43267.0</v>
      </c>
      <c r="C3904" s="273">
        <v>43267.0</v>
      </c>
      <c r="D3904" s="267" t="s">
        <v>3143</v>
      </c>
    </row>
    <row r="3905">
      <c r="A3905" s="267">
        <v>1222.0</v>
      </c>
      <c r="B3905" s="282">
        <v>43268.0</v>
      </c>
      <c r="C3905" s="266">
        <v>43292.0</v>
      </c>
      <c r="D3905" s="267" t="s">
        <v>3144</v>
      </c>
    </row>
    <row r="3906">
      <c r="A3906" s="267">
        <v>1222.0</v>
      </c>
      <c r="B3906" s="266">
        <v>43293.0</v>
      </c>
      <c r="C3906" s="266">
        <v>43304.0</v>
      </c>
      <c r="D3906" s="267" t="s">
        <v>3143</v>
      </c>
    </row>
    <row r="3907">
      <c r="A3907" s="267">
        <v>1222.0</v>
      </c>
      <c r="B3907" s="266">
        <v>43305.0</v>
      </c>
      <c r="C3907" s="266">
        <v>43317.0</v>
      </c>
      <c r="D3907" s="267" t="s">
        <v>3145</v>
      </c>
    </row>
    <row r="3908">
      <c r="A3908" s="267">
        <v>1222.0</v>
      </c>
      <c r="B3908" s="266">
        <v>43318.0</v>
      </c>
      <c r="C3908" s="266">
        <v>43318.0</v>
      </c>
      <c r="D3908" s="267" t="s">
        <v>3154</v>
      </c>
    </row>
    <row r="3909">
      <c r="A3909" s="267">
        <v>1223.0</v>
      </c>
      <c r="B3909" s="273">
        <v>43271.0</v>
      </c>
      <c r="C3909" s="282">
        <v>43320.0</v>
      </c>
      <c r="D3909" s="267" t="s">
        <v>3143</v>
      </c>
    </row>
    <row r="3910">
      <c r="A3910" s="267">
        <v>1223.0</v>
      </c>
      <c r="B3910" s="282">
        <v>43321.0</v>
      </c>
      <c r="C3910" s="266">
        <v>43336.0</v>
      </c>
      <c r="D3910" s="267" t="s">
        <v>3144</v>
      </c>
    </row>
    <row r="3911">
      <c r="A3911" s="267">
        <v>1223.0</v>
      </c>
      <c r="B3911" s="266">
        <v>43337.0</v>
      </c>
      <c r="C3911" s="266">
        <v>43357.0</v>
      </c>
      <c r="D3911" s="267" t="s">
        <v>3145</v>
      </c>
    </row>
    <row r="3912">
      <c r="A3912" s="267">
        <v>1223.0</v>
      </c>
      <c r="B3912" s="266">
        <v>43358.0</v>
      </c>
      <c r="C3912" s="266">
        <v>43358.0</v>
      </c>
      <c r="D3912" s="267" t="s">
        <v>3154</v>
      </c>
    </row>
    <row r="3913">
      <c r="A3913" s="267">
        <v>1224.0</v>
      </c>
      <c r="B3913" s="282">
        <v>43272.0</v>
      </c>
      <c r="C3913" s="266">
        <v>43287.0</v>
      </c>
      <c r="D3913" s="267" t="s">
        <v>3144</v>
      </c>
    </row>
    <row r="3914">
      <c r="A3914" s="267">
        <v>1224.0</v>
      </c>
      <c r="B3914" s="266">
        <v>43288.0</v>
      </c>
      <c r="C3914" s="266">
        <v>43293.0</v>
      </c>
      <c r="D3914" s="267" t="s">
        <v>3145</v>
      </c>
    </row>
    <row r="3915">
      <c r="A3915" s="267">
        <v>1224.0</v>
      </c>
      <c r="B3915" s="266">
        <v>43294.0</v>
      </c>
      <c r="C3915" s="266">
        <v>43294.0</v>
      </c>
      <c r="D3915" s="267" t="s">
        <v>3154</v>
      </c>
    </row>
    <row r="3916">
      <c r="A3916" s="267">
        <v>1225.0</v>
      </c>
      <c r="B3916" s="273">
        <v>43273.0</v>
      </c>
      <c r="C3916" s="273">
        <v>43284.0</v>
      </c>
      <c r="D3916" s="267" t="s">
        <v>3144</v>
      </c>
    </row>
    <row r="3917">
      <c r="A3917" s="267">
        <v>1225.0</v>
      </c>
      <c r="B3917" s="266">
        <v>43285.0</v>
      </c>
      <c r="C3917" s="266">
        <v>43293.0</v>
      </c>
      <c r="D3917" s="267" t="s">
        <v>3145</v>
      </c>
    </row>
    <row r="3918">
      <c r="A3918" s="267">
        <v>1225.0</v>
      </c>
      <c r="B3918" s="266">
        <v>43294.0</v>
      </c>
      <c r="C3918" s="266">
        <v>43294.0</v>
      </c>
      <c r="D3918" s="267" t="s">
        <v>3154</v>
      </c>
    </row>
    <row r="3919">
      <c r="A3919" s="267">
        <v>1226.0</v>
      </c>
      <c r="B3919" s="282">
        <v>43277.0</v>
      </c>
      <c r="C3919" s="273">
        <v>43289.0</v>
      </c>
      <c r="D3919" s="267" t="s">
        <v>3144</v>
      </c>
    </row>
    <row r="3920">
      <c r="A3920" s="267">
        <v>1226.0</v>
      </c>
      <c r="B3920" s="273">
        <v>43290.0</v>
      </c>
      <c r="C3920" s="273">
        <v>43308.0</v>
      </c>
      <c r="D3920" s="267" t="s">
        <v>3143</v>
      </c>
    </row>
    <row r="3921">
      <c r="A3921" s="267">
        <v>1226.0</v>
      </c>
      <c r="B3921" s="272">
        <v>43309.0</v>
      </c>
      <c r="C3921" s="273">
        <v>43309.0</v>
      </c>
      <c r="D3921" s="267" t="s">
        <v>3144</v>
      </c>
    </row>
    <row r="3922">
      <c r="A3922" s="267">
        <v>1226.0</v>
      </c>
      <c r="B3922" s="273">
        <v>43310.0</v>
      </c>
      <c r="C3922" s="273">
        <v>43310.0</v>
      </c>
      <c r="D3922" s="267" t="s">
        <v>3154</v>
      </c>
    </row>
    <row r="3923">
      <c r="A3923" s="267">
        <v>1227.0</v>
      </c>
      <c r="B3923" s="266">
        <v>43275.0</v>
      </c>
      <c r="C3923" s="266">
        <v>43279.0</v>
      </c>
      <c r="D3923" s="267" t="s">
        <v>3140</v>
      </c>
    </row>
    <row r="3924">
      <c r="A3924" s="267">
        <v>1227.0</v>
      </c>
      <c r="B3924" s="282">
        <v>43280.0</v>
      </c>
      <c r="C3924" s="266">
        <v>43280.0</v>
      </c>
      <c r="D3924" s="267" t="s">
        <v>3144</v>
      </c>
    </row>
    <row r="3925">
      <c r="A3925" s="267">
        <v>1227.0</v>
      </c>
      <c r="B3925" s="266">
        <v>43281.0</v>
      </c>
      <c r="C3925" s="266">
        <v>43283.0</v>
      </c>
      <c r="D3925" s="267" t="s">
        <v>3145</v>
      </c>
    </row>
    <row r="3926">
      <c r="A3926" s="267">
        <v>1227.0</v>
      </c>
      <c r="B3926" s="266">
        <v>43284.0</v>
      </c>
      <c r="C3926" s="266">
        <v>43284.0</v>
      </c>
      <c r="D3926" s="267" t="s">
        <v>3154</v>
      </c>
    </row>
    <row r="3927">
      <c r="A3927" s="267">
        <v>1228.0</v>
      </c>
      <c r="B3927" s="282">
        <v>43281.0</v>
      </c>
      <c r="C3927" s="266">
        <v>43304.0</v>
      </c>
      <c r="D3927" s="267" t="s">
        <v>3144</v>
      </c>
    </row>
    <row r="3928">
      <c r="A3928" s="267">
        <v>1228.0</v>
      </c>
      <c r="B3928" s="266">
        <v>43305.0</v>
      </c>
      <c r="C3928" s="266">
        <v>43310.0</v>
      </c>
      <c r="D3928" s="267" t="s">
        <v>3145</v>
      </c>
    </row>
    <row r="3929">
      <c r="A3929" s="267">
        <v>1228.0</v>
      </c>
      <c r="B3929" s="266">
        <v>43311.0</v>
      </c>
      <c r="C3929" s="266">
        <v>43311.0</v>
      </c>
      <c r="D3929" s="267" t="s">
        <v>3154</v>
      </c>
    </row>
    <row r="3930">
      <c r="A3930" s="267">
        <v>1229.0</v>
      </c>
      <c r="B3930" s="282">
        <v>43284.0</v>
      </c>
      <c r="C3930" s="266">
        <v>43285.0</v>
      </c>
      <c r="D3930" s="267" t="s">
        <v>3144</v>
      </c>
    </row>
    <row r="3931">
      <c r="A3931" s="267">
        <v>1229.0</v>
      </c>
      <c r="B3931" s="273">
        <v>43286.0</v>
      </c>
      <c r="C3931" s="266">
        <v>43289.0</v>
      </c>
      <c r="D3931" s="267" t="s">
        <v>3143</v>
      </c>
    </row>
    <row r="3932">
      <c r="A3932" s="267">
        <v>1229.0</v>
      </c>
      <c r="B3932" s="266">
        <v>43290.0</v>
      </c>
      <c r="C3932" s="266">
        <v>43291.0</v>
      </c>
      <c r="D3932" s="267" t="s">
        <v>3144</v>
      </c>
    </row>
    <row r="3933">
      <c r="A3933" s="267">
        <v>1229.0</v>
      </c>
      <c r="B3933" s="266">
        <v>43292.0</v>
      </c>
      <c r="C3933" s="266">
        <v>43295.0</v>
      </c>
      <c r="D3933" s="267" t="s">
        <v>3140</v>
      </c>
    </row>
    <row r="3934">
      <c r="A3934" s="267">
        <v>1229.0</v>
      </c>
      <c r="B3934" s="266">
        <v>43296.0</v>
      </c>
      <c r="C3934" s="266">
        <v>43296.0</v>
      </c>
      <c r="D3934" s="267" t="s">
        <v>3154</v>
      </c>
    </row>
    <row r="3935">
      <c r="A3935" s="267">
        <v>1230.0</v>
      </c>
      <c r="B3935" s="266">
        <v>43289.0</v>
      </c>
      <c r="C3935" s="266">
        <v>43299.0</v>
      </c>
      <c r="D3935" s="267" t="s">
        <v>3144</v>
      </c>
    </row>
    <row r="3936">
      <c r="A3936" s="267">
        <v>1230.0</v>
      </c>
      <c r="B3936" s="266">
        <v>43300.0</v>
      </c>
      <c r="C3936" s="266">
        <v>43306.0</v>
      </c>
      <c r="D3936" s="267" t="s">
        <v>3145</v>
      </c>
    </row>
    <row r="3937">
      <c r="A3937" s="267">
        <v>1230.0</v>
      </c>
      <c r="B3937" s="266">
        <v>43307.0</v>
      </c>
      <c r="C3937" s="266">
        <v>43307.0</v>
      </c>
      <c r="D3937" s="267" t="s">
        <v>3154</v>
      </c>
    </row>
    <row r="3938">
      <c r="A3938" s="267">
        <v>1231.0</v>
      </c>
      <c r="B3938" s="266">
        <v>43285.0</v>
      </c>
      <c r="C3938" s="282">
        <v>43290.0</v>
      </c>
      <c r="D3938" s="267" t="s">
        <v>3143</v>
      </c>
    </row>
    <row r="3939">
      <c r="A3939" s="267">
        <v>1231.0</v>
      </c>
      <c r="B3939" s="282">
        <v>43291.0</v>
      </c>
      <c r="C3939" s="266">
        <v>43305.0</v>
      </c>
      <c r="D3939" s="267" t="s">
        <v>3144</v>
      </c>
    </row>
    <row r="3940">
      <c r="A3940" s="267">
        <v>1231.0</v>
      </c>
      <c r="B3940" s="266">
        <v>43306.0</v>
      </c>
      <c r="C3940" s="266">
        <v>43326.0</v>
      </c>
      <c r="D3940" s="267" t="s">
        <v>3145</v>
      </c>
    </row>
    <row r="3941">
      <c r="A3941" s="267">
        <v>1231.0</v>
      </c>
      <c r="B3941" s="266">
        <v>43327.0</v>
      </c>
      <c r="C3941" s="266">
        <v>43327.0</v>
      </c>
      <c r="D3941" s="267" t="s">
        <v>3154</v>
      </c>
    </row>
    <row r="3942">
      <c r="A3942" s="267">
        <v>1232.0</v>
      </c>
      <c r="B3942" s="282">
        <v>43295.0</v>
      </c>
      <c r="C3942" s="266">
        <v>43302.0</v>
      </c>
      <c r="D3942" s="267" t="s">
        <v>3144</v>
      </c>
    </row>
    <row r="3943">
      <c r="A3943" s="267">
        <v>1232.0</v>
      </c>
      <c r="B3943" s="266">
        <v>43303.0</v>
      </c>
      <c r="C3943" s="266">
        <v>43303.0</v>
      </c>
      <c r="D3943" s="267" t="s">
        <v>3154</v>
      </c>
    </row>
    <row r="3944">
      <c r="A3944" s="267">
        <v>1233.0</v>
      </c>
      <c r="B3944" s="266">
        <v>43296.0</v>
      </c>
      <c r="C3944" s="266">
        <v>43306.0</v>
      </c>
      <c r="D3944" s="267" t="s">
        <v>3144</v>
      </c>
    </row>
    <row r="3945">
      <c r="A3945" s="267">
        <v>1233.0</v>
      </c>
      <c r="B3945" s="266">
        <v>43307.0</v>
      </c>
      <c r="C3945" s="266">
        <v>43308.0</v>
      </c>
      <c r="D3945" s="267" t="s">
        <v>3140</v>
      </c>
    </row>
    <row r="3946">
      <c r="A3946" s="267">
        <v>1233.0</v>
      </c>
      <c r="B3946" s="266">
        <v>43309.0</v>
      </c>
      <c r="C3946" s="266">
        <v>43309.0</v>
      </c>
      <c r="D3946" s="267" t="s">
        <v>3154</v>
      </c>
    </row>
    <row r="3947">
      <c r="A3947" s="267">
        <v>1234.0</v>
      </c>
      <c r="B3947" s="266">
        <v>43296.0</v>
      </c>
      <c r="C3947" s="266">
        <v>43297.0</v>
      </c>
      <c r="D3947" s="267" t="s">
        <v>3143</v>
      </c>
    </row>
    <row r="3948">
      <c r="A3948" s="267">
        <v>1234.0</v>
      </c>
      <c r="B3948" s="266">
        <v>43297.0</v>
      </c>
      <c r="C3948" s="266">
        <v>43297.0</v>
      </c>
      <c r="D3948" s="267" t="s">
        <v>2538</v>
      </c>
    </row>
    <row r="3949">
      <c r="A3949" s="267">
        <v>1235.0</v>
      </c>
      <c r="B3949" s="266">
        <v>43297.0</v>
      </c>
      <c r="C3949" s="282">
        <v>43360.0</v>
      </c>
      <c r="D3949" s="267" t="s">
        <v>3143</v>
      </c>
    </row>
    <row r="3950">
      <c r="A3950" s="267">
        <v>1235.0</v>
      </c>
      <c r="B3950" s="282">
        <v>43361.0</v>
      </c>
      <c r="C3950" s="266">
        <v>43388.0</v>
      </c>
      <c r="D3950" s="267" t="s">
        <v>3144</v>
      </c>
    </row>
    <row r="3951">
      <c r="A3951" s="267">
        <v>1235.0</v>
      </c>
      <c r="B3951" s="266">
        <v>43389.0</v>
      </c>
      <c r="C3951" s="266">
        <v>43409.0</v>
      </c>
      <c r="D3951" s="267" t="s">
        <v>3140</v>
      </c>
    </row>
    <row r="3952">
      <c r="A3952" s="267">
        <v>1235.0</v>
      </c>
      <c r="B3952" s="266">
        <v>43410.0</v>
      </c>
      <c r="C3952" s="266">
        <v>43410.0</v>
      </c>
      <c r="D3952" s="267" t="s">
        <v>3154</v>
      </c>
    </row>
    <row r="3953">
      <c r="A3953" s="267">
        <v>1236.0</v>
      </c>
      <c r="B3953" s="266">
        <v>43297.0</v>
      </c>
      <c r="C3953" s="282">
        <v>43355.0</v>
      </c>
      <c r="D3953" s="267" t="s">
        <v>3143</v>
      </c>
    </row>
    <row r="3954">
      <c r="A3954" s="267">
        <v>1236.0</v>
      </c>
      <c r="B3954" s="282">
        <v>43356.0</v>
      </c>
      <c r="C3954" s="266">
        <v>43363.0</v>
      </c>
      <c r="D3954" s="267" t="s">
        <v>3144</v>
      </c>
    </row>
    <row r="3955">
      <c r="A3955" s="267">
        <v>1236.0</v>
      </c>
      <c r="B3955" s="266">
        <v>43364.0</v>
      </c>
      <c r="C3955" s="266">
        <v>43364.0</v>
      </c>
      <c r="D3955" s="267" t="s">
        <v>3154</v>
      </c>
    </row>
    <row r="3956">
      <c r="A3956" s="267">
        <v>1236.0</v>
      </c>
      <c r="B3956" s="266">
        <v>43298.0</v>
      </c>
      <c r="C3956" s="266">
        <v>43305.0</v>
      </c>
      <c r="D3956" s="267" t="s">
        <v>3144</v>
      </c>
    </row>
    <row r="3957">
      <c r="A3957" s="267">
        <v>1236.0</v>
      </c>
      <c r="B3957" s="266">
        <v>43306.0</v>
      </c>
      <c r="C3957" s="266">
        <v>43307.0</v>
      </c>
      <c r="D3957" s="267" t="s">
        <v>3140</v>
      </c>
    </row>
    <row r="3958">
      <c r="A3958" s="267">
        <v>1236.0</v>
      </c>
      <c r="B3958" s="266">
        <v>43308.0</v>
      </c>
      <c r="C3958" s="266">
        <v>43308.0</v>
      </c>
      <c r="D3958" s="267" t="s">
        <v>3154</v>
      </c>
    </row>
    <row r="3959">
      <c r="A3959" s="267">
        <v>1237.0</v>
      </c>
      <c r="B3959" s="266">
        <v>43300.0</v>
      </c>
      <c r="C3959" s="282">
        <v>43307.0</v>
      </c>
      <c r="D3959" s="267" t="s">
        <v>3143</v>
      </c>
    </row>
    <row r="3960">
      <c r="A3960" s="267">
        <v>1237.0</v>
      </c>
      <c r="B3960" s="282">
        <v>43308.0</v>
      </c>
      <c r="C3960" s="266">
        <v>43309.0</v>
      </c>
      <c r="D3960" s="267" t="s">
        <v>3144</v>
      </c>
    </row>
    <row r="3961">
      <c r="A3961" s="267">
        <v>1237.0</v>
      </c>
      <c r="B3961" s="266">
        <v>43310.0</v>
      </c>
      <c r="C3961" s="266">
        <v>43314.0</v>
      </c>
      <c r="D3961" s="267" t="s">
        <v>3140</v>
      </c>
    </row>
    <row r="3962">
      <c r="A3962" s="267">
        <v>1237.0</v>
      </c>
      <c r="B3962" s="266">
        <v>43315.0</v>
      </c>
      <c r="C3962" s="266">
        <v>43315.0</v>
      </c>
      <c r="D3962" s="267" t="s">
        <v>3154</v>
      </c>
    </row>
    <row r="3963">
      <c r="A3963" s="267">
        <v>1238.0</v>
      </c>
      <c r="B3963" s="266">
        <v>43302.0</v>
      </c>
      <c r="C3963" s="282">
        <v>43305.0</v>
      </c>
      <c r="D3963" s="267" t="s">
        <v>3143</v>
      </c>
    </row>
    <row r="3964">
      <c r="A3964" s="267">
        <v>1238.0</v>
      </c>
      <c r="B3964" s="282">
        <v>43306.0</v>
      </c>
      <c r="C3964" s="266">
        <v>43319.0</v>
      </c>
      <c r="D3964" s="267" t="s">
        <v>3144</v>
      </c>
    </row>
    <row r="3965">
      <c r="A3965" s="267">
        <v>1238.0</v>
      </c>
      <c r="B3965" s="266">
        <v>43320.0</v>
      </c>
      <c r="C3965" s="266">
        <v>43329.0</v>
      </c>
      <c r="D3965" s="267" t="s">
        <v>3145</v>
      </c>
    </row>
    <row r="3966">
      <c r="A3966" s="267">
        <v>1238.0</v>
      </c>
      <c r="B3966" s="266">
        <v>43330.0</v>
      </c>
      <c r="C3966" s="266">
        <v>43330.0</v>
      </c>
      <c r="D3966" s="267" t="s">
        <v>3154</v>
      </c>
    </row>
    <row r="3967">
      <c r="A3967" s="267">
        <v>1239.0</v>
      </c>
      <c r="B3967" s="266">
        <v>43302.0</v>
      </c>
      <c r="C3967" s="266">
        <v>43316.0</v>
      </c>
      <c r="D3967" s="267" t="s">
        <v>3144</v>
      </c>
    </row>
    <row r="3968">
      <c r="A3968" s="267">
        <v>1239.0</v>
      </c>
      <c r="B3968" s="266">
        <v>43317.0</v>
      </c>
      <c r="C3968" s="266">
        <v>43317.0</v>
      </c>
      <c r="D3968" s="267" t="s">
        <v>3154</v>
      </c>
    </row>
    <row r="3969">
      <c r="A3969" s="267">
        <v>1240.0</v>
      </c>
      <c r="B3969" s="273">
        <v>43304.0</v>
      </c>
      <c r="C3969" s="282">
        <v>43316.0</v>
      </c>
      <c r="D3969" s="267" t="s">
        <v>3143</v>
      </c>
    </row>
    <row r="3970">
      <c r="A3970" s="267">
        <v>1240.0</v>
      </c>
      <c r="B3970" s="282">
        <v>43317.0</v>
      </c>
      <c r="C3970" s="266">
        <v>43319.0</v>
      </c>
      <c r="D3970" s="267" t="s">
        <v>3144</v>
      </c>
    </row>
    <row r="3971">
      <c r="A3971" s="267">
        <v>1240.0</v>
      </c>
      <c r="B3971" s="266">
        <v>43320.0</v>
      </c>
      <c r="C3971" s="266">
        <v>43321.0</v>
      </c>
      <c r="D3971" s="267" t="s">
        <v>3140</v>
      </c>
    </row>
    <row r="3972">
      <c r="A3972" s="267">
        <v>1240.0</v>
      </c>
      <c r="B3972" s="266">
        <v>43322.0</v>
      </c>
      <c r="C3972" s="266">
        <v>43322.0</v>
      </c>
      <c r="D3972" s="267" t="s">
        <v>3154</v>
      </c>
    </row>
    <row r="3973">
      <c r="A3973" s="267">
        <v>1241.0</v>
      </c>
      <c r="B3973" s="266">
        <v>43303.0</v>
      </c>
      <c r="C3973" s="282">
        <v>43315.0</v>
      </c>
      <c r="D3973" s="267" t="s">
        <v>3143</v>
      </c>
    </row>
    <row r="3974">
      <c r="A3974" s="267">
        <v>1241.0</v>
      </c>
      <c r="B3974" s="282">
        <v>43316.0</v>
      </c>
      <c r="C3974" s="266">
        <v>43317.0</v>
      </c>
      <c r="D3974" s="267" t="s">
        <v>3144</v>
      </c>
    </row>
    <row r="3975">
      <c r="A3975" s="267">
        <v>1241.0</v>
      </c>
      <c r="B3975" s="266">
        <v>43318.0</v>
      </c>
      <c r="C3975" s="266">
        <v>43323.0</v>
      </c>
      <c r="D3975" s="267" t="s">
        <v>3140</v>
      </c>
    </row>
    <row r="3976">
      <c r="A3976" s="267">
        <v>1241.0</v>
      </c>
      <c r="B3976" s="266">
        <v>43324.0</v>
      </c>
      <c r="C3976" s="266">
        <v>43324.0</v>
      </c>
      <c r="D3976" s="267" t="s">
        <v>3154</v>
      </c>
    </row>
    <row r="3977">
      <c r="A3977" s="267">
        <v>1242.0</v>
      </c>
      <c r="B3977" s="266">
        <v>43305.0</v>
      </c>
      <c r="C3977" s="266">
        <v>43312.0</v>
      </c>
      <c r="D3977" s="267" t="s">
        <v>3144</v>
      </c>
    </row>
    <row r="3978">
      <c r="A3978" s="267">
        <v>1242.0</v>
      </c>
      <c r="B3978" s="266">
        <v>43313.0</v>
      </c>
      <c r="C3978" s="266">
        <v>43330.0</v>
      </c>
      <c r="D3978" s="267" t="s">
        <v>3140</v>
      </c>
    </row>
    <row r="3979">
      <c r="A3979" s="267">
        <v>1242.0</v>
      </c>
      <c r="B3979" s="266">
        <v>43331.0</v>
      </c>
      <c r="C3979" s="266">
        <v>43331.0</v>
      </c>
      <c r="D3979" s="267" t="s">
        <v>3154</v>
      </c>
    </row>
    <row r="3980">
      <c r="A3980" s="267">
        <v>1243.0</v>
      </c>
      <c r="B3980" s="266">
        <v>43306.0</v>
      </c>
      <c r="C3980" s="266">
        <v>43322.0</v>
      </c>
      <c r="D3980" s="267" t="s">
        <v>3144</v>
      </c>
    </row>
    <row r="3981">
      <c r="A3981" s="267">
        <v>1243.0</v>
      </c>
      <c r="B3981" s="266">
        <v>43323.0</v>
      </c>
      <c r="C3981" s="266">
        <v>43323.0</v>
      </c>
      <c r="D3981" s="267" t="s">
        <v>3154</v>
      </c>
    </row>
    <row r="3982">
      <c r="A3982" s="267">
        <v>1244.0</v>
      </c>
      <c r="B3982" s="266">
        <v>43308.0</v>
      </c>
      <c r="C3982" s="266">
        <v>43327.0</v>
      </c>
      <c r="D3982" s="267" t="s">
        <v>3144</v>
      </c>
    </row>
    <row r="3983">
      <c r="A3983" s="267">
        <v>1244.0</v>
      </c>
      <c r="B3983" s="266">
        <v>43328.0</v>
      </c>
      <c r="C3983" s="266">
        <v>43331.0</v>
      </c>
      <c r="D3983" s="267" t="s">
        <v>3145</v>
      </c>
    </row>
    <row r="3984">
      <c r="A3984" s="267">
        <v>1244.0</v>
      </c>
      <c r="B3984" s="266">
        <v>43332.0</v>
      </c>
      <c r="C3984" s="266">
        <v>43332.0</v>
      </c>
      <c r="D3984" s="267" t="s">
        <v>3154</v>
      </c>
    </row>
    <row r="3985">
      <c r="A3985" s="267">
        <v>1245.0</v>
      </c>
      <c r="B3985" s="266">
        <v>43316.0</v>
      </c>
      <c r="C3985" s="266">
        <v>43317.0</v>
      </c>
      <c r="D3985" s="267" t="s">
        <v>3143</v>
      </c>
    </row>
    <row r="3986">
      <c r="A3986" s="267">
        <v>1245.0</v>
      </c>
      <c r="B3986" s="266">
        <v>43318.0</v>
      </c>
      <c r="C3986" s="266">
        <v>43332.0</v>
      </c>
      <c r="D3986" s="267" t="s">
        <v>3144</v>
      </c>
    </row>
    <row r="3987">
      <c r="A3987" s="267">
        <v>1245.0</v>
      </c>
      <c r="B3987" s="266">
        <v>43333.0</v>
      </c>
      <c r="C3987" s="266">
        <v>43335.0</v>
      </c>
      <c r="D3987" s="267" t="s">
        <v>3145</v>
      </c>
    </row>
    <row r="3988">
      <c r="A3988" s="267">
        <v>1245.0</v>
      </c>
      <c r="B3988" s="266">
        <v>43336.0</v>
      </c>
      <c r="C3988" s="266">
        <v>43336.0</v>
      </c>
      <c r="D3988" s="267" t="s">
        <v>3154</v>
      </c>
    </row>
    <row r="3989">
      <c r="A3989" s="267">
        <v>1246.0</v>
      </c>
      <c r="B3989" s="266">
        <v>43316.0</v>
      </c>
      <c r="C3989" s="266">
        <v>43333.0</v>
      </c>
      <c r="D3989" s="267" t="s">
        <v>3143</v>
      </c>
    </row>
    <row r="3990">
      <c r="A3990" s="267">
        <v>1246.0</v>
      </c>
      <c r="B3990" s="266">
        <v>43334.0</v>
      </c>
      <c r="C3990" s="266">
        <v>43335.0</v>
      </c>
      <c r="D3990" s="267" t="s">
        <v>3145</v>
      </c>
    </row>
    <row r="3991">
      <c r="A3991" s="267">
        <v>1246.0</v>
      </c>
      <c r="B3991" s="266">
        <v>43336.0</v>
      </c>
      <c r="C3991" s="266">
        <v>43336.0</v>
      </c>
      <c r="D3991" s="267" t="s">
        <v>3154</v>
      </c>
    </row>
    <row r="3992">
      <c r="A3992" s="267">
        <v>1247.0</v>
      </c>
      <c r="B3992" s="266">
        <v>43318.0</v>
      </c>
      <c r="C3992" s="266">
        <v>43322.0</v>
      </c>
      <c r="D3992" s="267" t="s">
        <v>3144</v>
      </c>
    </row>
    <row r="3993">
      <c r="A3993" s="267">
        <v>1247.0</v>
      </c>
      <c r="B3993" s="266">
        <v>43323.0</v>
      </c>
      <c r="C3993" s="266">
        <v>43325.0</v>
      </c>
      <c r="D3993" s="267" t="s">
        <v>3140</v>
      </c>
    </row>
    <row r="3994">
      <c r="A3994" s="267">
        <v>1247.0</v>
      </c>
      <c r="B3994" s="266">
        <v>43326.0</v>
      </c>
      <c r="C3994" s="266">
        <v>43326.0</v>
      </c>
      <c r="D3994" s="267" t="s">
        <v>3154</v>
      </c>
    </row>
    <row r="3995">
      <c r="A3995" s="267">
        <v>1248.0</v>
      </c>
      <c r="B3995" s="266">
        <v>43320.0</v>
      </c>
      <c r="C3995" s="266">
        <v>43326.0</v>
      </c>
      <c r="D3995" s="267" t="s">
        <v>3143</v>
      </c>
    </row>
    <row r="3996">
      <c r="A3996" s="267">
        <v>1248.0</v>
      </c>
      <c r="B3996" s="282">
        <v>43327.0</v>
      </c>
      <c r="C3996" s="266">
        <v>43340.0</v>
      </c>
      <c r="D3996" s="267" t="s">
        <v>3144</v>
      </c>
    </row>
    <row r="3997">
      <c r="A3997" s="267">
        <v>1248.0</v>
      </c>
      <c r="B3997" s="266">
        <v>43341.0</v>
      </c>
      <c r="C3997" s="266">
        <v>43354.0</v>
      </c>
      <c r="D3997" s="267" t="s">
        <v>3145</v>
      </c>
    </row>
    <row r="3998">
      <c r="A3998" s="267">
        <v>1248.0</v>
      </c>
      <c r="B3998" s="266">
        <v>43355.0</v>
      </c>
      <c r="C3998" s="266">
        <v>43355.0</v>
      </c>
      <c r="D3998" s="267" t="s">
        <v>3154</v>
      </c>
    </row>
    <row r="3999">
      <c r="A3999" s="267">
        <v>1249.0</v>
      </c>
      <c r="B3999" s="266">
        <v>43325.0</v>
      </c>
      <c r="C3999" s="266">
        <v>43333.0</v>
      </c>
      <c r="D3999" s="267" t="s">
        <v>3144</v>
      </c>
    </row>
    <row r="4000">
      <c r="A4000" s="267">
        <v>1249.0</v>
      </c>
      <c r="B4000" s="266">
        <v>43334.0</v>
      </c>
      <c r="C4000" s="266">
        <v>43335.0</v>
      </c>
      <c r="D4000" s="267" t="s">
        <v>3145</v>
      </c>
    </row>
    <row r="4001">
      <c r="A4001" s="267">
        <v>1249.0</v>
      </c>
      <c r="B4001" s="266">
        <v>43336.0</v>
      </c>
      <c r="C4001" s="266">
        <v>43336.0</v>
      </c>
      <c r="D4001" s="267" t="s">
        <v>3154</v>
      </c>
    </row>
    <row r="4002">
      <c r="A4002" s="267">
        <v>1250.0</v>
      </c>
      <c r="B4002" s="266">
        <v>43325.0</v>
      </c>
      <c r="C4002" s="266">
        <v>43336.0</v>
      </c>
      <c r="D4002" s="267" t="s">
        <v>3143</v>
      </c>
    </row>
    <row r="4003">
      <c r="A4003" s="267">
        <v>1250.0</v>
      </c>
      <c r="B4003" s="266">
        <v>43337.0</v>
      </c>
      <c r="C4003" s="266">
        <v>43346.0</v>
      </c>
      <c r="D4003" s="267" t="s">
        <v>3145</v>
      </c>
    </row>
    <row r="4004">
      <c r="A4004" s="267">
        <v>1250.0</v>
      </c>
      <c r="B4004" s="266">
        <v>43347.0</v>
      </c>
      <c r="C4004" s="266">
        <v>43347.0</v>
      </c>
      <c r="D4004" s="267" t="s">
        <v>3154</v>
      </c>
    </row>
    <row r="4005">
      <c r="A4005" s="267">
        <v>1251.0</v>
      </c>
      <c r="B4005" s="266">
        <v>43334.0</v>
      </c>
      <c r="C4005" s="266">
        <v>43338.0</v>
      </c>
      <c r="D4005" s="267" t="s">
        <v>3145</v>
      </c>
    </row>
    <row r="4006">
      <c r="A4006" s="267">
        <v>1251.0</v>
      </c>
      <c r="B4006" s="266">
        <v>43339.0</v>
      </c>
      <c r="C4006" s="266">
        <v>43339.0</v>
      </c>
      <c r="D4006" s="267" t="s">
        <v>3154</v>
      </c>
    </row>
    <row r="4007">
      <c r="A4007" s="267">
        <v>1252.0</v>
      </c>
      <c r="B4007" s="282">
        <v>43334.0</v>
      </c>
      <c r="C4007" s="266">
        <v>43336.0</v>
      </c>
      <c r="D4007" s="267" t="s">
        <v>3144</v>
      </c>
    </row>
    <row r="4008">
      <c r="A4008" s="267">
        <v>1252.0</v>
      </c>
      <c r="B4008" s="266">
        <v>43337.0</v>
      </c>
      <c r="C4008" s="266">
        <v>43338.0</v>
      </c>
      <c r="D4008" s="267" t="s">
        <v>3145</v>
      </c>
    </row>
    <row r="4009">
      <c r="A4009" s="267">
        <v>1252.0</v>
      </c>
      <c r="B4009" s="266">
        <v>43339.0</v>
      </c>
      <c r="C4009" s="266">
        <v>43346.0</v>
      </c>
      <c r="D4009" s="267" t="s">
        <v>3144</v>
      </c>
    </row>
    <row r="4010">
      <c r="A4010" s="267">
        <v>1252.0</v>
      </c>
      <c r="B4010" s="266">
        <v>43347.0</v>
      </c>
      <c r="C4010" s="272">
        <v>43347.0</v>
      </c>
      <c r="D4010" s="267" t="s">
        <v>3154</v>
      </c>
    </row>
    <row r="4011">
      <c r="A4011" s="267">
        <v>1253.0</v>
      </c>
      <c r="B4011" s="282">
        <v>43335.0</v>
      </c>
      <c r="C4011" s="266">
        <v>43336.0</v>
      </c>
      <c r="D4011" s="267" t="s">
        <v>3144</v>
      </c>
    </row>
    <row r="4012">
      <c r="A4012" s="267">
        <v>1253.0</v>
      </c>
      <c r="B4012" s="266">
        <v>43337.0</v>
      </c>
      <c r="C4012" s="266">
        <v>43346.0</v>
      </c>
      <c r="D4012" s="267" t="s">
        <v>3145</v>
      </c>
    </row>
    <row r="4013">
      <c r="A4013" s="267">
        <v>1253.0</v>
      </c>
      <c r="B4013" s="266">
        <v>43347.0</v>
      </c>
      <c r="C4013" s="266">
        <v>43347.0</v>
      </c>
      <c r="D4013" s="267" t="s">
        <v>3154</v>
      </c>
    </row>
    <row r="4014">
      <c r="A4014" s="267">
        <v>1254.0</v>
      </c>
      <c r="B4014" s="273">
        <v>43336.0</v>
      </c>
      <c r="C4014" s="266">
        <v>43353.0</v>
      </c>
      <c r="D4014" s="267" t="s">
        <v>3143</v>
      </c>
    </row>
    <row r="4015">
      <c r="A4015" s="267">
        <v>1254.0</v>
      </c>
      <c r="B4015" s="266">
        <v>43354.0</v>
      </c>
      <c r="C4015" s="266">
        <v>43354.0</v>
      </c>
      <c r="D4015" s="267" t="s">
        <v>2538</v>
      </c>
    </row>
    <row r="4016">
      <c r="A4016" s="267">
        <v>1255.0</v>
      </c>
      <c r="B4016" s="282">
        <v>43336.0</v>
      </c>
      <c r="C4016" s="266">
        <v>43350.0</v>
      </c>
      <c r="D4016" s="267" t="s">
        <v>3144</v>
      </c>
    </row>
    <row r="4017">
      <c r="A4017" s="267">
        <v>1255.0</v>
      </c>
      <c r="B4017" s="272">
        <v>43351.0</v>
      </c>
      <c r="C4017" s="266">
        <v>43353.0</v>
      </c>
      <c r="D4017" s="267" t="s">
        <v>3140</v>
      </c>
    </row>
    <row r="4018">
      <c r="A4018" s="267">
        <v>1255.0</v>
      </c>
      <c r="B4018" s="266">
        <v>43354.0</v>
      </c>
      <c r="C4018" s="266">
        <v>43354.0</v>
      </c>
      <c r="D4018" s="267" t="s">
        <v>3154</v>
      </c>
    </row>
    <row r="4019">
      <c r="A4019" s="267">
        <v>1256.0</v>
      </c>
      <c r="B4019" s="273">
        <v>43339.0</v>
      </c>
      <c r="C4019" s="266">
        <v>43350.0</v>
      </c>
      <c r="D4019" s="267" t="s">
        <v>3143</v>
      </c>
    </row>
    <row r="4020">
      <c r="A4020" s="267">
        <v>1256.0</v>
      </c>
      <c r="B4020" s="266">
        <v>43351.0</v>
      </c>
      <c r="C4020" s="266">
        <v>43351.0</v>
      </c>
      <c r="D4020" s="267" t="s">
        <v>2538</v>
      </c>
    </row>
    <row r="4021">
      <c r="A4021" s="267">
        <v>1257.0</v>
      </c>
      <c r="B4021" s="273">
        <v>43340.0</v>
      </c>
      <c r="C4021" s="266">
        <v>43353.0</v>
      </c>
      <c r="D4021" s="267" t="s">
        <v>3143</v>
      </c>
    </row>
    <row r="4022">
      <c r="A4022" s="267">
        <v>1257.0</v>
      </c>
      <c r="B4022" s="266">
        <v>43354.0</v>
      </c>
      <c r="C4022" s="266">
        <v>43361.0</v>
      </c>
      <c r="D4022" s="267" t="s">
        <v>3145</v>
      </c>
    </row>
    <row r="4023">
      <c r="A4023" s="267">
        <v>1257.0</v>
      </c>
      <c r="B4023" s="266">
        <v>43362.0</v>
      </c>
      <c r="C4023" s="266">
        <v>43362.0</v>
      </c>
      <c r="D4023" s="267" t="s">
        <v>3154</v>
      </c>
    </row>
    <row r="4024">
      <c r="A4024" s="267">
        <v>1258.0</v>
      </c>
      <c r="B4024" s="273">
        <v>43341.0</v>
      </c>
      <c r="C4024" s="266">
        <v>43360.0</v>
      </c>
      <c r="D4024" s="267" t="s">
        <v>3143</v>
      </c>
    </row>
    <row r="4025">
      <c r="A4025" s="267">
        <v>1258.0</v>
      </c>
      <c r="B4025" s="266">
        <v>43361.0</v>
      </c>
      <c r="C4025" s="266">
        <v>43369.0</v>
      </c>
      <c r="D4025" s="267" t="s">
        <v>3145</v>
      </c>
    </row>
    <row r="4026">
      <c r="A4026" s="267">
        <v>1258.0</v>
      </c>
      <c r="B4026" s="266">
        <v>43370.0</v>
      </c>
      <c r="C4026" s="266">
        <v>43370.0</v>
      </c>
      <c r="D4026" s="267" t="s">
        <v>3154</v>
      </c>
    </row>
    <row r="4027">
      <c r="A4027" s="267">
        <v>1259.0</v>
      </c>
      <c r="B4027" s="282">
        <v>43342.0</v>
      </c>
      <c r="C4027" s="266">
        <v>43350.0</v>
      </c>
      <c r="D4027" s="267" t="s">
        <v>3144</v>
      </c>
    </row>
    <row r="4028">
      <c r="A4028" s="267">
        <v>1259.0</v>
      </c>
      <c r="B4028" s="266">
        <v>43351.0</v>
      </c>
      <c r="C4028" s="266">
        <v>43358.0</v>
      </c>
      <c r="D4028" s="267" t="s">
        <v>3145</v>
      </c>
    </row>
    <row r="4029">
      <c r="A4029" s="267">
        <v>1259.0</v>
      </c>
      <c r="B4029" s="266">
        <v>43359.0</v>
      </c>
      <c r="C4029" s="266">
        <v>43359.0</v>
      </c>
      <c r="D4029" s="267" t="s">
        <v>3154</v>
      </c>
    </row>
    <row r="4030">
      <c r="A4030" s="267">
        <v>1260.0</v>
      </c>
      <c r="B4030" s="282">
        <v>43345.0</v>
      </c>
      <c r="C4030" s="266">
        <v>43347.0</v>
      </c>
      <c r="D4030" s="267" t="s">
        <v>3144</v>
      </c>
    </row>
    <row r="4031">
      <c r="A4031" s="267">
        <v>1260.0</v>
      </c>
      <c r="B4031" s="266">
        <v>43348.0</v>
      </c>
      <c r="C4031" s="266">
        <v>43352.0</v>
      </c>
      <c r="D4031" s="267" t="s">
        <v>3145</v>
      </c>
    </row>
    <row r="4032">
      <c r="A4032" s="267">
        <v>1260.0</v>
      </c>
      <c r="B4032" s="266">
        <v>43353.0</v>
      </c>
      <c r="C4032" s="266">
        <v>43353.0</v>
      </c>
      <c r="D4032" s="267" t="s">
        <v>3154</v>
      </c>
    </row>
    <row r="4033">
      <c r="A4033" s="267">
        <v>1261.0</v>
      </c>
      <c r="B4033" s="282">
        <v>43340.0</v>
      </c>
      <c r="C4033" s="273">
        <v>43354.0</v>
      </c>
      <c r="D4033" s="267" t="s">
        <v>3144</v>
      </c>
    </row>
    <row r="4034">
      <c r="A4034" s="267">
        <v>1261.0</v>
      </c>
      <c r="B4034" s="273">
        <v>43355.0</v>
      </c>
      <c r="C4034" s="266">
        <v>43360.0</v>
      </c>
      <c r="D4034" s="267" t="s">
        <v>3143</v>
      </c>
    </row>
    <row r="4035">
      <c r="A4035" s="267">
        <v>1261.0</v>
      </c>
      <c r="B4035" s="266">
        <v>43361.0</v>
      </c>
      <c r="C4035" s="266">
        <v>43367.0</v>
      </c>
      <c r="D4035" s="267" t="s">
        <v>3144</v>
      </c>
    </row>
    <row r="4036">
      <c r="A4036" s="267">
        <v>1261.0</v>
      </c>
      <c r="B4036" s="266">
        <v>43368.0</v>
      </c>
      <c r="C4036" s="266">
        <v>43368.0</v>
      </c>
      <c r="D4036" s="267" t="s">
        <v>3154</v>
      </c>
    </row>
    <row r="4037">
      <c r="A4037" s="267">
        <v>1262.0</v>
      </c>
      <c r="B4037" s="273">
        <v>43347.0</v>
      </c>
      <c r="C4037" s="282">
        <v>43410.0</v>
      </c>
      <c r="D4037" s="267" t="s">
        <v>3143</v>
      </c>
    </row>
    <row r="4038">
      <c r="A4038" s="267">
        <v>1262.0</v>
      </c>
      <c r="B4038" s="282">
        <v>43411.0</v>
      </c>
      <c r="C4038" s="266">
        <v>43419.0</v>
      </c>
      <c r="D4038" s="267" t="s">
        <v>3144</v>
      </c>
    </row>
    <row r="4039">
      <c r="A4039" s="267">
        <v>1262.0</v>
      </c>
      <c r="B4039" s="266">
        <v>43420.0</v>
      </c>
      <c r="C4039" s="266">
        <v>43420.0</v>
      </c>
      <c r="D4039" s="267" t="s">
        <v>3154</v>
      </c>
    </row>
    <row r="4040">
      <c r="A4040" s="267">
        <v>1263.0</v>
      </c>
      <c r="B4040" s="308">
        <v>43359.0</v>
      </c>
      <c r="C4040" s="272">
        <v>43370.0</v>
      </c>
      <c r="D4040" s="267" t="s">
        <v>3144</v>
      </c>
    </row>
    <row r="4041">
      <c r="A4041" s="267">
        <v>1263.0</v>
      </c>
      <c r="B4041" s="272">
        <v>43371.0</v>
      </c>
      <c r="C4041" s="272">
        <v>43371.0</v>
      </c>
      <c r="D4041" s="267" t="s">
        <v>3140</v>
      </c>
    </row>
    <row r="4042">
      <c r="A4042" s="267">
        <v>1263.0</v>
      </c>
      <c r="B4042" s="272">
        <v>43372.0</v>
      </c>
      <c r="C4042" s="272">
        <v>43372.0</v>
      </c>
      <c r="D4042" s="267" t="s">
        <v>3154</v>
      </c>
    </row>
    <row r="4043">
      <c r="A4043" s="267">
        <v>1264.0</v>
      </c>
      <c r="B4043" s="272">
        <v>43362.0</v>
      </c>
      <c r="C4043" s="272">
        <v>43368.0</v>
      </c>
      <c r="D4043" s="267" t="s">
        <v>3144</v>
      </c>
    </row>
    <row r="4044">
      <c r="A4044" s="267">
        <v>1264.0</v>
      </c>
      <c r="B4044" s="272">
        <v>43369.0</v>
      </c>
      <c r="C4044" s="272">
        <v>43381.0</v>
      </c>
      <c r="D4044" s="267" t="s">
        <v>3145</v>
      </c>
    </row>
    <row r="4045">
      <c r="A4045" s="267">
        <v>1264.0</v>
      </c>
      <c r="B4045" s="272">
        <v>43382.0</v>
      </c>
      <c r="C4045" s="272">
        <v>43382.0</v>
      </c>
      <c r="D4045" s="267" t="s">
        <v>3154</v>
      </c>
    </row>
    <row r="4046">
      <c r="A4046" s="267">
        <v>1265.0</v>
      </c>
      <c r="B4046" s="272">
        <v>43363.0</v>
      </c>
      <c r="C4046" s="272">
        <v>43365.0</v>
      </c>
      <c r="D4046" s="267" t="s">
        <v>3143</v>
      </c>
    </row>
    <row r="4047">
      <c r="A4047" s="267">
        <v>1265.0</v>
      </c>
      <c r="B4047" s="272">
        <v>43366.0</v>
      </c>
      <c r="C4047" s="272">
        <v>43384.0</v>
      </c>
      <c r="D4047" s="267" t="s">
        <v>3144</v>
      </c>
    </row>
    <row r="4048">
      <c r="A4048" s="267">
        <v>1265.0</v>
      </c>
      <c r="B4048" s="272">
        <v>43385.0</v>
      </c>
      <c r="C4048" s="272">
        <v>43385.0</v>
      </c>
      <c r="D4048" s="267" t="s">
        <v>3154</v>
      </c>
    </row>
    <row r="4049">
      <c r="A4049" s="267">
        <v>1266.0</v>
      </c>
      <c r="B4049" s="272">
        <v>43367.0</v>
      </c>
      <c r="C4049" s="272">
        <v>43446.0</v>
      </c>
      <c r="D4049" s="267" t="s">
        <v>3143</v>
      </c>
    </row>
    <row r="4050">
      <c r="A4050" s="267">
        <v>1266.0</v>
      </c>
      <c r="B4050" s="272">
        <v>43447.0</v>
      </c>
      <c r="C4050" s="272">
        <v>43457.0</v>
      </c>
      <c r="D4050" s="267" t="s">
        <v>3144</v>
      </c>
    </row>
    <row r="4051">
      <c r="A4051" s="267">
        <v>1266.0</v>
      </c>
      <c r="B4051" s="272">
        <v>43458.0</v>
      </c>
      <c r="C4051" s="272">
        <v>43464.0</v>
      </c>
      <c r="D4051" s="267" t="s">
        <v>3145</v>
      </c>
    </row>
    <row r="4052">
      <c r="A4052" s="267">
        <v>1266.0</v>
      </c>
      <c r="B4052" s="272">
        <v>43465.0</v>
      </c>
      <c r="C4052" s="272">
        <v>43465.0</v>
      </c>
      <c r="D4052" s="267" t="s">
        <v>3154</v>
      </c>
    </row>
    <row r="4053">
      <c r="A4053" s="267">
        <v>1267.0</v>
      </c>
      <c r="B4053" s="272">
        <v>43368.0</v>
      </c>
      <c r="C4053" s="272">
        <v>43382.0</v>
      </c>
      <c r="D4053" s="267" t="s">
        <v>3143</v>
      </c>
    </row>
    <row r="4054">
      <c r="A4054" s="267">
        <v>1267.0</v>
      </c>
      <c r="B4054" s="272">
        <v>43383.0</v>
      </c>
      <c r="C4054" s="272">
        <v>43383.0</v>
      </c>
      <c r="D4054" s="267" t="s">
        <v>2538</v>
      </c>
    </row>
    <row r="4055">
      <c r="A4055" s="267">
        <v>1268.0</v>
      </c>
      <c r="B4055" s="272">
        <v>43369.0</v>
      </c>
      <c r="C4055" s="272">
        <v>43371.0</v>
      </c>
      <c r="D4055" s="267" t="s">
        <v>3144</v>
      </c>
    </row>
    <row r="4056">
      <c r="A4056" s="267">
        <v>1268.0</v>
      </c>
      <c r="B4056" s="272">
        <v>43372.0</v>
      </c>
      <c r="C4056" s="272">
        <v>43372.0</v>
      </c>
      <c r="D4056" s="267" t="s">
        <v>2538</v>
      </c>
    </row>
    <row r="4057">
      <c r="A4057" s="267">
        <v>1269.0</v>
      </c>
      <c r="B4057" s="272">
        <v>43370.0</v>
      </c>
      <c r="C4057" s="308">
        <v>43376.0</v>
      </c>
      <c r="D4057" s="267" t="s">
        <v>3144</v>
      </c>
    </row>
    <row r="4058">
      <c r="A4058" s="267">
        <v>1269.0</v>
      </c>
      <c r="B4058" s="272">
        <v>43377.0</v>
      </c>
      <c r="C4058" s="272">
        <v>43378.0</v>
      </c>
      <c r="D4058" s="267" t="s">
        <v>3140</v>
      </c>
    </row>
    <row r="4059">
      <c r="A4059" s="267">
        <v>1269.0</v>
      </c>
      <c r="B4059" s="272">
        <v>43379.0</v>
      </c>
      <c r="C4059" s="272">
        <v>43379.0</v>
      </c>
      <c r="D4059" s="267" t="s">
        <v>3154</v>
      </c>
    </row>
    <row r="4060">
      <c r="A4060" s="267">
        <v>1270.0</v>
      </c>
      <c r="B4060" s="272">
        <v>43371.0</v>
      </c>
      <c r="C4060" s="272">
        <v>43374.0</v>
      </c>
      <c r="D4060" s="267" t="s">
        <v>3144</v>
      </c>
    </row>
    <row r="4061">
      <c r="A4061" s="267">
        <v>1270.0</v>
      </c>
      <c r="B4061" s="272">
        <v>43375.0</v>
      </c>
      <c r="C4061" s="272">
        <v>43376.0</v>
      </c>
      <c r="D4061" s="267" t="s">
        <v>3140</v>
      </c>
    </row>
    <row r="4062">
      <c r="A4062" s="267">
        <v>1270.0</v>
      </c>
      <c r="B4062" s="272">
        <v>43377.0</v>
      </c>
      <c r="C4062" s="272">
        <v>43377.0</v>
      </c>
      <c r="D4062" s="267" t="s">
        <v>3154</v>
      </c>
    </row>
    <row r="4063">
      <c r="A4063" s="267">
        <v>1271.0</v>
      </c>
      <c r="B4063" s="272">
        <v>43373.0</v>
      </c>
      <c r="C4063" s="272">
        <v>43380.0</v>
      </c>
      <c r="D4063" s="267" t="s">
        <v>3143</v>
      </c>
    </row>
    <row r="4064">
      <c r="A4064" s="267">
        <v>1271.0</v>
      </c>
      <c r="B4064" s="272">
        <v>43381.0</v>
      </c>
      <c r="C4064" s="272">
        <v>43405.0</v>
      </c>
      <c r="D4064" s="267" t="s">
        <v>3144</v>
      </c>
    </row>
    <row r="4065">
      <c r="A4065" s="267">
        <v>1271.0</v>
      </c>
      <c r="B4065" s="272">
        <v>43406.0</v>
      </c>
      <c r="C4065" s="272">
        <v>43409.0</v>
      </c>
      <c r="D4065" s="267" t="s">
        <v>3145</v>
      </c>
    </row>
    <row r="4066">
      <c r="A4066" s="267">
        <v>1271.0</v>
      </c>
      <c r="B4066" s="272">
        <v>43410.0</v>
      </c>
      <c r="C4066" s="272">
        <v>43410.0</v>
      </c>
      <c r="D4066" s="267" t="s">
        <v>3154</v>
      </c>
    </row>
    <row r="4067">
      <c r="A4067" s="267">
        <v>1272.0</v>
      </c>
      <c r="B4067" s="272">
        <v>43378.0</v>
      </c>
      <c r="C4067" s="272">
        <v>43396.0</v>
      </c>
      <c r="D4067" s="267" t="s">
        <v>3143</v>
      </c>
    </row>
    <row r="4068">
      <c r="A4068" s="267">
        <v>1272.0</v>
      </c>
      <c r="B4068" s="272">
        <v>43397.0</v>
      </c>
      <c r="C4068" s="272">
        <v>43397.0</v>
      </c>
      <c r="D4068" s="267" t="s">
        <v>2538</v>
      </c>
    </row>
    <row r="4069">
      <c r="A4069" s="267">
        <v>1273.0</v>
      </c>
      <c r="B4069" s="272">
        <v>43382.0</v>
      </c>
      <c r="C4069" s="272">
        <v>43411.0</v>
      </c>
      <c r="D4069" s="267" t="s">
        <v>3143</v>
      </c>
    </row>
    <row r="4070">
      <c r="A4070" s="267">
        <v>1273.0</v>
      </c>
      <c r="B4070" s="272">
        <v>43412.0</v>
      </c>
      <c r="C4070" s="272">
        <v>43425.0</v>
      </c>
      <c r="D4070" s="267" t="s">
        <v>3144</v>
      </c>
    </row>
    <row r="4071">
      <c r="A4071" s="267">
        <v>1273.0</v>
      </c>
      <c r="B4071" s="272">
        <v>43426.0</v>
      </c>
      <c r="C4071" s="308">
        <v>43446.0</v>
      </c>
      <c r="D4071" s="267" t="s">
        <v>3145</v>
      </c>
    </row>
    <row r="4072">
      <c r="A4072" s="267">
        <v>1273.0</v>
      </c>
      <c r="B4072" s="308">
        <v>43447.0</v>
      </c>
      <c r="C4072" s="308">
        <v>43447.0</v>
      </c>
      <c r="D4072" s="267" t="s">
        <v>3154</v>
      </c>
    </row>
    <row r="4073">
      <c r="A4073" s="267">
        <v>1274.0</v>
      </c>
      <c r="B4073" s="308">
        <v>43383.0</v>
      </c>
      <c r="C4073" s="272">
        <v>43391.0</v>
      </c>
      <c r="D4073" s="267" t="s">
        <v>3144</v>
      </c>
    </row>
    <row r="4074">
      <c r="A4074" s="267">
        <v>1274.0</v>
      </c>
      <c r="B4074" s="272">
        <v>43392.0</v>
      </c>
      <c r="C4074" s="272">
        <v>43392.0</v>
      </c>
      <c r="D4074" s="267" t="s">
        <v>3154</v>
      </c>
    </row>
    <row r="4075">
      <c r="A4075" s="267">
        <v>1275.0</v>
      </c>
      <c r="B4075" s="272">
        <v>43384.0</v>
      </c>
      <c r="C4075" s="272">
        <v>43385.0</v>
      </c>
      <c r="D4075" s="267" t="s">
        <v>3143</v>
      </c>
    </row>
    <row r="4076">
      <c r="A4076" s="267">
        <v>1275.0</v>
      </c>
      <c r="B4076" s="272">
        <v>43386.0</v>
      </c>
      <c r="C4076" s="272">
        <v>43386.0</v>
      </c>
      <c r="D4076" s="267" t="s">
        <v>2538</v>
      </c>
    </row>
    <row r="4077">
      <c r="A4077" s="267">
        <v>1276.0</v>
      </c>
      <c r="B4077" s="272">
        <v>43386.0</v>
      </c>
      <c r="C4077" s="272">
        <v>43389.0</v>
      </c>
      <c r="D4077" s="267" t="s">
        <v>3144</v>
      </c>
    </row>
    <row r="4078">
      <c r="A4078" s="267">
        <v>1276.0</v>
      </c>
      <c r="B4078" s="272">
        <v>43390.0</v>
      </c>
      <c r="C4078" s="272">
        <v>43393.0</v>
      </c>
      <c r="D4078" s="267" t="s">
        <v>3145</v>
      </c>
    </row>
    <row r="4079">
      <c r="A4079" s="267">
        <v>1276.0</v>
      </c>
      <c r="B4079" s="272">
        <v>43394.0</v>
      </c>
      <c r="C4079" s="272">
        <v>43394.0</v>
      </c>
      <c r="D4079" s="267" t="s">
        <v>3154</v>
      </c>
    </row>
    <row r="4080">
      <c r="A4080" s="267">
        <v>1277.0</v>
      </c>
      <c r="B4080" s="272">
        <v>43386.0</v>
      </c>
      <c r="C4080" s="272">
        <v>43392.0</v>
      </c>
      <c r="D4080" s="267" t="s">
        <v>3144</v>
      </c>
    </row>
    <row r="4081">
      <c r="A4081" s="267">
        <v>1277.0</v>
      </c>
      <c r="B4081" s="272">
        <v>43393.0</v>
      </c>
      <c r="C4081" s="272">
        <v>43395.0</v>
      </c>
      <c r="D4081" s="267" t="s">
        <v>3145</v>
      </c>
    </row>
    <row r="4082">
      <c r="A4082" s="267">
        <v>1277.0</v>
      </c>
      <c r="B4082" s="272">
        <v>43396.0</v>
      </c>
      <c r="C4082" s="272">
        <v>43396.0</v>
      </c>
      <c r="D4082" s="267" t="s">
        <v>3154</v>
      </c>
    </row>
    <row r="4083">
      <c r="A4083" s="267">
        <v>1278.0</v>
      </c>
      <c r="B4083" s="272">
        <v>43386.0</v>
      </c>
      <c r="C4083" s="272">
        <v>43394.0</v>
      </c>
      <c r="D4083" s="267" t="s">
        <v>3144</v>
      </c>
    </row>
    <row r="4084">
      <c r="A4084" s="267">
        <v>1278.0</v>
      </c>
      <c r="B4084" s="272">
        <v>43395.0</v>
      </c>
      <c r="C4084" s="272">
        <v>43402.0</v>
      </c>
      <c r="D4084" s="267" t="s">
        <v>3145</v>
      </c>
    </row>
    <row r="4085">
      <c r="A4085" s="267">
        <v>1278.0</v>
      </c>
      <c r="B4085" s="272">
        <v>43403.0</v>
      </c>
      <c r="C4085" s="272">
        <v>43403.0</v>
      </c>
      <c r="D4085" s="267" t="s">
        <v>3154</v>
      </c>
    </row>
    <row r="4086">
      <c r="A4086" s="267">
        <v>1279.0</v>
      </c>
      <c r="B4086" s="272">
        <v>43385.0</v>
      </c>
      <c r="C4086" s="272">
        <v>43394.0</v>
      </c>
      <c r="D4086" s="267" t="s">
        <v>3143</v>
      </c>
    </row>
    <row r="4087">
      <c r="A4087" s="267">
        <v>1279.0</v>
      </c>
      <c r="B4087" s="272">
        <v>43395.0</v>
      </c>
      <c r="C4087" s="272">
        <v>43483.0</v>
      </c>
      <c r="D4087" s="267" t="s">
        <v>3144</v>
      </c>
    </row>
    <row r="4088">
      <c r="A4088" s="267">
        <v>1279.0</v>
      </c>
      <c r="B4088" s="272">
        <v>43484.0</v>
      </c>
      <c r="C4088" s="272">
        <v>43511.0</v>
      </c>
      <c r="D4088" s="267" t="s">
        <v>3143</v>
      </c>
    </row>
    <row r="4089">
      <c r="A4089" s="267">
        <v>1279.0</v>
      </c>
      <c r="B4089" s="272">
        <v>43512.0</v>
      </c>
      <c r="C4089" s="272">
        <v>43527.0</v>
      </c>
      <c r="D4089" s="267" t="s">
        <v>3144</v>
      </c>
    </row>
    <row r="4090">
      <c r="A4090" s="267">
        <v>1279.0</v>
      </c>
      <c r="B4090" s="272">
        <v>43528.0</v>
      </c>
      <c r="C4090" s="272">
        <v>43566.0</v>
      </c>
      <c r="D4090" s="267" t="s">
        <v>3145</v>
      </c>
    </row>
    <row r="4091">
      <c r="A4091" s="267">
        <v>1279.0</v>
      </c>
      <c r="B4091" s="272">
        <v>43665.0</v>
      </c>
      <c r="C4091" s="272">
        <v>43665.0</v>
      </c>
      <c r="D4091" s="267" t="s">
        <v>3154</v>
      </c>
    </row>
    <row r="4092">
      <c r="A4092" s="267">
        <v>1280.0</v>
      </c>
      <c r="B4092" s="272">
        <v>43386.0</v>
      </c>
      <c r="C4092" s="272">
        <v>43398.0</v>
      </c>
      <c r="D4092" s="267" t="s">
        <v>3143</v>
      </c>
    </row>
    <row r="4093">
      <c r="A4093" s="267">
        <v>1280.0</v>
      </c>
      <c r="B4093" s="272">
        <v>43399.0</v>
      </c>
      <c r="C4093" s="272">
        <v>43422.0</v>
      </c>
      <c r="D4093" s="267" t="s">
        <v>3144</v>
      </c>
    </row>
    <row r="4094">
      <c r="A4094" s="267">
        <v>1280.0</v>
      </c>
      <c r="B4094" s="272">
        <v>43423.0</v>
      </c>
      <c r="C4094" s="272">
        <v>43438.0</v>
      </c>
      <c r="D4094" s="267" t="s">
        <v>3145</v>
      </c>
    </row>
    <row r="4095">
      <c r="A4095" s="267">
        <v>1280.0</v>
      </c>
      <c r="B4095" s="272">
        <v>43439.0</v>
      </c>
      <c r="C4095" s="272">
        <v>43439.0</v>
      </c>
      <c r="D4095" s="267" t="s">
        <v>3154</v>
      </c>
    </row>
    <row r="4096">
      <c r="A4096" s="267">
        <v>1281.0</v>
      </c>
      <c r="B4096" s="272">
        <v>43387.0</v>
      </c>
      <c r="C4096" s="272">
        <v>43389.0</v>
      </c>
      <c r="D4096" s="267" t="s">
        <v>3143</v>
      </c>
    </row>
    <row r="4097">
      <c r="A4097" s="267">
        <v>1281.0</v>
      </c>
      <c r="B4097" s="272">
        <v>43390.0</v>
      </c>
      <c r="C4097" s="272">
        <v>43392.0</v>
      </c>
      <c r="D4097" s="267" t="s">
        <v>3144</v>
      </c>
    </row>
    <row r="4098">
      <c r="A4098" s="267">
        <v>1281.0</v>
      </c>
      <c r="B4098" s="272">
        <v>43393.0</v>
      </c>
      <c r="C4098" s="272">
        <v>43393.0</v>
      </c>
      <c r="D4098" s="267" t="s">
        <v>3154</v>
      </c>
    </row>
    <row r="4099">
      <c r="A4099" s="267">
        <v>1282.0</v>
      </c>
      <c r="B4099" s="272">
        <v>43389.0</v>
      </c>
      <c r="C4099" s="272">
        <v>43421.0</v>
      </c>
      <c r="D4099" s="267" t="s">
        <v>3143</v>
      </c>
    </row>
    <row r="4100">
      <c r="A4100" s="267">
        <v>1282.0</v>
      </c>
      <c r="B4100" s="272">
        <v>43422.0</v>
      </c>
      <c r="C4100" s="272">
        <v>43448.0</v>
      </c>
      <c r="D4100" s="267" t="s">
        <v>3144</v>
      </c>
    </row>
    <row r="4101">
      <c r="A4101" s="267">
        <v>1282.0</v>
      </c>
      <c r="B4101" s="272">
        <v>43449.0</v>
      </c>
      <c r="C4101" s="272">
        <v>43449.0</v>
      </c>
      <c r="D4101" s="267" t="s">
        <v>3154</v>
      </c>
    </row>
    <row r="4102">
      <c r="A4102" s="267">
        <v>1283.0</v>
      </c>
      <c r="B4102" s="272">
        <v>43391.0</v>
      </c>
      <c r="C4102" s="272">
        <v>43393.0</v>
      </c>
      <c r="D4102" s="267" t="s">
        <v>3144</v>
      </c>
    </row>
    <row r="4103">
      <c r="A4103" s="267">
        <v>1283.0</v>
      </c>
      <c r="B4103" s="272">
        <v>43394.0</v>
      </c>
      <c r="C4103" s="272">
        <v>43397.0</v>
      </c>
      <c r="D4103" s="267" t="s">
        <v>3140</v>
      </c>
    </row>
    <row r="4104">
      <c r="A4104" s="267">
        <v>1283.0</v>
      </c>
      <c r="B4104" s="272">
        <v>43398.0</v>
      </c>
      <c r="C4104" s="272">
        <v>43398.0</v>
      </c>
      <c r="D4104" s="267" t="s">
        <v>3154</v>
      </c>
    </row>
    <row r="4105">
      <c r="A4105" s="267">
        <v>1284.0</v>
      </c>
      <c r="B4105" s="272">
        <v>43392.0</v>
      </c>
      <c r="C4105" s="272">
        <v>43396.0</v>
      </c>
      <c r="D4105" s="267" t="s">
        <v>3143</v>
      </c>
    </row>
    <row r="4106">
      <c r="A4106" s="267">
        <v>1284.0</v>
      </c>
      <c r="B4106" s="272">
        <v>43397.0</v>
      </c>
      <c r="C4106" s="272">
        <v>43403.0</v>
      </c>
      <c r="D4106" s="267" t="s">
        <v>3144</v>
      </c>
    </row>
    <row r="4107">
      <c r="A4107" s="267">
        <v>1284.0</v>
      </c>
      <c r="B4107" s="272">
        <v>43404.0</v>
      </c>
      <c r="C4107" s="272">
        <v>43410.0</v>
      </c>
      <c r="D4107" s="267" t="s">
        <v>3145</v>
      </c>
    </row>
    <row r="4108">
      <c r="A4108" s="267">
        <v>1284.0</v>
      </c>
      <c r="B4108" s="272">
        <v>43411.0</v>
      </c>
      <c r="C4108" s="272">
        <v>43411.0</v>
      </c>
      <c r="D4108" s="267" t="s">
        <v>3154</v>
      </c>
    </row>
    <row r="4109">
      <c r="A4109" s="267">
        <v>1285.0</v>
      </c>
      <c r="B4109" s="272">
        <v>43394.0</v>
      </c>
      <c r="C4109" s="272">
        <v>43403.0</v>
      </c>
      <c r="D4109" s="267" t="s">
        <v>3144</v>
      </c>
    </row>
    <row r="4110">
      <c r="A4110" s="267">
        <v>1285.0</v>
      </c>
      <c r="B4110" s="272">
        <v>43404.0</v>
      </c>
      <c r="C4110" s="272">
        <v>43404.0</v>
      </c>
      <c r="D4110" s="267" t="s">
        <v>3140</v>
      </c>
    </row>
    <row r="4111">
      <c r="A4111" s="267">
        <v>1285.0</v>
      </c>
      <c r="B4111" s="272">
        <v>43405.0</v>
      </c>
      <c r="C4111" s="272">
        <v>43405.0</v>
      </c>
      <c r="D4111" s="267" t="s">
        <v>3154</v>
      </c>
    </row>
    <row r="4112">
      <c r="A4112" s="267">
        <v>1286.0</v>
      </c>
      <c r="B4112" s="306">
        <v>43308.0</v>
      </c>
      <c r="C4112" s="266">
        <v>43357.0</v>
      </c>
      <c r="D4112" s="267" t="s">
        <v>3143</v>
      </c>
    </row>
    <row r="4113">
      <c r="A4113" s="267">
        <v>1286.0</v>
      </c>
      <c r="B4113" s="266">
        <v>43358.0</v>
      </c>
      <c r="C4113" s="266">
        <v>43376.0</v>
      </c>
      <c r="D4113" s="267" t="s">
        <v>3144</v>
      </c>
    </row>
    <row r="4114">
      <c r="A4114" s="267">
        <v>1286.0</v>
      </c>
      <c r="B4114" s="266">
        <v>43377.0</v>
      </c>
      <c r="C4114" s="266">
        <v>43377.0</v>
      </c>
      <c r="D4114" s="267" t="s">
        <v>3154</v>
      </c>
    </row>
    <row r="4115">
      <c r="A4115" s="267">
        <v>1287.0</v>
      </c>
      <c r="B4115" s="282">
        <v>43311.0</v>
      </c>
      <c r="C4115" s="266">
        <v>43323.0</v>
      </c>
      <c r="D4115" s="267" t="s">
        <v>3144</v>
      </c>
    </row>
    <row r="4116">
      <c r="A4116" s="267">
        <v>1287.0</v>
      </c>
      <c r="B4116" s="266">
        <v>43324.0</v>
      </c>
      <c r="C4116" s="266">
        <v>43332.0</v>
      </c>
      <c r="D4116" s="267" t="s">
        <v>3145</v>
      </c>
    </row>
    <row r="4117">
      <c r="A4117" s="267">
        <v>1287.0</v>
      </c>
      <c r="B4117" s="266">
        <v>43333.0</v>
      </c>
      <c r="C4117" s="266">
        <v>43333.0</v>
      </c>
      <c r="D4117" s="267" t="s">
        <v>3154</v>
      </c>
    </row>
    <row r="4118">
      <c r="A4118" s="267">
        <v>1288.0</v>
      </c>
      <c r="B4118" s="282">
        <v>43311.0</v>
      </c>
      <c r="C4118" s="282">
        <v>43320.0</v>
      </c>
      <c r="D4118" s="267" t="s">
        <v>3143</v>
      </c>
    </row>
    <row r="4119">
      <c r="A4119" s="267">
        <v>1288.0</v>
      </c>
      <c r="B4119" s="282">
        <v>43321.0</v>
      </c>
      <c r="C4119" s="266">
        <v>43323.0</v>
      </c>
      <c r="D4119" s="267" t="s">
        <v>3144</v>
      </c>
    </row>
    <row r="4120">
      <c r="A4120" s="267">
        <v>1288.0</v>
      </c>
      <c r="B4120" s="266">
        <v>43324.0</v>
      </c>
      <c r="C4120" s="266">
        <v>43324.0</v>
      </c>
      <c r="D4120" s="267" t="s">
        <v>3145</v>
      </c>
    </row>
    <row r="4121">
      <c r="A4121" s="267">
        <v>1288.0</v>
      </c>
      <c r="B4121" s="266">
        <v>43325.0</v>
      </c>
      <c r="C4121" s="266">
        <v>43332.0</v>
      </c>
      <c r="D4121" s="267" t="s">
        <v>3144</v>
      </c>
    </row>
    <row r="4122">
      <c r="A4122" s="267">
        <v>1288.0</v>
      </c>
      <c r="B4122" s="266">
        <v>43333.0</v>
      </c>
      <c r="C4122" s="266">
        <v>43333.0</v>
      </c>
      <c r="D4122" s="267" t="s">
        <v>3154</v>
      </c>
    </row>
    <row r="4123">
      <c r="A4123" s="267">
        <v>1289.0</v>
      </c>
      <c r="B4123" s="266">
        <v>43364.0</v>
      </c>
      <c r="C4123" s="282">
        <v>43383.0</v>
      </c>
      <c r="D4123" s="267" t="s">
        <v>3143</v>
      </c>
    </row>
    <row r="4124">
      <c r="A4124" s="267">
        <v>1289.0</v>
      </c>
      <c r="B4124" s="282">
        <v>43384.0</v>
      </c>
      <c r="C4124" s="266">
        <v>43401.0</v>
      </c>
      <c r="D4124" s="267" t="s">
        <v>3144</v>
      </c>
    </row>
    <row r="4125">
      <c r="A4125" s="267">
        <v>1289.0</v>
      </c>
      <c r="B4125" s="266">
        <v>43402.0</v>
      </c>
      <c r="C4125" s="266">
        <v>43403.0</v>
      </c>
      <c r="D4125" s="267" t="s">
        <v>3145</v>
      </c>
    </row>
    <row r="4126">
      <c r="A4126" s="267">
        <v>1289.0</v>
      </c>
      <c r="B4126" s="266">
        <v>43404.0</v>
      </c>
      <c r="C4126" s="266">
        <v>43404.0</v>
      </c>
      <c r="D4126" s="267" t="s">
        <v>3154</v>
      </c>
    </row>
    <row r="4127">
      <c r="A4127" s="267">
        <v>1290.0</v>
      </c>
      <c r="B4127" s="306">
        <v>43394.0</v>
      </c>
      <c r="C4127" s="266">
        <v>43399.0</v>
      </c>
      <c r="D4127" s="267" t="s">
        <v>3144</v>
      </c>
    </row>
    <row r="4128">
      <c r="A4128" s="267">
        <v>1290.0</v>
      </c>
      <c r="B4128" s="266">
        <v>43400.0</v>
      </c>
      <c r="C4128" s="266">
        <v>43403.0</v>
      </c>
      <c r="D4128" s="267" t="s">
        <v>3145</v>
      </c>
    </row>
    <row r="4129">
      <c r="A4129" s="267">
        <v>1290.0</v>
      </c>
      <c r="B4129" s="266">
        <v>43404.0</v>
      </c>
      <c r="C4129" s="266">
        <v>43404.0</v>
      </c>
      <c r="D4129" s="267" t="s">
        <v>3154</v>
      </c>
    </row>
    <row r="4130">
      <c r="A4130" s="267">
        <v>1291.0</v>
      </c>
      <c r="B4130" s="266">
        <v>43398.0</v>
      </c>
      <c r="C4130" s="285">
        <v>43412.0</v>
      </c>
      <c r="D4130" s="267" t="s">
        <v>3143</v>
      </c>
    </row>
    <row r="4131">
      <c r="A4131" s="267">
        <v>1291.0</v>
      </c>
      <c r="B4131" s="285">
        <v>43413.0</v>
      </c>
      <c r="C4131" s="285">
        <v>43413.0</v>
      </c>
      <c r="D4131" s="267" t="s">
        <v>2538</v>
      </c>
    </row>
    <row r="4132">
      <c r="A4132" s="267">
        <v>1292.0</v>
      </c>
      <c r="B4132" s="266">
        <v>43398.0</v>
      </c>
      <c r="C4132" s="282">
        <v>43450.0</v>
      </c>
      <c r="D4132" s="267" t="s">
        <v>3143</v>
      </c>
    </row>
    <row r="4133">
      <c r="A4133" s="267">
        <v>1292.0</v>
      </c>
      <c r="B4133" s="282">
        <v>43451.0</v>
      </c>
      <c r="C4133" s="266">
        <v>43453.0</v>
      </c>
      <c r="D4133" s="267" t="s">
        <v>3144</v>
      </c>
    </row>
    <row r="4134">
      <c r="A4134" s="267">
        <v>1292.0</v>
      </c>
      <c r="B4134" s="266">
        <v>43454.0</v>
      </c>
      <c r="C4134" s="266">
        <v>43478.0</v>
      </c>
      <c r="D4134" s="267" t="s">
        <v>3145</v>
      </c>
    </row>
    <row r="4135">
      <c r="A4135" s="267">
        <v>1292.0</v>
      </c>
      <c r="B4135" s="266">
        <v>43479.0</v>
      </c>
      <c r="C4135" s="266">
        <v>43479.0</v>
      </c>
      <c r="D4135" s="267" t="s">
        <v>3154</v>
      </c>
    </row>
    <row r="4136">
      <c r="A4136" s="267">
        <v>1293.0</v>
      </c>
      <c r="B4136" s="306">
        <v>43401.0</v>
      </c>
      <c r="C4136" s="285">
        <v>43413.0</v>
      </c>
      <c r="D4136" s="267" t="s">
        <v>3143</v>
      </c>
    </row>
    <row r="4137">
      <c r="A4137" s="267">
        <v>1293.0</v>
      </c>
      <c r="B4137" s="285">
        <v>43414.0</v>
      </c>
      <c r="C4137" s="285">
        <v>43414.0</v>
      </c>
      <c r="D4137" s="265" t="s">
        <v>2538</v>
      </c>
    </row>
    <row r="4138">
      <c r="A4138" s="267">
        <v>1294.0</v>
      </c>
      <c r="B4138" s="266">
        <v>43357.0</v>
      </c>
      <c r="C4138" s="282">
        <v>43400.0</v>
      </c>
      <c r="D4138" s="267" t="s">
        <v>3143</v>
      </c>
    </row>
    <row r="4139">
      <c r="A4139" s="267">
        <v>1294.0</v>
      </c>
      <c r="B4139" s="282">
        <v>43401.0</v>
      </c>
      <c r="C4139" s="266">
        <v>43403.0</v>
      </c>
      <c r="D4139" s="267" t="s">
        <v>3144</v>
      </c>
    </row>
    <row r="4140">
      <c r="A4140" s="267">
        <v>1294.0</v>
      </c>
      <c r="B4140" s="266">
        <v>43404.0</v>
      </c>
      <c r="C4140" s="266">
        <v>43417.0</v>
      </c>
      <c r="D4140" s="267" t="s">
        <v>3145</v>
      </c>
    </row>
    <row r="4141">
      <c r="A4141" s="267">
        <v>1294.0</v>
      </c>
      <c r="B4141" s="266">
        <v>43418.0</v>
      </c>
      <c r="C4141" s="266">
        <v>43428.0</v>
      </c>
      <c r="D4141" s="267" t="s">
        <v>3143</v>
      </c>
    </row>
    <row r="4142">
      <c r="A4142" s="267">
        <v>1294.0</v>
      </c>
      <c r="B4142" s="266">
        <v>43429.0</v>
      </c>
      <c r="C4142" s="266">
        <v>43430.0</v>
      </c>
      <c r="D4142" s="267" t="s">
        <v>3144</v>
      </c>
    </row>
    <row r="4143">
      <c r="A4143" s="267">
        <v>1294.0</v>
      </c>
      <c r="B4143" s="266">
        <v>43431.0</v>
      </c>
      <c r="C4143" s="266">
        <v>43443.0</v>
      </c>
      <c r="D4143" s="267" t="s">
        <v>3145</v>
      </c>
    </row>
    <row r="4144">
      <c r="A4144" s="267">
        <v>1294.0</v>
      </c>
      <c r="B4144" s="266">
        <v>43444.0</v>
      </c>
      <c r="C4144" s="266">
        <v>43444.0</v>
      </c>
      <c r="D4144" s="267" t="s">
        <v>3154</v>
      </c>
    </row>
    <row r="4145">
      <c r="A4145" s="267">
        <v>1295.0</v>
      </c>
      <c r="B4145" s="306">
        <v>43402.0</v>
      </c>
      <c r="C4145" s="266">
        <v>43412.0</v>
      </c>
      <c r="D4145" s="267" t="s">
        <v>3144</v>
      </c>
    </row>
    <row r="4146">
      <c r="A4146" s="267">
        <v>1295.0</v>
      </c>
      <c r="B4146" s="266">
        <v>43413.0</v>
      </c>
      <c r="C4146" s="266">
        <v>43424.0</v>
      </c>
      <c r="D4146" s="267" t="s">
        <v>3145</v>
      </c>
    </row>
    <row r="4147">
      <c r="A4147" s="267">
        <v>1295.0</v>
      </c>
      <c r="B4147" s="266">
        <v>43425.0</v>
      </c>
      <c r="C4147" s="266">
        <v>43425.0</v>
      </c>
      <c r="D4147" s="267" t="s">
        <v>3154</v>
      </c>
    </row>
    <row r="4148">
      <c r="A4148" s="267">
        <v>1296.0</v>
      </c>
      <c r="B4148" s="282">
        <v>43404.0</v>
      </c>
      <c r="C4148" s="266">
        <v>43410.0</v>
      </c>
      <c r="D4148" s="267" t="s">
        <v>3144</v>
      </c>
    </row>
    <row r="4149">
      <c r="A4149" s="267">
        <v>1296.0</v>
      </c>
      <c r="B4149" s="266">
        <v>43411.0</v>
      </c>
      <c r="C4149" s="266">
        <v>43437.0</v>
      </c>
      <c r="D4149" s="267" t="s">
        <v>3145</v>
      </c>
    </row>
    <row r="4150">
      <c r="A4150" s="267">
        <v>1296.0</v>
      </c>
      <c r="B4150" s="266">
        <v>43438.0</v>
      </c>
      <c r="C4150" s="266">
        <v>43438.0</v>
      </c>
      <c r="D4150" s="267" t="s">
        <v>3154</v>
      </c>
    </row>
    <row r="4151">
      <c r="A4151" s="267">
        <v>1297.0</v>
      </c>
      <c r="B4151" s="285">
        <v>43402.0</v>
      </c>
      <c r="C4151" s="306">
        <v>43404.0</v>
      </c>
      <c r="D4151" s="267" t="s">
        <v>3144</v>
      </c>
    </row>
    <row r="4152">
      <c r="A4152" s="267">
        <v>1297.0</v>
      </c>
      <c r="B4152" s="306">
        <v>43405.0</v>
      </c>
      <c r="C4152" s="266">
        <v>43411.0</v>
      </c>
      <c r="D4152" s="267" t="s">
        <v>3143</v>
      </c>
    </row>
    <row r="4153">
      <c r="A4153" s="267">
        <v>1297.0</v>
      </c>
      <c r="B4153" s="266">
        <v>43412.0</v>
      </c>
      <c r="C4153" s="266">
        <v>43423.0</v>
      </c>
      <c r="D4153" s="267" t="s">
        <v>3144</v>
      </c>
    </row>
    <row r="4154">
      <c r="A4154" s="267">
        <v>1297.0</v>
      </c>
      <c r="B4154" s="266">
        <v>43424.0</v>
      </c>
      <c r="C4154" s="266">
        <v>43424.0</v>
      </c>
      <c r="D4154" s="267" t="s">
        <v>3154</v>
      </c>
    </row>
    <row r="4155">
      <c r="A4155" s="267">
        <v>1298.0</v>
      </c>
      <c r="B4155" s="282">
        <v>43402.0</v>
      </c>
      <c r="C4155" s="266">
        <v>43405.0</v>
      </c>
      <c r="D4155" s="267" t="s">
        <v>3144</v>
      </c>
    </row>
    <row r="4156">
      <c r="A4156" s="267">
        <v>1298.0</v>
      </c>
      <c r="B4156" s="266">
        <v>43406.0</v>
      </c>
      <c r="C4156" s="266">
        <v>43430.0</v>
      </c>
      <c r="D4156" s="267" t="s">
        <v>3145</v>
      </c>
    </row>
    <row r="4157">
      <c r="A4157" s="267">
        <v>1298.0</v>
      </c>
      <c r="B4157" s="266">
        <v>43431.0</v>
      </c>
      <c r="C4157" s="266">
        <v>43431.0</v>
      </c>
      <c r="D4157" s="267" t="s">
        <v>3154</v>
      </c>
    </row>
    <row r="4158">
      <c r="A4158" s="267">
        <v>1299.0</v>
      </c>
      <c r="B4158" s="266">
        <v>43394.0</v>
      </c>
      <c r="C4158" s="282">
        <v>43400.0</v>
      </c>
      <c r="D4158" s="267" t="s">
        <v>3143</v>
      </c>
    </row>
    <row r="4159">
      <c r="A4159" s="267">
        <v>1299.0</v>
      </c>
      <c r="B4159" s="282">
        <v>43401.0</v>
      </c>
      <c r="C4159" s="266">
        <v>43405.0</v>
      </c>
      <c r="D4159" s="267" t="s">
        <v>3144</v>
      </c>
    </row>
    <row r="4160">
      <c r="A4160" s="267">
        <v>1299.0</v>
      </c>
      <c r="B4160" s="266">
        <v>43406.0</v>
      </c>
      <c r="C4160" s="266">
        <v>43430.0</v>
      </c>
      <c r="D4160" s="267" t="s">
        <v>3145</v>
      </c>
    </row>
    <row r="4161">
      <c r="A4161" s="267">
        <v>1299.0</v>
      </c>
      <c r="B4161" s="266">
        <v>43431.0</v>
      </c>
      <c r="C4161" s="266">
        <v>43431.0</v>
      </c>
      <c r="D4161" s="267" t="s">
        <v>3154</v>
      </c>
    </row>
    <row r="4162">
      <c r="A4162" s="309">
        <v>1300.0</v>
      </c>
      <c r="B4162" s="307">
        <v>43409.0</v>
      </c>
      <c r="C4162" s="307">
        <v>43417.0</v>
      </c>
      <c r="D4162" s="271" t="s">
        <v>3144</v>
      </c>
    </row>
    <row r="4163">
      <c r="A4163" s="309">
        <v>1300.0</v>
      </c>
      <c r="B4163" s="272">
        <v>43418.0</v>
      </c>
      <c r="C4163" s="308">
        <v>43422.0</v>
      </c>
      <c r="D4163" s="267" t="s">
        <v>3145</v>
      </c>
    </row>
    <row r="4164">
      <c r="A4164" s="309">
        <v>1300.0</v>
      </c>
      <c r="B4164" s="272">
        <v>43423.0</v>
      </c>
      <c r="C4164" s="272">
        <v>43423.0</v>
      </c>
      <c r="D4164" s="267" t="s">
        <v>3154</v>
      </c>
    </row>
    <row r="4165">
      <c r="A4165" s="267">
        <v>1301.0</v>
      </c>
      <c r="B4165" s="308">
        <v>43410.0</v>
      </c>
      <c r="C4165" s="272">
        <v>43426.0</v>
      </c>
      <c r="D4165" s="267" t="s">
        <v>3144</v>
      </c>
    </row>
    <row r="4166">
      <c r="A4166" s="267">
        <v>1301.0</v>
      </c>
      <c r="B4166" s="272">
        <v>43427.0</v>
      </c>
      <c r="C4166" s="272">
        <v>43430.0</v>
      </c>
      <c r="D4166" s="267" t="s">
        <v>3140</v>
      </c>
    </row>
    <row r="4167">
      <c r="A4167" s="267">
        <v>1301.0</v>
      </c>
      <c r="B4167" s="272">
        <v>43431.0</v>
      </c>
      <c r="C4167" s="272">
        <v>43431.0</v>
      </c>
      <c r="D4167" s="267" t="s">
        <v>3154</v>
      </c>
    </row>
    <row r="4168">
      <c r="A4168" s="267">
        <v>1302.0</v>
      </c>
      <c r="B4168" s="272">
        <v>43410.0</v>
      </c>
      <c r="C4168" s="272">
        <v>43410.0</v>
      </c>
      <c r="D4168" s="267" t="s">
        <v>3143</v>
      </c>
    </row>
    <row r="4169">
      <c r="A4169" s="267">
        <v>1302.0</v>
      </c>
      <c r="B4169" s="272">
        <v>43410.0</v>
      </c>
      <c r="C4169" s="272">
        <v>43410.0</v>
      </c>
      <c r="D4169" s="267" t="s">
        <v>2538</v>
      </c>
    </row>
    <row r="4170">
      <c r="A4170" s="267">
        <v>1303.0</v>
      </c>
      <c r="B4170" s="272">
        <v>43411.0</v>
      </c>
      <c r="C4170" s="272">
        <v>43427.0</v>
      </c>
      <c r="D4170" s="267" t="s">
        <v>3143</v>
      </c>
    </row>
    <row r="4171">
      <c r="A4171" s="267">
        <v>1303.0</v>
      </c>
      <c r="B4171" s="272">
        <v>43428.0</v>
      </c>
      <c r="C4171" s="272">
        <v>43429.0</v>
      </c>
      <c r="D4171" s="267" t="s">
        <v>3144</v>
      </c>
    </row>
    <row r="4172">
      <c r="A4172" s="267">
        <v>1303.0</v>
      </c>
      <c r="B4172" s="272">
        <v>43429.0</v>
      </c>
      <c r="C4172" s="272">
        <v>43439.0</v>
      </c>
      <c r="D4172" s="267" t="s">
        <v>3145</v>
      </c>
    </row>
    <row r="4173">
      <c r="A4173" s="267">
        <v>1303.0</v>
      </c>
      <c r="B4173" s="272">
        <v>43440.0</v>
      </c>
      <c r="C4173" s="272">
        <v>43440.0</v>
      </c>
      <c r="D4173" s="267" t="s">
        <v>3154</v>
      </c>
    </row>
    <row r="4174">
      <c r="A4174" s="267">
        <v>1304.0</v>
      </c>
      <c r="B4174" s="272">
        <v>43412.0</v>
      </c>
      <c r="C4174" s="272">
        <v>43439.0</v>
      </c>
      <c r="D4174" s="267" t="s">
        <v>3143</v>
      </c>
    </row>
    <row r="4175">
      <c r="A4175" s="267">
        <v>1304.0</v>
      </c>
      <c r="B4175" s="272">
        <v>43440.0</v>
      </c>
      <c r="C4175" s="272">
        <v>43455.0</v>
      </c>
      <c r="D4175" s="267" t="s">
        <v>3145</v>
      </c>
    </row>
    <row r="4176">
      <c r="A4176" s="267">
        <v>1304.0</v>
      </c>
      <c r="B4176" s="272">
        <v>43456.0</v>
      </c>
      <c r="C4176" s="272">
        <v>43456.0</v>
      </c>
      <c r="D4176" s="267" t="s">
        <v>3154</v>
      </c>
    </row>
    <row r="4177">
      <c r="A4177" s="267">
        <v>1305.0</v>
      </c>
      <c r="B4177" s="272">
        <v>43422.0</v>
      </c>
      <c r="C4177" s="272">
        <v>43452.0</v>
      </c>
      <c r="D4177" s="267" t="s">
        <v>3143</v>
      </c>
    </row>
    <row r="4178">
      <c r="A4178" s="267">
        <v>1305.0</v>
      </c>
      <c r="B4178" s="272">
        <v>43453.0</v>
      </c>
      <c r="C4178" s="272">
        <v>43453.0</v>
      </c>
      <c r="D4178" s="265" t="s">
        <v>2538</v>
      </c>
    </row>
    <row r="4179">
      <c r="A4179" s="267">
        <v>1306.0</v>
      </c>
      <c r="B4179" s="272">
        <v>43426.0</v>
      </c>
      <c r="C4179" s="272">
        <v>43441.0</v>
      </c>
      <c r="D4179" s="267" t="s">
        <v>3143</v>
      </c>
    </row>
    <row r="4180">
      <c r="A4180" s="267">
        <v>1306.0</v>
      </c>
      <c r="B4180" s="272">
        <v>43442.0</v>
      </c>
      <c r="C4180" s="272">
        <v>43449.0</v>
      </c>
      <c r="D4180" s="267" t="s">
        <v>3145</v>
      </c>
    </row>
    <row r="4181">
      <c r="A4181" s="267">
        <v>1306.0</v>
      </c>
      <c r="B4181" s="272">
        <v>43450.0</v>
      </c>
      <c r="C4181" s="272">
        <v>43450.0</v>
      </c>
      <c r="D4181" s="267" t="s">
        <v>3154</v>
      </c>
    </row>
    <row r="4182">
      <c r="A4182" s="267">
        <v>1307.0</v>
      </c>
      <c r="B4182" s="272">
        <v>43429.0</v>
      </c>
      <c r="C4182" s="272">
        <v>43454.0</v>
      </c>
      <c r="D4182" s="267" t="s">
        <v>3144</v>
      </c>
    </row>
    <row r="4183">
      <c r="A4183" s="267">
        <v>1307.0</v>
      </c>
      <c r="B4183" s="272">
        <v>43455.0</v>
      </c>
      <c r="C4183" s="272">
        <v>43455.0</v>
      </c>
      <c r="D4183" s="267" t="s">
        <v>3154</v>
      </c>
    </row>
    <row r="4184">
      <c r="A4184" s="267">
        <v>1308.0</v>
      </c>
      <c r="B4184" s="272">
        <v>43433.0</v>
      </c>
      <c r="C4184" s="272">
        <v>43434.0</v>
      </c>
      <c r="D4184" s="267" t="s">
        <v>3144</v>
      </c>
    </row>
    <row r="4185">
      <c r="A4185" s="267">
        <v>1308.0</v>
      </c>
      <c r="B4185" s="272">
        <v>43435.0</v>
      </c>
      <c r="C4185" s="272">
        <v>43441.0</v>
      </c>
      <c r="D4185" s="267" t="s">
        <v>3140</v>
      </c>
    </row>
    <row r="4186">
      <c r="A4186" s="267">
        <v>1308.0</v>
      </c>
      <c r="B4186" s="272">
        <v>43442.0</v>
      </c>
      <c r="C4186" s="272">
        <v>43442.0</v>
      </c>
      <c r="D4186" s="267" t="s">
        <v>3154</v>
      </c>
    </row>
    <row r="4187">
      <c r="A4187" s="267">
        <v>1309.0</v>
      </c>
      <c r="B4187" s="272">
        <v>43389.0</v>
      </c>
      <c r="C4187" s="272">
        <v>43435.0</v>
      </c>
      <c r="D4187" s="267" t="s">
        <v>3143</v>
      </c>
    </row>
    <row r="4188">
      <c r="A4188" s="267">
        <v>1309.0</v>
      </c>
      <c r="B4188" s="272">
        <v>43436.0</v>
      </c>
      <c r="C4188" s="272">
        <v>43439.0</v>
      </c>
      <c r="D4188" s="267" t="s">
        <v>3144</v>
      </c>
    </row>
    <row r="4189">
      <c r="A4189" s="267">
        <v>1309.0</v>
      </c>
      <c r="B4189" s="272">
        <v>43440.0</v>
      </c>
      <c r="C4189" s="272">
        <v>43462.0</v>
      </c>
      <c r="D4189" s="267" t="s">
        <v>3145</v>
      </c>
    </row>
    <row r="4190">
      <c r="A4190" s="267">
        <v>1309.0</v>
      </c>
      <c r="B4190" s="272">
        <v>43463.0</v>
      </c>
      <c r="C4190" s="272">
        <v>43463.0</v>
      </c>
      <c r="D4190" s="267" t="s">
        <v>3154</v>
      </c>
    </row>
    <row r="4191">
      <c r="A4191" s="267">
        <v>1310.0</v>
      </c>
      <c r="B4191" s="272">
        <v>43436.0</v>
      </c>
      <c r="C4191" s="272">
        <v>43452.0</v>
      </c>
      <c r="D4191" s="267" t="s">
        <v>3143</v>
      </c>
    </row>
    <row r="4192">
      <c r="A4192" s="267">
        <v>1310.0</v>
      </c>
      <c r="B4192" s="272">
        <v>43453.0</v>
      </c>
      <c r="C4192" s="272">
        <v>43466.0</v>
      </c>
      <c r="D4192" s="267" t="s">
        <v>3144</v>
      </c>
    </row>
    <row r="4193">
      <c r="A4193" s="267">
        <v>1310.0</v>
      </c>
      <c r="B4193" s="272">
        <v>43467.0</v>
      </c>
      <c r="C4193" s="272">
        <v>43471.0</v>
      </c>
      <c r="D4193" s="267" t="s">
        <v>3145</v>
      </c>
    </row>
    <row r="4194">
      <c r="A4194" s="267">
        <v>1310.0</v>
      </c>
      <c r="B4194" s="272">
        <v>43472.0</v>
      </c>
      <c r="C4194" s="272">
        <v>43472.0</v>
      </c>
      <c r="D4194" s="267" t="s">
        <v>3154</v>
      </c>
    </row>
    <row r="4195">
      <c r="A4195" s="267">
        <v>1311.0</v>
      </c>
      <c r="B4195" s="272">
        <v>43438.0</v>
      </c>
      <c r="C4195" s="272">
        <v>43465.0</v>
      </c>
      <c r="D4195" s="267" t="s">
        <v>3143</v>
      </c>
    </row>
    <row r="4196">
      <c r="A4196" s="267">
        <v>1311.0</v>
      </c>
      <c r="B4196" s="272">
        <v>43466.0</v>
      </c>
      <c r="C4196" s="272">
        <v>43466.0</v>
      </c>
      <c r="D4196" s="265" t="s">
        <v>2538</v>
      </c>
    </row>
    <row r="4197">
      <c r="A4197" s="267">
        <v>1312.0</v>
      </c>
      <c r="B4197" s="306">
        <v>43438.0</v>
      </c>
      <c r="C4197" s="272">
        <v>43466.0</v>
      </c>
      <c r="D4197" s="267" t="s">
        <v>3143</v>
      </c>
    </row>
    <row r="4198">
      <c r="A4198" s="267">
        <v>1312.0</v>
      </c>
      <c r="B4198" s="282">
        <v>43467.0</v>
      </c>
      <c r="C4198" s="272">
        <v>43469.0</v>
      </c>
      <c r="D4198" s="267" t="s">
        <v>3144</v>
      </c>
    </row>
    <row r="4199">
      <c r="A4199" s="267">
        <v>1312.0</v>
      </c>
      <c r="B4199" s="272">
        <v>43470.0</v>
      </c>
      <c r="C4199" s="272">
        <v>43127.0</v>
      </c>
      <c r="D4199" s="267" t="s">
        <v>3145</v>
      </c>
    </row>
    <row r="4200">
      <c r="A4200" s="267">
        <v>1312.0</v>
      </c>
      <c r="B4200" s="266">
        <v>43493.0</v>
      </c>
      <c r="C4200" s="266">
        <v>43493.0</v>
      </c>
      <c r="D4200" s="267" t="s">
        <v>3154</v>
      </c>
    </row>
    <row r="4201">
      <c r="A4201" s="267">
        <v>1313.0</v>
      </c>
      <c r="B4201" s="306">
        <v>43438.0</v>
      </c>
      <c r="C4201" s="272">
        <v>43443.0</v>
      </c>
      <c r="D4201" s="267" t="s">
        <v>3143</v>
      </c>
    </row>
    <row r="4202">
      <c r="A4202" s="267">
        <v>1313.0</v>
      </c>
      <c r="B4202" s="282">
        <v>43444.0</v>
      </c>
      <c r="C4202" s="272">
        <v>43448.0</v>
      </c>
      <c r="D4202" s="267" t="s">
        <v>3144</v>
      </c>
    </row>
    <row r="4203">
      <c r="A4203" s="267">
        <v>1313.0</v>
      </c>
      <c r="B4203" s="285">
        <v>43449.0</v>
      </c>
      <c r="C4203" s="272">
        <v>43449.0</v>
      </c>
      <c r="D4203" s="267" t="s">
        <v>3140</v>
      </c>
    </row>
    <row r="4204">
      <c r="A4204" s="267">
        <v>1313.0</v>
      </c>
      <c r="B4204" s="266">
        <v>43450.0</v>
      </c>
      <c r="C4204" s="266">
        <v>43450.0</v>
      </c>
      <c r="D4204" s="267" t="s">
        <v>3154</v>
      </c>
    </row>
    <row r="4205">
      <c r="A4205" s="267">
        <v>1314.0</v>
      </c>
      <c r="B4205" s="306">
        <v>43438.0</v>
      </c>
      <c r="C4205" s="272">
        <v>43438.0</v>
      </c>
      <c r="D4205" s="267" t="s">
        <v>3143</v>
      </c>
    </row>
    <row r="4206">
      <c r="A4206" s="267">
        <v>1314.0</v>
      </c>
      <c r="B4206" s="282">
        <v>43439.0</v>
      </c>
      <c r="C4206" s="272">
        <v>43444.0</v>
      </c>
      <c r="D4206" s="267" t="s">
        <v>3144</v>
      </c>
    </row>
    <row r="4207">
      <c r="A4207" s="267">
        <v>1314.0</v>
      </c>
      <c r="B4207" s="285">
        <v>43445.0</v>
      </c>
      <c r="C4207" s="272">
        <v>43452.0</v>
      </c>
      <c r="D4207" s="267" t="s">
        <v>3140</v>
      </c>
    </row>
    <row r="4208">
      <c r="A4208" s="267">
        <v>1314.0</v>
      </c>
      <c r="B4208" s="266">
        <v>43453.0</v>
      </c>
      <c r="C4208" s="266">
        <v>43453.0</v>
      </c>
      <c r="D4208" s="267" t="s">
        <v>3154</v>
      </c>
    </row>
    <row r="4209">
      <c r="A4209" s="267">
        <v>1315.0</v>
      </c>
      <c r="B4209" s="282">
        <v>43439.0</v>
      </c>
      <c r="C4209" s="272">
        <v>43446.0</v>
      </c>
      <c r="D4209" s="267" t="s">
        <v>3144</v>
      </c>
    </row>
    <row r="4210">
      <c r="A4210" s="267">
        <v>1315.0</v>
      </c>
      <c r="B4210" s="285">
        <v>43447.0</v>
      </c>
      <c r="C4210" s="272">
        <v>43450.0</v>
      </c>
      <c r="D4210" s="267" t="s">
        <v>3140</v>
      </c>
    </row>
    <row r="4211">
      <c r="A4211" s="267">
        <v>1315.0</v>
      </c>
      <c r="B4211" s="266">
        <v>43451.0</v>
      </c>
      <c r="C4211" s="266">
        <v>43451.0</v>
      </c>
      <c r="D4211" s="267" t="s">
        <v>3154</v>
      </c>
    </row>
    <row r="4212">
      <c r="A4212" s="267">
        <v>1316.0</v>
      </c>
      <c r="B4212" s="306">
        <v>43443.0</v>
      </c>
      <c r="C4212" s="272">
        <v>43453.0</v>
      </c>
      <c r="D4212" s="267" t="s">
        <v>3143</v>
      </c>
    </row>
    <row r="4213">
      <c r="A4213" s="267">
        <v>1316.0</v>
      </c>
      <c r="B4213" s="282">
        <v>43454.0</v>
      </c>
      <c r="C4213" s="272">
        <v>43459.0</v>
      </c>
      <c r="D4213" s="267" t="s">
        <v>3144</v>
      </c>
    </row>
    <row r="4214">
      <c r="A4214" s="267">
        <v>1316.0</v>
      </c>
      <c r="B4214" s="266">
        <v>43460.0</v>
      </c>
      <c r="C4214" s="272">
        <v>43479.0</v>
      </c>
      <c r="D4214" s="267" t="s">
        <v>3145</v>
      </c>
    </row>
    <row r="4215">
      <c r="A4215" s="267">
        <v>1316.0</v>
      </c>
      <c r="B4215" s="266">
        <v>43480.0</v>
      </c>
      <c r="C4215" s="266">
        <v>43480.0</v>
      </c>
      <c r="D4215" s="267" t="s">
        <v>3154</v>
      </c>
    </row>
    <row r="4216">
      <c r="A4216" s="267">
        <v>1317.0</v>
      </c>
      <c r="B4216" s="306">
        <v>43443.0</v>
      </c>
      <c r="C4216" s="272">
        <v>43459.0</v>
      </c>
      <c r="D4216" s="267" t="s">
        <v>3143</v>
      </c>
    </row>
    <row r="4217">
      <c r="A4217" s="267">
        <v>1317.0</v>
      </c>
      <c r="B4217" s="266">
        <v>43460.0</v>
      </c>
      <c r="C4217" s="266">
        <v>43460.0</v>
      </c>
      <c r="D4217" s="267" t="s">
        <v>2538</v>
      </c>
    </row>
    <row r="4218">
      <c r="A4218" s="267">
        <v>1318.0</v>
      </c>
      <c r="B4218" s="285">
        <v>43445.0</v>
      </c>
      <c r="C4218" s="272">
        <v>43446.0</v>
      </c>
      <c r="D4218" s="267" t="s">
        <v>3140</v>
      </c>
    </row>
    <row r="4219">
      <c r="A4219" s="267">
        <v>1318.0</v>
      </c>
      <c r="B4219" s="282">
        <v>43447.0</v>
      </c>
      <c r="C4219" s="272">
        <v>43451.0</v>
      </c>
      <c r="D4219" s="267" t="s">
        <v>3144</v>
      </c>
    </row>
    <row r="4220">
      <c r="A4220" s="267">
        <v>1318.0</v>
      </c>
      <c r="B4220" s="266">
        <v>43452.0</v>
      </c>
      <c r="C4220" s="266">
        <v>43452.0</v>
      </c>
      <c r="D4220" s="267" t="s">
        <v>3154</v>
      </c>
    </row>
    <row r="4221">
      <c r="A4221" s="267">
        <v>1319.0</v>
      </c>
      <c r="B4221" s="282">
        <v>43451.0</v>
      </c>
      <c r="C4221" s="272">
        <v>43455.0</v>
      </c>
      <c r="D4221" s="267" t="s">
        <v>3144</v>
      </c>
    </row>
    <row r="4222">
      <c r="A4222" s="267">
        <v>1319.0</v>
      </c>
      <c r="B4222" s="285">
        <v>43456.0</v>
      </c>
      <c r="C4222" s="272">
        <v>43462.0</v>
      </c>
      <c r="D4222" s="267" t="s">
        <v>3140</v>
      </c>
    </row>
    <row r="4223">
      <c r="A4223" s="267">
        <v>1319.0</v>
      </c>
      <c r="B4223" s="266">
        <v>43463.0</v>
      </c>
      <c r="C4223" s="266">
        <v>43463.0</v>
      </c>
      <c r="D4223" s="267" t="s">
        <v>3154</v>
      </c>
    </row>
    <row r="4224">
      <c r="A4224" s="267">
        <v>1320.0</v>
      </c>
      <c r="B4224" s="282">
        <v>43447.0</v>
      </c>
      <c r="C4224" s="272">
        <v>43450.0</v>
      </c>
      <c r="D4224" s="267" t="s">
        <v>3144</v>
      </c>
    </row>
    <row r="4225">
      <c r="A4225" s="267">
        <v>1320.0</v>
      </c>
      <c r="B4225" s="306">
        <v>43451.0</v>
      </c>
      <c r="C4225" s="272">
        <v>43456.0</v>
      </c>
      <c r="D4225" s="267" t="s">
        <v>3143</v>
      </c>
    </row>
    <row r="4226">
      <c r="A4226" s="267">
        <v>1320.0</v>
      </c>
      <c r="B4226" s="266">
        <v>43457.0</v>
      </c>
      <c r="C4226" s="272">
        <v>43463.0</v>
      </c>
      <c r="D4226" s="267" t="s">
        <v>3144</v>
      </c>
    </row>
    <row r="4227">
      <c r="A4227" s="267">
        <v>1320.0</v>
      </c>
      <c r="B4227" s="285">
        <v>43464.0</v>
      </c>
      <c r="C4227" s="272">
        <v>43466.0</v>
      </c>
      <c r="D4227" s="267" t="s">
        <v>3140</v>
      </c>
    </row>
    <row r="4228">
      <c r="A4228" s="267">
        <v>1320.0</v>
      </c>
      <c r="B4228" s="266">
        <v>43467.0</v>
      </c>
      <c r="C4228" s="266">
        <v>43467.0</v>
      </c>
      <c r="D4228" s="267" t="s">
        <v>3154</v>
      </c>
    </row>
    <row r="4229">
      <c r="A4229" s="267">
        <v>1321.0</v>
      </c>
      <c r="B4229" s="306">
        <v>43453.0</v>
      </c>
      <c r="C4229" s="272">
        <v>43458.0</v>
      </c>
      <c r="D4229" s="267" t="s">
        <v>3143</v>
      </c>
    </row>
    <row r="4230">
      <c r="A4230" s="267">
        <v>1321.0</v>
      </c>
      <c r="B4230" s="282">
        <v>43459.0</v>
      </c>
      <c r="C4230" s="272">
        <v>43464.0</v>
      </c>
      <c r="D4230" s="267" t="s">
        <v>3144</v>
      </c>
    </row>
    <row r="4231">
      <c r="A4231" s="267">
        <v>1321.0</v>
      </c>
      <c r="B4231" s="285">
        <v>43465.0</v>
      </c>
      <c r="C4231" s="272">
        <v>43466.0</v>
      </c>
      <c r="D4231" s="267" t="s">
        <v>3140</v>
      </c>
    </row>
    <row r="4232">
      <c r="A4232" s="267">
        <v>1321.0</v>
      </c>
      <c r="B4232" s="266">
        <v>43467.0</v>
      </c>
      <c r="C4232" s="266">
        <v>43467.0</v>
      </c>
      <c r="D4232" s="267" t="s">
        <v>3154</v>
      </c>
    </row>
    <row r="4233">
      <c r="A4233" s="267">
        <v>1322.0</v>
      </c>
      <c r="B4233" s="282">
        <v>43453.0</v>
      </c>
      <c r="C4233" s="272">
        <v>43462.0</v>
      </c>
      <c r="D4233" s="267" t="s">
        <v>3144</v>
      </c>
    </row>
    <row r="4234">
      <c r="A4234" s="267">
        <v>1322.0</v>
      </c>
      <c r="B4234" s="266">
        <v>43463.0</v>
      </c>
      <c r="C4234" s="272">
        <v>43473.0</v>
      </c>
      <c r="D4234" s="267" t="s">
        <v>3145</v>
      </c>
    </row>
    <row r="4235">
      <c r="A4235" s="267">
        <v>1322.0</v>
      </c>
      <c r="B4235" s="266">
        <v>43474.0</v>
      </c>
      <c r="C4235" s="266">
        <v>43474.0</v>
      </c>
      <c r="D4235" s="267" t="s">
        <v>3154</v>
      </c>
    </row>
    <row r="4236">
      <c r="A4236" s="267">
        <v>1323.0</v>
      </c>
      <c r="B4236" s="282">
        <v>43453.0</v>
      </c>
      <c r="C4236" s="272">
        <v>43461.0</v>
      </c>
      <c r="D4236" s="267" t="s">
        <v>3144</v>
      </c>
    </row>
    <row r="4237">
      <c r="A4237" s="267">
        <v>1323.0</v>
      </c>
      <c r="B4237" s="266">
        <v>43462.0</v>
      </c>
      <c r="C4237" s="272">
        <v>43473.0</v>
      </c>
      <c r="D4237" s="267" t="s">
        <v>3145</v>
      </c>
    </row>
    <row r="4238">
      <c r="A4238" s="267">
        <v>1323.0</v>
      </c>
      <c r="B4238" s="266">
        <v>43474.0</v>
      </c>
      <c r="C4238" s="266">
        <v>43474.0</v>
      </c>
      <c r="D4238" s="267" t="s">
        <v>3154</v>
      </c>
    </row>
    <row r="4239">
      <c r="A4239" s="267">
        <v>1324.0</v>
      </c>
      <c r="B4239" s="306">
        <v>43459.0</v>
      </c>
      <c r="C4239" s="272">
        <v>43486.0</v>
      </c>
      <c r="D4239" s="267" t="s">
        <v>3143</v>
      </c>
    </row>
    <row r="4240">
      <c r="A4240" s="267">
        <v>1324.0</v>
      </c>
      <c r="B4240" s="266">
        <v>43487.0</v>
      </c>
      <c r="C4240" s="272">
        <v>43490.0</v>
      </c>
      <c r="D4240" s="267" t="s">
        <v>3144</v>
      </c>
    </row>
    <row r="4241">
      <c r="A4241" s="267">
        <v>1324.0</v>
      </c>
      <c r="B4241" s="266">
        <v>43491.0</v>
      </c>
      <c r="C4241" s="272">
        <v>43510.0</v>
      </c>
      <c r="D4241" s="267" t="s">
        <v>3145</v>
      </c>
    </row>
    <row r="4242">
      <c r="A4242" s="267">
        <v>1324.0</v>
      </c>
      <c r="B4242" s="266">
        <v>43511.0</v>
      </c>
      <c r="C4242" s="266">
        <v>43511.0</v>
      </c>
      <c r="D4242" s="267" t="s">
        <v>3154</v>
      </c>
    </row>
    <row r="4243">
      <c r="A4243" s="267">
        <v>1325.0</v>
      </c>
      <c r="B4243" s="306">
        <v>43459.0</v>
      </c>
      <c r="C4243" s="272">
        <v>43493.0</v>
      </c>
      <c r="D4243" s="267" t="s">
        <v>3143</v>
      </c>
    </row>
    <row r="4244">
      <c r="A4244" s="267">
        <v>1325.0</v>
      </c>
      <c r="B4244" s="282">
        <v>43494.0</v>
      </c>
      <c r="C4244" s="272">
        <v>43510.0</v>
      </c>
      <c r="D4244" s="267" t="s">
        <v>3144</v>
      </c>
    </row>
    <row r="4245">
      <c r="A4245" s="267">
        <v>1325.0</v>
      </c>
      <c r="B4245" s="266">
        <v>43511.0</v>
      </c>
      <c r="C4245" s="272">
        <v>43517.0</v>
      </c>
      <c r="D4245" s="267" t="s">
        <v>3145</v>
      </c>
    </row>
    <row r="4246">
      <c r="A4246" s="267">
        <v>1325.0</v>
      </c>
      <c r="B4246" s="266">
        <v>43518.0</v>
      </c>
      <c r="C4246" s="266">
        <v>43518.0</v>
      </c>
      <c r="D4246" s="267" t="s">
        <v>3154</v>
      </c>
    </row>
    <row r="4247">
      <c r="A4247" s="267">
        <v>1326.0</v>
      </c>
      <c r="B4247" s="306">
        <v>43461.0</v>
      </c>
      <c r="C4247" s="266">
        <v>43463.0</v>
      </c>
      <c r="D4247" s="267" t="s">
        <v>3143</v>
      </c>
    </row>
    <row r="4248">
      <c r="A4248" s="267">
        <v>1326.0</v>
      </c>
      <c r="B4248" s="266">
        <v>43464.0</v>
      </c>
      <c r="C4248" s="266">
        <v>43464.0</v>
      </c>
      <c r="D4248" s="265" t="s">
        <v>2538</v>
      </c>
    </row>
    <row r="4249">
      <c r="A4249" s="267">
        <v>1327.0</v>
      </c>
      <c r="B4249" s="282">
        <v>43593.0</v>
      </c>
      <c r="C4249" s="272">
        <v>43595.0</v>
      </c>
      <c r="D4249" s="267" t="s">
        <v>3144</v>
      </c>
    </row>
    <row r="4250">
      <c r="A4250" s="267">
        <v>1327.0</v>
      </c>
      <c r="B4250" s="266">
        <v>43596.0</v>
      </c>
      <c r="C4250" s="308">
        <v>43600.0</v>
      </c>
      <c r="D4250" s="267" t="s">
        <v>3144</v>
      </c>
    </row>
    <row r="4251">
      <c r="A4251" s="267">
        <v>1327.0</v>
      </c>
      <c r="B4251" s="285">
        <v>43601.0</v>
      </c>
      <c r="C4251" s="272">
        <v>43603.0</v>
      </c>
      <c r="D4251" s="267" t="s">
        <v>3140</v>
      </c>
    </row>
    <row r="4252">
      <c r="A4252" s="267">
        <v>1327.0</v>
      </c>
      <c r="B4252" s="266">
        <v>43604.0</v>
      </c>
      <c r="C4252" s="266">
        <v>43604.0</v>
      </c>
      <c r="D4252" s="267" t="s">
        <v>3154</v>
      </c>
    </row>
    <row r="4253">
      <c r="A4253" s="267">
        <v>1328.0</v>
      </c>
      <c r="B4253" s="272">
        <v>43597.0</v>
      </c>
      <c r="C4253" s="272">
        <v>43602.0</v>
      </c>
      <c r="D4253" s="267" t="s">
        <v>3144</v>
      </c>
    </row>
    <row r="4254">
      <c r="A4254" s="267">
        <v>1328.0</v>
      </c>
      <c r="B4254" s="272">
        <v>43604.0</v>
      </c>
      <c r="C4254" s="272">
        <v>43606.0</v>
      </c>
      <c r="D4254" s="267" t="s">
        <v>3140</v>
      </c>
    </row>
    <row r="4255">
      <c r="A4255" s="267">
        <v>1328.0</v>
      </c>
      <c r="B4255" s="272">
        <v>43607.0</v>
      </c>
      <c r="C4255" s="272">
        <v>43607.0</v>
      </c>
      <c r="D4255" s="267" t="s">
        <v>3154</v>
      </c>
    </row>
    <row r="4256">
      <c r="A4256" s="267">
        <v>1329.0</v>
      </c>
      <c r="B4256" s="282">
        <v>43624.0</v>
      </c>
      <c r="C4256" s="272">
        <v>43629.0</v>
      </c>
      <c r="D4256" s="267" t="s">
        <v>3144</v>
      </c>
    </row>
    <row r="4257">
      <c r="A4257" s="267">
        <v>1329.0</v>
      </c>
      <c r="B4257" s="272">
        <v>43630.0</v>
      </c>
      <c r="C4257" s="272">
        <v>43634.0</v>
      </c>
      <c r="D4257" s="267" t="s">
        <v>3145</v>
      </c>
    </row>
    <row r="4258">
      <c r="A4258" s="267">
        <v>1329.0</v>
      </c>
      <c r="B4258" s="272">
        <v>43635.0</v>
      </c>
      <c r="C4258" s="272">
        <v>43635.0</v>
      </c>
      <c r="D4258" s="267" t="s">
        <v>3154</v>
      </c>
    </row>
    <row r="4259">
      <c r="A4259" s="267">
        <v>1330.0</v>
      </c>
      <c r="B4259" s="282">
        <v>43632.0</v>
      </c>
      <c r="C4259" s="266">
        <v>43639.0</v>
      </c>
      <c r="D4259" s="267" t="s">
        <v>3144</v>
      </c>
    </row>
    <row r="4260">
      <c r="A4260" s="267">
        <v>1330.0</v>
      </c>
      <c r="B4260" s="266">
        <v>43640.0</v>
      </c>
      <c r="C4260" s="266">
        <v>43652.0</v>
      </c>
      <c r="D4260" s="267" t="s">
        <v>3145</v>
      </c>
    </row>
    <row r="4261">
      <c r="A4261" s="267">
        <v>1330.0</v>
      </c>
      <c r="B4261" s="266">
        <v>43653.0</v>
      </c>
      <c r="C4261" s="266">
        <v>43653.0</v>
      </c>
      <c r="D4261" s="267" t="s">
        <v>3154</v>
      </c>
    </row>
    <row r="4262">
      <c r="A4262" s="267">
        <v>1331.0</v>
      </c>
      <c r="B4262" s="266">
        <v>43663.0</v>
      </c>
      <c r="C4262" s="285">
        <v>43667.0</v>
      </c>
      <c r="D4262" s="267" t="s">
        <v>3144</v>
      </c>
    </row>
    <row r="4263">
      <c r="A4263" s="267">
        <v>1331.0</v>
      </c>
      <c r="B4263" s="285">
        <v>43668.0</v>
      </c>
      <c r="C4263" s="266">
        <v>43675.0</v>
      </c>
      <c r="D4263" s="267" t="s">
        <v>3140</v>
      </c>
    </row>
    <row r="4264">
      <c r="A4264" s="267">
        <v>1331.0</v>
      </c>
      <c r="B4264" s="266">
        <v>43676.0</v>
      </c>
      <c r="C4264" s="266">
        <v>43676.0</v>
      </c>
      <c r="D4264" s="267" t="s">
        <v>3154</v>
      </c>
    </row>
    <row r="4265">
      <c r="A4265" s="267">
        <v>1332.0</v>
      </c>
      <c r="B4265" s="266">
        <v>43663.0</v>
      </c>
      <c r="C4265" s="285">
        <v>43667.0</v>
      </c>
      <c r="D4265" s="267" t="s">
        <v>3144</v>
      </c>
    </row>
    <row r="4266">
      <c r="A4266" s="267">
        <v>1332.0</v>
      </c>
      <c r="B4266" s="285">
        <v>43668.0</v>
      </c>
      <c r="C4266" s="266">
        <v>43675.0</v>
      </c>
      <c r="D4266" s="267" t="s">
        <v>3140</v>
      </c>
    </row>
    <row r="4267">
      <c r="A4267" s="267">
        <v>1332.0</v>
      </c>
      <c r="B4267" s="266">
        <v>43676.0</v>
      </c>
      <c r="C4267" s="266">
        <v>43676.0</v>
      </c>
      <c r="D4267" s="267" t="s">
        <v>3154</v>
      </c>
    </row>
    <row r="4268">
      <c r="A4268" s="267">
        <v>1333.0</v>
      </c>
      <c r="B4268" s="266">
        <v>43667.0</v>
      </c>
      <c r="C4268" s="306">
        <v>43670.0</v>
      </c>
      <c r="D4268" s="267" t="s">
        <v>3144</v>
      </c>
    </row>
    <row r="4269">
      <c r="A4269" s="267">
        <v>1333.0</v>
      </c>
      <c r="B4269" s="306">
        <v>43671.0</v>
      </c>
      <c r="C4269" s="266">
        <v>43678.0</v>
      </c>
      <c r="D4269" s="267" t="s">
        <v>3143</v>
      </c>
    </row>
    <row r="4270">
      <c r="A4270" s="267">
        <v>1333.0</v>
      </c>
      <c r="B4270" s="266">
        <v>43679.0</v>
      </c>
      <c r="C4270" s="266">
        <v>43688.0</v>
      </c>
      <c r="D4270" s="267" t="s">
        <v>3144</v>
      </c>
    </row>
    <row r="4271">
      <c r="A4271" s="267">
        <v>1333.0</v>
      </c>
      <c r="B4271" s="266">
        <v>43689.0</v>
      </c>
      <c r="C4271" s="266">
        <v>43689.0</v>
      </c>
      <c r="D4271" s="267" t="s">
        <v>3154</v>
      </c>
    </row>
    <row r="4272">
      <c r="A4272" s="267">
        <v>1334.0</v>
      </c>
      <c r="B4272" s="266">
        <v>43669.0</v>
      </c>
      <c r="C4272" s="285">
        <v>43674.0</v>
      </c>
      <c r="D4272" s="267" t="s">
        <v>3144</v>
      </c>
    </row>
    <row r="4273">
      <c r="A4273" s="267">
        <v>1334.0</v>
      </c>
      <c r="B4273" s="285">
        <v>43675.0</v>
      </c>
      <c r="C4273" s="266">
        <v>43675.0</v>
      </c>
      <c r="D4273" s="267" t="s">
        <v>3140</v>
      </c>
    </row>
    <row r="4274">
      <c r="A4274" s="267">
        <v>1334.0</v>
      </c>
      <c r="B4274" s="266">
        <v>43676.0</v>
      </c>
      <c r="C4274" s="266">
        <v>43676.0</v>
      </c>
      <c r="D4274" s="267" t="s">
        <v>3154</v>
      </c>
    </row>
    <row r="4275">
      <c r="A4275" s="267">
        <v>1335.0</v>
      </c>
      <c r="B4275" s="266">
        <v>43676.0</v>
      </c>
      <c r="C4275" s="285">
        <v>43686.0</v>
      </c>
      <c r="D4275" s="267" t="s">
        <v>3144</v>
      </c>
    </row>
    <row r="4276">
      <c r="A4276" s="267">
        <v>1335.0</v>
      </c>
      <c r="B4276" s="285">
        <v>43687.0</v>
      </c>
      <c r="C4276" s="266">
        <v>43687.0</v>
      </c>
      <c r="D4276" s="267" t="s">
        <v>3140</v>
      </c>
    </row>
    <row r="4277">
      <c r="A4277" s="267">
        <v>1335.0</v>
      </c>
      <c r="B4277" s="266">
        <v>43688.0</v>
      </c>
      <c r="C4277" s="266">
        <v>43688.0</v>
      </c>
      <c r="D4277" s="267" t="s">
        <v>3154</v>
      </c>
    </row>
    <row r="4278">
      <c r="A4278" s="267">
        <v>1336.0</v>
      </c>
      <c r="B4278" s="266">
        <v>43697.0</v>
      </c>
      <c r="C4278" s="266">
        <v>43698.0</v>
      </c>
      <c r="D4278" s="267" t="s">
        <v>3143</v>
      </c>
    </row>
    <row r="4279">
      <c r="A4279" s="267">
        <v>1336.0</v>
      </c>
      <c r="B4279" s="285">
        <v>43699.0</v>
      </c>
      <c r="C4279" s="285">
        <v>43699.0</v>
      </c>
      <c r="D4279" s="267" t="s">
        <v>2538</v>
      </c>
    </row>
    <row r="4280">
      <c r="A4280" s="267">
        <v>1337.0</v>
      </c>
      <c r="B4280" s="266">
        <v>43718.0</v>
      </c>
      <c r="C4280" s="282">
        <v>43719.0</v>
      </c>
      <c r="D4280" s="267" t="s">
        <v>3143</v>
      </c>
    </row>
    <row r="4281">
      <c r="A4281" s="267">
        <v>1337.0</v>
      </c>
      <c r="B4281" s="282">
        <v>43720.0</v>
      </c>
      <c r="C4281" s="266">
        <v>43725.0</v>
      </c>
      <c r="D4281" s="267" t="s">
        <v>3144</v>
      </c>
    </row>
    <row r="4282">
      <c r="A4282" s="267">
        <v>1337.0</v>
      </c>
      <c r="B4282" s="266">
        <v>43726.0</v>
      </c>
      <c r="C4282" s="266">
        <v>43736.0</v>
      </c>
      <c r="D4282" s="267" t="s">
        <v>3145</v>
      </c>
    </row>
    <row r="4283">
      <c r="A4283" s="267">
        <v>1337.0</v>
      </c>
      <c r="B4283" s="266">
        <v>43737.0</v>
      </c>
      <c r="C4283" s="266">
        <v>43737.0</v>
      </c>
      <c r="D4283" s="267" t="s">
        <v>3154</v>
      </c>
    </row>
    <row r="4284">
      <c r="A4284" s="267">
        <v>1338.0</v>
      </c>
      <c r="B4284" s="266">
        <v>43725.0</v>
      </c>
      <c r="C4284" s="266">
        <v>43726.0</v>
      </c>
      <c r="D4284" s="267" t="s">
        <v>3143</v>
      </c>
    </row>
    <row r="4285">
      <c r="A4285" s="267">
        <v>1338.0</v>
      </c>
      <c r="B4285" s="266">
        <v>43727.0</v>
      </c>
      <c r="C4285" s="266">
        <v>43727.0</v>
      </c>
      <c r="D4285" s="267" t="s">
        <v>2538</v>
      </c>
    </row>
    <row r="4286">
      <c r="A4286" s="267">
        <v>1339.0</v>
      </c>
      <c r="B4286" s="266">
        <v>43237.0</v>
      </c>
      <c r="C4286" s="266">
        <v>43237.0</v>
      </c>
      <c r="D4286" s="267" t="s">
        <v>3143</v>
      </c>
    </row>
    <row r="4287">
      <c r="A4287" s="267">
        <v>1339.0</v>
      </c>
      <c r="B4287" s="285">
        <v>43238.0</v>
      </c>
      <c r="C4287" s="285">
        <v>43238.0</v>
      </c>
      <c r="D4287" s="267" t="s">
        <v>2538</v>
      </c>
    </row>
    <row r="4288">
      <c r="A4288" s="267">
        <v>1340.0</v>
      </c>
      <c r="B4288" s="266">
        <v>43246.0</v>
      </c>
      <c r="C4288" s="266">
        <v>43246.0</v>
      </c>
      <c r="D4288" s="267" t="s">
        <v>3143</v>
      </c>
    </row>
    <row r="4289">
      <c r="A4289" s="267">
        <v>1340.0</v>
      </c>
      <c r="B4289" s="285">
        <v>43247.0</v>
      </c>
      <c r="C4289" s="285">
        <v>43247.0</v>
      </c>
      <c r="D4289" s="267" t="s">
        <v>2538</v>
      </c>
    </row>
    <row r="4290">
      <c r="A4290" s="267">
        <v>1341.0</v>
      </c>
      <c r="B4290" s="306">
        <v>43799.0</v>
      </c>
      <c r="C4290" s="285">
        <v>43803.0</v>
      </c>
      <c r="D4290" s="267" t="s">
        <v>3144</v>
      </c>
    </row>
    <row r="4291">
      <c r="A4291" s="267">
        <v>1341.0</v>
      </c>
      <c r="B4291" s="285">
        <v>43804.0</v>
      </c>
      <c r="C4291" s="266">
        <v>43806.0</v>
      </c>
      <c r="D4291" s="267" t="s">
        <v>3140</v>
      </c>
    </row>
    <row r="4292">
      <c r="A4292" s="267">
        <v>1341.0</v>
      </c>
      <c r="B4292" s="266">
        <v>43807.0</v>
      </c>
      <c r="C4292" s="266">
        <v>43807.0</v>
      </c>
      <c r="D4292" s="267" t="s">
        <v>3154</v>
      </c>
    </row>
    <row r="4293">
      <c r="A4293" s="267">
        <v>1342.0</v>
      </c>
      <c r="B4293" s="282">
        <v>43800.0</v>
      </c>
      <c r="C4293" s="285">
        <v>43803.0</v>
      </c>
      <c r="D4293" s="267" t="s">
        <v>3144</v>
      </c>
    </row>
    <row r="4294">
      <c r="A4294" s="267">
        <v>1342.0</v>
      </c>
      <c r="B4294" s="285">
        <v>43804.0</v>
      </c>
      <c r="C4294" s="266">
        <v>43806.0</v>
      </c>
      <c r="D4294" s="267" t="s">
        <v>3140</v>
      </c>
    </row>
    <row r="4295">
      <c r="A4295" s="267">
        <v>1342.0</v>
      </c>
      <c r="B4295" s="266">
        <v>43807.0</v>
      </c>
      <c r="C4295" s="266">
        <v>43807.0</v>
      </c>
      <c r="D4295" s="267" t="s">
        <v>3154</v>
      </c>
    </row>
    <row r="4296">
      <c r="A4296" s="267">
        <v>1343.0</v>
      </c>
      <c r="B4296" s="266">
        <v>43818.0</v>
      </c>
      <c r="C4296" s="266">
        <v>43818.0</v>
      </c>
      <c r="D4296" s="267" t="s">
        <v>3143</v>
      </c>
    </row>
    <row r="4297">
      <c r="A4297" s="267">
        <v>1343.0</v>
      </c>
      <c r="B4297" s="285">
        <v>43819.0</v>
      </c>
      <c r="C4297" s="285">
        <v>43819.0</v>
      </c>
      <c r="D4297" s="267" t="s">
        <v>2538</v>
      </c>
    </row>
    <row r="4298">
      <c r="A4298" s="267">
        <v>1344.0</v>
      </c>
      <c r="B4298" s="272">
        <v>43158.0</v>
      </c>
      <c r="C4298" s="272">
        <v>43158.0</v>
      </c>
      <c r="D4298" s="267" t="s">
        <v>2538</v>
      </c>
    </row>
    <row r="4299">
      <c r="A4299" s="267">
        <v>1345.0</v>
      </c>
      <c r="B4299" s="272">
        <v>43163.0</v>
      </c>
      <c r="C4299" s="272">
        <v>43163.0</v>
      </c>
      <c r="D4299" s="267" t="s">
        <v>2538</v>
      </c>
    </row>
    <row r="4300">
      <c r="A4300" s="267">
        <v>1346.0</v>
      </c>
      <c r="B4300" s="272">
        <v>43215.0</v>
      </c>
      <c r="C4300" s="272">
        <v>43303.0</v>
      </c>
      <c r="D4300" s="267" t="s">
        <v>3143</v>
      </c>
    </row>
    <row r="4301">
      <c r="A4301" s="267">
        <v>1346.0</v>
      </c>
      <c r="B4301" s="272">
        <v>43304.0</v>
      </c>
      <c r="C4301" s="272">
        <v>43308.0</v>
      </c>
      <c r="D4301" s="267" t="s">
        <v>3144</v>
      </c>
    </row>
    <row r="4302">
      <c r="A4302" s="267">
        <v>1346.0</v>
      </c>
      <c r="B4302" s="308">
        <v>43309.0</v>
      </c>
      <c r="C4302" s="272">
        <v>43320.0</v>
      </c>
      <c r="D4302" s="267" t="s">
        <v>3145</v>
      </c>
    </row>
    <row r="4303">
      <c r="A4303" s="267">
        <v>1346.0</v>
      </c>
      <c r="B4303" s="272">
        <v>43321.0</v>
      </c>
      <c r="C4303" s="272">
        <v>43321.0</v>
      </c>
      <c r="D4303" s="267" t="s">
        <v>3154</v>
      </c>
    </row>
    <row r="4304">
      <c r="A4304" s="267">
        <v>1347.0</v>
      </c>
      <c r="B4304" s="308">
        <v>43729.0</v>
      </c>
      <c r="C4304" s="272">
        <v>43717.0</v>
      </c>
      <c r="D4304" s="267" t="s">
        <v>3144</v>
      </c>
    </row>
    <row r="4305">
      <c r="A4305" s="267">
        <v>1347.0</v>
      </c>
      <c r="B4305" s="266">
        <v>43748.0</v>
      </c>
      <c r="C4305" s="266">
        <v>43756.0</v>
      </c>
      <c r="D4305" s="267" t="s">
        <v>3145</v>
      </c>
    </row>
    <row r="4306">
      <c r="A4306" s="267">
        <v>1347.0</v>
      </c>
      <c r="B4306" s="266">
        <v>43757.0</v>
      </c>
      <c r="C4306" s="266">
        <v>43757.0</v>
      </c>
      <c r="D4306" s="267" t="s">
        <v>3154</v>
      </c>
    </row>
    <row r="4307">
      <c r="A4307" s="267">
        <v>1348.0</v>
      </c>
      <c r="B4307" s="308">
        <v>43462.0</v>
      </c>
      <c r="C4307" s="272">
        <v>43479.0</v>
      </c>
      <c r="D4307" s="267" t="s">
        <v>3144</v>
      </c>
    </row>
    <row r="4308">
      <c r="A4308" s="267">
        <v>1348.0</v>
      </c>
      <c r="B4308" s="272">
        <v>43480.0</v>
      </c>
      <c r="C4308" s="272">
        <v>43480.0</v>
      </c>
      <c r="D4308" s="267" t="s">
        <v>3154</v>
      </c>
    </row>
    <row r="4309">
      <c r="A4309" s="267">
        <v>1349.0</v>
      </c>
      <c r="B4309" s="285">
        <v>43178.0</v>
      </c>
      <c r="C4309" s="272">
        <v>43179.0</v>
      </c>
      <c r="D4309" s="267" t="s">
        <v>3144</v>
      </c>
    </row>
    <row r="4310">
      <c r="A4310" s="267">
        <v>1349.0</v>
      </c>
      <c r="B4310" s="272">
        <v>43180.0</v>
      </c>
      <c r="C4310" s="272">
        <v>43180.0</v>
      </c>
      <c r="D4310" s="267" t="s">
        <v>2538</v>
      </c>
    </row>
    <row r="4311">
      <c r="A4311" s="267">
        <v>1350.0</v>
      </c>
      <c r="B4311" s="272">
        <v>43238.0</v>
      </c>
      <c r="C4311" s="272">
        <v>43239.0</v>
      </c>
      <c r="D4311" s="267" t="s">
        <v>3144</v>
      </c>
    </row>
    <row r="4312">
      <c r="A4312" s="267">
        <v>1350.0</v>
      </c>
      <c r="B4312" s="272">
        <v>43240.0</v>
      </c>
      <c r="C4312" s="272">
        <v>43241.0</v>
      </c>
      <c r="D4312" s="267" t="s">
        <v>3140</v>
      </c>
    </row>
    <row r="4313">
      <c r="A4313" s="267">
        <v>1350.0</v>
      </c>
      <c r="B4313" s="272">
        <v>43242.0</v>
      </c>
      <c r="C4313" s="272">
        <v>43242.0</v>
      </c>
      <c r="D4313" s="267" t="s">
        <v>3154</v>
      </c>
    </row>
    <row r="4314">
      <c r="A4314" s="267">
        <v>1351.0</v>
      </c>
      <c r="B4314" s="272">
        <v>43268.0</v>
      </c>
      <c r="C4314" s="272">
        <v>43270.0</v>
      </c>
      <c r="D4314" s="267" t="s">
        <v>3144</v>
      </c>
    </row>
    <row r="4315">
      <c r="A4315" s="267">
        <v>1351.0</v>
      </c>
      <c r="B4315" s="272">
        <v>43271.0</v>
      </c>
      <c r="C4315" s="272">
        <v>43271.0</v>
      </c>
      <c r="D4315" s="267" t="s">
        <v>2538</v>
      </c>
    </row>
    <row r="4316">
      <c r="A4316" s="267">
        <v>1352.0</v>
      </c>
      <c r="B4316" s="272">
        <v>43307.0</v>
      </c>
      <c r="C4316" s="272">
        <v>43320.0</v>
      </c>
      <c r="D4316" s="267" t="s">
        <v>3144</v>
      </c>
    </row>
    <row r="4317">
      <c r="A4317" s="267">
        <v>1352.0</v>
      </c>
      <c r="B4317" s="272">
        <v>43321.0</v>
      </c>
      <c r="C4317" s="272">
        <v>43332.0</v>
      </c>
      <c r="D4317" s="267" t="s">
        <v>3145</v>
      </c>
    </row>
    <row r="4318">
      <c r="A4318" s="267">
        <v>1352.0</v>
      </c>
      <c r="B4318" s="272">
        <v>43333.0</v>
      </c>
      <c r="C4318" s="272">
        <v>43333.0</v>
      </c>
      <c r="D4318" s="267" t="s">
        <v>3154</v>
      </c>
    </row>
    <row r="4319">
      <c r="A4319" s="267">
        <v>1353.0</v>
      </c>
      <c r="B4319" s="272">
        <v>43352.0</v>
      </c>
      <c r="C4319" s="272">
        <v>43364.0</v>
      </c>
      <c r="D4319" s="267" t="s">
        <v>3143</v>
      </c>
    </row>
    <row r="4320">
      <c r="A4320" s="267">
        <v>1353.0</v>
      </c>
      <c r="B4320" s="272">
        <v>43365.0</v>
      </c>
      <c r="C4320" s="272">
        <v>43367.0</v>
      </c>
      <c r="D4320" s="267" t="s">
        <v>3140</v>
      </c>
    </row>
    <row r="4321">
      <c r="A4321" s="267">
        <v>1353.0</v>
      </c>
      <c r="B4321" s="272">
        <v>43368.0</v>
      </c>
      <c r="C4321" s="272">
        <v>43368.0</v>
      </c>
      <c r="D4321" s="267" t="s">
        <v>3154</v>
      </c>
    </row>
    <row r="4322">
      <c r="A4322" s="305">
        <v>1354.0</v>
      </c>
      <c r="B4322" s="306">
        <v>43346.0</v>
      </c>
      <c r="C4322" s="272">
        <v>43347.0</v>
      </c>
      <c r="D4322" s="267" t="s">
        <v>3143</v>
      </c>
    </row>
    <row r="4323">
      <c r="A4323" s="305">
        <v>1354.0</v>
      </c>
      <c r="B4323" s="282">
        <v>43348.0</v>
      </c>
      <c r="C4323" s="272">
        <v>43362.0</v>
      </c>
      <c r="D4323" s="267" t="s">
        <v>3144</v>
      </c>
    </row>
    <row r="4324">
      <c r="A4324" s="305">
        <v>1354.0</v>
      </c>
      <c r="B4324" s="266">
        <v>43363.0</v>
      </c>
      <c r="C4324" s="272">
        <v>43366.0</v>
      </c>
      <c r="D4324" s="267" t="s">
        <v>3143</v>
      </c>
    </row>
    <row r="4325">
      <c r="A4325" s="305">
        <v>1354.0</v>
      </c>
      <c r="B4325" s="266">
        <v>43367.0</v>
      </c>
      <c r="C4325" s="272">
        <v>43381.0</v>
      </c>
      <c r="D4325" s="267" t="s">
        <v>3145</v>
      </c>
    </row>
    <row r="4326">
      <c r="A4326" s="305">
        <v>1354.0</v>
      </c>
      <c r="B4326" s="266">
        <v>43382.0</v>
      </c>
      <c r="C4326" s="266">
        <v>43382.0</v>
      </c>
      <c r="D4326" s="267" t="s">
        <v>3154</v>
      </c>
    </row>
    <row r="4327">
      <c r="A4327" s="305">
        <v>1355.0</v>
      </c>
      <c r="B4327" s="282">
        <v>43487.0</v>
      </c>
      <c r="C4327" s="272">
        <v>43494.0</v>
      </c>
      <c r="D4327" s="267" t="s">
        <v>3144</v>
      </c>
    </row>
    <row r="4328">
      <c r="A4328" s="305">
        <v>1355.0</v>
      </c>
      <c r="B4328" s="285">
        <v>43495.0</v>
      </c>
      <c r="C4328" s="272">
        <v>43495.0</v>
      </c>
      <c r="D4328" s="267" t="s">
        <v>3140</v>
      </c>
    </row>
    <row r="4329">
      <c r="A4329" s="309">
        <v>1355.0</v>
      </c>
      <c r="B4329" s="285">
        <v>43495.0</v>
      </c>
      <c r="C4329" s="285">
        <v>43495.0</v>
      </c>
      <c r="D4329" s="267" t="s">
        <v>3154</v>
      </c>
    </row>
    <row r="4330">
      <c r="A4330" s="309">
        <v>1356.0</v>
      </c>
      <c r="B4330" s="282">
        <v>43506.0</v>
      </c>
      <c r="C4330" s="272">
        <v>43513.0</v>
      </c>
      <c r="D4330" s="267" t="s">
        <v>3144</v>
      </c>
    </row>
    <row r="4331">
      <c r="A4331" s="305">
        <v>1356.0</v>
      </c>
      <c r="B4331" s="266">
        <v>43514.0</v>
      </c>
      <c r="C4331" s="272">
        <v>43519.0</v>
      </c>
      <c r="D4331" s="267" t="s">
        <v>3145</v>
      </c>
    </row>
    <row r="4332">
      <c r="A4332" s="305">
        <v>1356.0</v>
      </c>
      <c r="B4332" s="266">
        <v>43520.0</v>
      </c>
      <c r="C4332" s="266">
        <v>43520.0</v>
      </c>
      <c r="D4332" s="267" t="s">
        <v>3154</v>
      </c>
    </row>
    <row r="4333">
      <c r="A4333" s="305">
        <v>1357.0</v>
      </c>
      <c r="B4333" s="282">
        <v>43511.0</v>
      </c>
      <c r="C4333" s="272">
        <v>43520.0</v>
      </c>
      <c r="D4333" s="267" t="s">
        <v>3144</v>
      </c>
    </row>
    <row r="4334">
      <c r="A4334" s="305">
        <v>1357.0</v>
      </c>
      <c r="B4334" s="266">
        <v>43521.0</v>
      </c>
      <c r="C4334" s="272">
        <v>43527.0</v>
      </c>
      <c r="D4334" s="267" t="s">
        <v>3145</v>
      </c>
    </row>
    <row r="4335">
      <c r="A4335" s="305">
        <v>1357.0</v>
      </c>
      <c r="B4335" s="266">
        <v>43528.0</v>
      </c>
      <c r="C4335" s="266">
        <v>43528.0</v>
      </c>
      <c r="D4335" s="267" t="s">
        <v>3154</v>
      </c>
    </row>
    <row r="4336">
      <c r="A4336" s="305">
        <v>1358.0</v>
      </c>
      <c r="B4336" s="282">
        <v>43511.0</v>
      </c>
      <c r="C4336" s="274">
        <v>43519.0</v>
      </c>
      <c r="D4336" s="267" t="s">
        <v>3144</v>
      </c>
    </row>
    <row r="4337">
      <c r="A4337" s="305">
        <v>1358.0</v>
      </c>
      <c r="B4337" s="285">
        <v>43520.0</v>
      </c>
      <c r="C4337" s="274">
        <v>43528.0</v>
      </c>
      <c r="D4337" s="267" t="s">
        <v>3140</v>
      </c>
    </row>
    <row r="4338">
      <c r="A4338" s="305">
        <v>1358.0</v>
      </c>
      <c r="B4338" s="266">
        <v>43529.0</v>
      </c>
      <c r="C4338" s="266">
        <v>43529.0</v>
      </c>
      <c r="D4338" s="267" t="s">
        <v>3154</v>
      </c>
    </row>
    <row r="4339">
      <c r="A4339" s="305">
        <v>1359.0</v>
      </c>
      <c r="B4339" s="282">
        <v>43556.0</v>
      </c>
      <c r="C4339" s="272">
        <v>43577.0</v>
      </c>
      <c r="D4339" s="267" t="s">
        <v>3144</v>
      </c>
    </row>
    <row r="4340">
      <c r="A4340" s="305">
        <v>1359.0</v>
      </c>
      <c r="B4340" s="266">
        <v>43578.0</v>
      </c>
      <c r="C4340" s="272">
        <v>43582.0</v>
      </c>
      <c r="D4340" s="267" t="s">
        <v>3145</v>
      </c>
    </row>
    <row r="4341">
      <c r="A4341" s="305">
        <v>1359.0</v>
      </c>
      <c r="B4341" s="266">
        <v>43583.0</v>
      </c>
      <c r="C4341" s="266">
        <v>43583.0</v>
      </c>
      <c r="D4341" s="267" t="s">
        <v>3154</v>
      </c>
    </row>
    <row r="4342">
      <c r="A4342" s="305">
        <v>1360.0</v>
      </c>
      <c r="B4342" s="282">
        <v>43595.0</v>
      </c>
      <c r="C4342" s="274">
        <v>43606.0</v>
      </c>
      <c r="D4342" s="267" t="s">
        <v>3144</v>
      </c>
    </row>
    <row r="4343">
      <c r="A4343" s="305">
        <v>1360.0</v>
      </c>
      <c r="B4343" s="266">
        <v>43607.0</v>
      </c>
      <c r="C4343" s="266">
        <v>43607.0</v>
      </c>
      <c r="D4343" s="267" t="s">
        <v>3154</v>
      </c>
    </row>
    <row r="4344">
      <c r="A4344" s="305">
        <v>1361.0</v>
      </c>
      <c r="B4344" s="282">
        <v>43567.0</v>
      </c>
      <c r="C4344" s="272">
        <v>43570.0</v>
      </c>
      <c r="D4344" s="267" t="s">
        <v>3144</v>
      </c>
    </row>
    <row r="4345">
      <c r="A4345" s="305">
        <v>1361.0</v>
      </c>
      <c r="B4345" s="285">
        <v>43571.0</v>
      </c>
      <c r="C4345" s="272">
        <v>43573.0</v>
      </c>
      <c r="D4345" s="267" t="s">
        <v>3140</v>
      </c>
    </row>
    <row r="4346">
      <c r="A4346" s="305">
        <v>1361.0</v>
      </c>
      <c r="B4346" s="266">
        <v>43574.0</v>
      </c>
      <c r="C4346" s="266">
        <v>43574.0</v>
      </c>
      <c r="D4346" s="267" t="s">
        <v>3154</v>
      </c>
    </row>
    <row r="4347">
      <c r="A4347" s="305">
        <v>1362.0</v>
      </c>
      <c r="B4347" s="282">
        <v>43762.0</v>
      </c>
      <c r="C4347" s="272">
        <v>43764.0</v>
      </c>
      <c r="D4347" s="267" t="s">
        <v>3144</v>
      </c>
    </row>
    <row r="4348">
      <c r="A4348" s="305">
        <v>1362.0</v>
      </c>
      <c r="B4348" s="285">
        <v>43765.0</v>
      </c>
      <c r="C4348" s="272">
        <v>43782.0</v>
      </c>
      <c r="D4348" s="267" t="s">
        <v>3140</v>
      </c>
    </row>
    <row r="4349">
      <c r="A4349" s="305">
        <v>1362.0</v>
      </c>
      <c r="B4349" s="266">
        <v>43783.0</v>
      </c>
      <c r="C4349" s="266">
        <v>43783.0</v>
      </c>
      <c r="D4349" s="267" t="s">
        <v>3154</v>
      </c>
    </row>
    <row r="4350">
      <c r="A4350" s="305">
        <v>1363.0</v>
      </c>
      <c r="B4350" s="282">
        <v>43762.0</v>
      </c>
      <c r="C4350" s="272">
        <v>43762.0</v>
      </c>
      <c r="D4350" s="267" t="s">
        <v>3144</v>
      </c>
    </row>
    <row r="4351">
      <c r="A4351" s="305">
        <v>1363.0</v>
      </c>
      <c r="B4351" s="285">
        <v>43763.0</v>
      </c>
      <c r="C4351" s="272">
        <v>43779.0</v>
      </c>
      <c r="D4351" s="267" t="s">
        <v>3140</v>
      </c>
    </row>
    <row r="4352">
      <c r="A4352" s="305">
        <v>1363.0</v>
      </c>
      <c r="B4352" s="266">
        <v>43780.0</v>
      </c>
      <c r="C4352" s="266">
        <v>43780.0</v>
      </c>
      <c r="D4352" s="267" t="s">
        <v>3154</v>
      </c>
    </row>
    <row r="4353">
      <c r="A4353" s="305">
        <v>1364.0</v>
      </c>
      <c r="B4353" s="282">
        <v>43419.0</v>
      </c>
      <c r="C4353" s="274">
        <v>43431.0</v>
      </c>
      <c r="D4353" s="267" t="s">
        <v>3144</v>
      </c>
    </row>
    <row r="4354">
      <c r="A4354" s="305">
        <v>1364.0</v>
      </c>
      <c r="B4354" s="266">
        <v>43432.0</v>
      </c>
      <c r="C4354" s="274">
        <v>43451.0</v>
      </c>
      <c r="D4354" s="267" t="s">
        <v>3145</v>
      </c>
    </row>
    <row r="4355">
      <c r="A4355" s="305">
        <v>1364.0</v>
      </c>
      <c r="B4355" s="266">
        <v>43452.0</v>
      </c>
      <c r="C4355" s="266">
        <v>43452.0</v>
      </c>
      <c r="D4355" s="267" t="s">
        <v>3154</v>
      </c>
    </row>
    <row r="4356">
      <c r="A4356" s="305">
        <v>1365.0</v>
      </c>
      <c r="B4356" s="282">
        <v>44828.0</v>
      </c>
      <c r="C4356" s="272">
        <v>44833.0</v>
      </c>
      <c r="D4356" s="267" t="s">
        <v>3144</v>
      </c>
    </row>
    <row r="4357">
      <c r="A4357" s="305">
        <v>1365.0</v>
      </c>
      <c r="B4357" s="285">
        <v>44834.0</v>
      </c>
      <c r="C4357" s="272">
        <v>44836.0</v>
      </c>
      <c r="D4357" s="267" t="s">
        <v>3140</v>
      </c>
    </row>
    <row r="4358">
      <c r="A4358" s="305">
        <v>1365.0</v>
      </c>
      <c r="B4358" s="266">
        <v>44837.0</v>
      </c>
      <c r="C4358" s="266">
        <v>44837.0</v>
      </c>
      <c r="D4358" s="267" t="s">
        <v>3154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5" max="8" width="13.13"/>
    <col customWidth="1" min="9" max="9" width="16.38"/>
  </cols>
  <sheetData>
    <row r="1">
      <c r="A1" s="310" t="s">
        <v>0</v>
      </c>
      <c r="B1" s="311" t="s">
        <v>3158</v>
      </c>
      <c r="C1" s="312" t="s">
        <v>3159</v>
      </c>
      <c r="D1" s="312" t="s">
        <v>3160</v>
      </c>
      <c r="E1" s="312" t="s">
        <v>3161</v>
      </c>
      <c r="F1" s="313" t="s">
        <v>3162</v>
      </c>
      <c r="G1" s="314" t="s">
        <v>3163</v>
      </c>
      <c r="H1" s="314" t="s">
        <v>3164</v>
      </c>
      <c r="I1" s="315" t="s">
        <v>3165</v>
      </c>
      <c r="J1" s="316"/>
      <c r="K1" s="317"/>
      <c r="L1" s="318" t="s">
        <v>3166</v>
      </c>
      <c r="M1" s="316"/>
      <c r="N1" s="317"/>
    </row>
    <row r="2">
      <c r="A2" s="319"/>
      <c r="B2" s="320"/>
      <c r="C2" s="320"/>
      <c r="D2" s="320"/>
      <c r="E2" s="320"/>
      <c r="F2" s="320"/>
      <c r="G2" s="321"/>
      <c r="H2" s="321"/>
      <c r="I2" s="322" t="s">
        <v>3167</v>
      </c>
      <c r="J2" s="322" t="s">
        <v>3168</v>
      </c>
      <c r="K2" s="322" t="s">
        <v>3169</v>
      </c>
      <c r="L2" s="323" t="s">
        <v>3170</v>
      </c>
      <c r="M2" s="323" t="s">
        <v>3171</v>
      </c>
      <c r="N2" s="323" t="s">
        <v>3172</v>
      </c>
    </row>
    <row r="3">
      <c r="A3" s="23">
        <v>2023.0</v>
      </c>
      <c r="B3" s="5"/>
      <c r="C3" s="5"/>
      <c r="D3" s="5"/>
      <c r="E3" s="5"/>
      <c r="F3" s="5"/>
      <c r="G3" s="5"/>
      <c r="H3" s="5"/>
      <c r="I3" s="5"/>
      <c r="J3" s="5"/>
      <c r="K3" s="5"/>
      <c r="L3" s="5"/>
      <c r="M3" s="5"/>
      <c r="N3" s="6"/>
    </row>
    <row r="4">
      <c r="A4" s="19">
        <v>1.0</v>
      </c>
      <c r="B4" s="324" t="s">
        <v>3173</v>
      </c>
      <c r="C4" s="325">
        <v>44932.0</v>
      </c>
      <c r="D4" s="325">
        <v>44952.0</v>
      </c>
      <c r="E4" s="34"/>
      <c r="F4" s="22">
        <v>1585.0</v>
      </c>
      <c r="G4" s="326">
        <v>1744.94</v>
      </c>
      <c r="H4" s="327">
        <v>205.2</v>
      </c>
      <c r="I4" s="322">
        <v>0.0</v>
      </c>
      <c r="J4" s="322">
        <v>94.5</v>
      </c>
      <c r="K4" s="322">
        <v>952.23</v>
      </c>
      <c r="L4" s="323">
        <v>71.34</v>
      </c>
      <c r="M4" s="323">
        <v>374.67</v>
      </c>
      <c r="N4" s="323">
        <v>47.0</v>
      </c>
    </row>
    <row r="5">
      <c r="A5" s="19">
        <v>2.0</v>
      </c>
      <c r="B5" s="324" t="s">
        <v>3174</v>
      </c>
      <c r="C5" s="325">
        <v>44933.0</v>
      </c>
      <c r="D5" s="325">
        <v>44949.0</v>
      </c>
      <c r="E5" s="34"/>
      <c r="F5" s="22">
        <v>2310.0</v>
      </c>
      <c r="G5" s="326">
        <v>1212.32</v>
      </c>
      <c r="H5" s="327">
        <v>162.0</v>
      </c>
      <c r="I5" s="322">
        <v>0.0</v>
      </c>
      <c r="J5" s="322">
        <v>0.0</v>
      </c>
      <c r="K5" s="322">
        <v>952.23</v>
      </c>
      <c r="L5" s="323">
        <v>0.0</v>
      </c>
      <c r="M5" s="323">
        <v>0.0</v>
      </c>
      <c r="N5" s="323">
        <v>31.3</v>
      </c>
    </row>
    <row r="6">
      <c r="A6" s="19">
        <v>3.0</v>
      </c>
      <c r="B6" s="324" t="s">
        <v>3175</v>
      </c>
      <c r="C6" s="21">
        <v>44934.0</v>
      </c>
      <c r="D6" s="21">
        <v>44950.0</v>
      </c>
      <c r="E6" s="9"/>
      <c r="F6" s="22">
        <v>1960.0</v>
      </c>
      <c r="G6" s="326">
        <v>1212.32</v>
      </c>
      <c r="H6" s="327">
        <v>162.0</v>
      </c>
      <c r="I6" s="322">
        <v>0.0</v>
      </c>
      <c r="J6" s="322">
        <v>0.0</v>
      </c>
      <c r="K6" s="322">
        <v>952.23</v>
      </c>
      <c r="L6" s="323">
        <v>66.79</v>
      </c>
      <c r="M6" s="323">
        <v>0.0</v>
      </c>
      <c r="N6" s="323">
        <v>31.3</v>
      </c>
    </row>
    <row r="7">
      <c r="A7" s="19">
        <v>4.0</v>
      </c>
      <c r="B7" s="324" t="s">
        <v>3176</v>
      </c>
      <c r="C7" s="21">
        <v>44938.0</v>
      </c>
      <c r="D7" s="21">
        <v>44960.0</v>
      </c>
      <c r="E7" s="9"/>
      <c r="F7" s="22">
        <v>1795.0</v>
      </c>
      <c r="G7" s="326">
        <v>1331.28</v>
      </c>
      <c r="H7" s="327">
        <v>270.51</v>
      </c>
      <c r="I7" s="322">
        <v>0.0</v>
      </c>
      <c r="J7" s="322">
        <v>0.0</v>
      </c>
      <c r="K7" s="322">
        <v>952.23</v>
      </c>
      <c r="L7" s="323">
        <v>80.95</v>
      </c>
      <c r="M7" s="323">
        <v>0.0</v>
      </c>
      <c r="N7" s="323">
        <v>27.59</v>
      </c>
    </row>
    <row r="8">
      <c r="A8" s="19">
        <v>5.0</v>
      </c>
      <c r="B8" s="324" t="s">
        <v>3177</v>
      </c>
      <c r="C8" s="21">
        <v>44938.0</v>
      </c>
      <c r="D8" s="21">
        <v>44960.0</v>
      </c>
      <c r="E8" s="9"/>
      <c r="F8" s="22">
        <v>1925.0</v>
      </c>
      <c r="G8" s="326">
        <v>2012.78</v>
      </c>
      <c r="H8" s="327">
        <v>270.51</v>
      </c>
      <c r="I8" s="322">
        <v>0.0</v>
      </c>
      <c r="J8" s="322">
        <v>94.5</v>
      </c>
      <c r="K8" s="322">
        <v>952.23</v>
      </c>
      <c r="L8" s="323">
        <v>79.98</v>
      </c>
      <c r="M8" s="323">
        <v>323.23</v>
      </c>
      <c r="N8" s="323">
        <v>48.81</v>
      </c>
    </row>
    <row r="9">
      <c r="A9" s="19">
        <v>6.0</v>
      </c>
      <c r="B9" s="324" t="s">
        <v>3178</v>
      </c>
      <c r="C9" s="21">
        <v>44941.0</v>
      </c>
      <c r="D9" s="21">
        <v>44958.0</v>
      </c>
      <c r="E9" s="9"/>
      <c r="F9" s="22">
        <v>2200.0</v>
      </c>
      <c r="G9" s="326">
        <v>1669.01</v>
      </c>
      <c r="H9" s="327">
        <v>0.0</v>
      </c>
      <c r="I9" s="322">
        <v>0.0</v>
      </c>
      <c r="J9" s="322">
        <v>243.52</v>
      </c>
      <c r="K9" s="322">
        <v>952.23</v>
      </c>
      <c r="L9" s="323">
        <v>0.0</v>
      </c>
      <c r="M9" s="323">
        <v>375.17</v>
      </c>
      <c r="N9" s="323">
        <v>98.09</v>
      </c>
    </row>
    <row r="10">
      <c r="A10" s="19">
        <v>7.0</v>
      </c>
      <c r="B10" s="324" t="s">
        <v>3179</v>
      </c>
      <c r="C10" s="21">
        <v>44942.0</v>
      </c>
      <c r="D10" s="21">
        <v>45015.0</v>
      </c>
      <c r="E10" s="9"/>
      <c r="F10" s="22">
        <v>754.0</v>
      </c>
      <c r="G10" s="326">
        <v>9492.08</v>
      </c>
      <c r="H10" s="326">
        <v>3696.16</v>
      </c>
      <c r="I10" s="322">
        <v>34.08</v>
      </c>
      <c r="J10" s="322">
        <v>945.16</v>
      </c>
      <c r="K10" s="322">
        <v>1005.1</v>
      </c>
      <c r="L10" s="323">
        <v>0.0</v>
      </c>
      <c r="M10" s="323">
        <v>3188.1</v>
      </c>
      <c r="N10" s="323">
        <v>623.48</v>
      </c>
    </row>
    <row r="11">
      <c r="A11" s="19">
        <v>8.0</v>
      </c>
      <c r="B11" s="324" t="s">
        <v>3180</v>
      </c>
      <c r="C11" s="21">
        <v>44941.0</v>
      </c>
      <c r="D11" s="328">
        <v>44982.0</v>
      </c>
      <c r="E11" s="34"/>
      <c r="F11" s="22">
        <v>1365.0</v>
      </c>
      <c r="G11" s="326">
        <v>2571.13</v>
      </c>
      <c r="H11" s="327">
        <v>890.98</v>
      </c>
      <c r="I11" s="322">
        <v>0.0</v>
      </c>
      <c r="J11" s="322">
        <v>338.02</v>
      </c>
      <c r="K11" s="322">
        <v>952.23</v>
      </c>
      <c r="L11" s="323">
        <v>176.32</v>
      </c>
      <c r="M11" s="323">
        <v>161.85</v>
      </c>
      <c r="N11" s="323">
        <v>51.73</v>
      </c>
    </row>
    <row r="12">
      <c r="A12" s="19">
        <v>9.0</v>
      </c>
      <c r="B12" s="324" t="s">
        <v>3181</v>
      </c>
      <c r="C12" s="21">
        <v>44943.0</v>
      </c>
      <c r="D12" s="21">
        <v>45140.0</v>
      </c>
      <c r="E12" s="9"/>
      <c r="F12" s="22">
        <v>1980.0</v>
      </c>
      <c r="G12" s="326">
        <v>10614.81</v>
      </c>
      <c r="H12" s="326">
        <v>8262.0</v>
      </c>
      <c r="I12" s="322">
        <v>0.0</v>
      </c>
      <c r="J12" s="322">
        <v>243.52</v>
      </c>
      <c r="K12" s="322">
        <v>586.31</v>
      </c>
      <c r="L12" s="323">
        <v>0.0</v>
      </c>
      <c r="M12" s="323">
        <v>0.0</v>
      </c>
      <c r="N12" s="323">
        <v>1522.98</v>
      </c>
    </row>
    <row r="13">
      <c r="A13" s="19">
        <v>10.0</v>
      </c>
      <c r="B13" s="324" t="s">
        <v>3182</v>
      </c>
      <c r="C13" s="21">
        <v>44945.0</v>
      </c>
      <c r="D13" s="21">
        <v>45172.0</v>
      </c>
      <c r="E13" s="9"/>
      <c r="F13" s="22">
        <v>1200.0</v>
      </c>
      <c r="G13" s="326">
        <v>3245.64</v>
      </c>
      <c r="H13" s="326">
        <v>1054.01</v>
      </c>
      <c r="I13" s="322">
        <v>62.37</v>
      </c>
      <c r="J13" s="322">
        <v>338.02</v>
      </c>
      <c r="K13" s="322">
        <v>960.62</v>
      </c>
      <c r="L13" s="323">
        <v>198.35</v>
      </c>
      <c r="M13" s="323">
        <v>581.67</v>
      </c>
      <c r="N13" s="323">
        <v>50.6</v>
      </c>
    </row>
    <row r="14">
      <c r="A14" s="19">
        <v>11.0</v>
      </c>
      <c r="B14" s="324" t="s">
        <v>3183</v>
      </c>
      <c r="C14" s="21">
        <v>44949.0</v>
      </c>
      <c r="D14" s="21">
        <v>45262.0</v>
      </c>
      <c r="E14" s="9"/>
      <c r="F14" s="22">
        <v>2020.0</v>
      </c>
      <c r="G14" s="326">
        <v>5940.08</v>
      </c>
      <c r="H14" s="327">
        <v>3036.33</v>
      </c>
      <c r="I14" s="322">
        <v>146.27</v>
      </c>
      <c r="J14" s="322">
        <v>581.54</v>
      </c>
      <c r="K14" s="322">
        <v>853.17</v>
      </c>
      <c r="L14" s="323">
        <v>16.24</v>
      </c>
      <c r="M14" s="323">
        <v>674.96</v>
      </c>
      <c r="N14" s="323">
        <v>631.57</v>
      </c>
    </row>
    <row r="15">
      <c r="A15" s="19">
        <v>12.0</v>
      </c>
      <c r="B15" s="324" t="s">
        <v>3184</v>
      </c>
      <c r="C15" s="21">
        <v>44956.0</v>
      </c>
      <c r="D15" s="21" t="s">
        <v>1622</v>
      </c>
      <c r="E15" s="9"/>
      <c r="F15" s="22">
        <v>1090.0</v>
      </c>
      <c r="G15" s="326">
        <v>4660.32</v>
      </c>
      <c r="H15" s="326">
        <v>1218.21</v>
      </c>
      <c r="I15" s="322">
        <v>32.67</v>
      </c>
      <c r="J15" s="322">
        <v>945.16</v>
      </c>
      <c r="K15" s="322">
        <v>586.31</v>
      </c>
      <c r="L15" s="323">
        <v>67.05</v>
      </c>
      <c r="M15" s="329">
        <v>1681.04</v>
      </c>
      <c r="N15" s="323">
        <v>129.88</v>
      </c>
    </row>
    <row r="16">
      <c r="A16" s="19">
        <v>13.0</v>
      </c>
      <c r="B16" s="330" t="s">
        <v>3185</v>
      </c>
      <c r="C16" s="21">
        <v>44953.0</v>
      </c>
      <c r="D16" s="21">
        <v>45078.0</v>
      </c>
      <c r="E16" s="9"/>
      <c r="F16" s="22">
        <v>2305.0</v>
      </c>
      <c r="G16" s="326">
        <v>1262.27</v>
      </c>
      <c r="H16" s="327">
        <v>97.2</v>
      </c>
      <c r="I16" s="322">
        <v>0.0</v>
      </c>
      <c r="J16" s="322">
        <v>94.5</v>
      </c>
      <c r="K16" s="322">
        <v>952.23</v>
      </c>
      <c r="L16" s="323">
        <v>56.06</v>
      </c>
      <c r="M16" s="323">
        <v>0.0</v>
      </c>
      <c r="N16" s="323">
        <v>62.28</v>
      </c>
    </row>
    <row r="17">
      <c r="A17" s="19">
        <v>14.0</v>
      </c>
      <c r="B17" s="330" t="s">
        <v>3186</v>
      </c>
      <c r="C17" s="21">
        <v>44926.0</v>
      </c>
      <c r="D17" s="21" t="s">
        <v>1621</v>
      </c>
      <c r="E17" s="9"/>
      <c r="F17" s="22">
        <v>1585.0</v>
      </c>
      <c r="G17" s="326">
        <v>11305.92</v>
      </c>
      <c r="H17" s="326">
        <v>6627.58</v>
      </c>
      <c r="I17" s="322">
        <v>34.08</v>
      </c>
      <c r="J17" s="322">
        <v>338.02</v>
      </c>
      <c r="K17" s="322">
        <v>984.92</v>
      </c>
      <c r="L17" s="323">
        <v>215.51</v>
      </c>
      <c r="M17" s="323">
        <v>2084.7</v>
      </c>
      <c r="N17" s="323">
        <v>1021.11</v>
      </c>
    </row>
    <row r="18">
      <c r="A18" s="19">
        <v>15.0</v>
      </c>
      <c r="B18" s="324" t="s">
        <v>3187</v>
      </c>
      <c r="C18" s="21">
        <v>44886.0</v>
      </c>
      <c r="D18" s="21">
        <v>45079.0</v>
      </c>
      <c r="E18" s="9"/>
      <c r="F18" s="22">
        <v>885.0</v>
      </c>
      <c r="G18" s="326">
        <v>15752.5</v>
      </c>
      <c r="H18" s="326">
        <v>8515.92</v>
      </c>
      <c r="I18" s="322">
        <v>85.31</v>
      </c>
      <c r="J18" s="322">
        <v>1741.31</v>
      </c>
      <c r="K18" s="322">
        <v>594.7</v>
      </c>
      <c r="L18" s="323">
        <v>113.71</v>
      </c>
      <c r="M18" s="323">
        <v>3336.06</v>
      </c>
      <c r="N18" s="323">
        <v>1365.49</v>
      </c>
    </row>
    <row r="19">
      <c r="A19" s="19">
        <v>16.0</v>
      </c>
      <c r="B19" s="324" t="s">
        <v>3188</v>
      </c>
      <c r="C19" s="21">
        <v>44964.0</v>
      </c>
      <c r="D19" s="21">
        <v>45202.0</v>
      </c>
      <c r="E19" s="9"/>
      <c r="F19" s="22">
        <v>1360.0</v>
      </c>
      <c r="G19" s="326">
        <v>1842.11</v>
      </c>
      <c r="H19" s="327">
        <v>651.84</v>
      </c>
      <c r="I19" s="322">
        <v>0.0</v>
      </c>
      <c r="J19" s="322">
        <v>338.02</v>
      </c>
      <c r="K19" s="322">
        <v>586.31</v>
      </c>
      <c r="L19" s="323">
        <v>120.72</v>
      </c>
      <c r="M19" s="323">
        <v>102.34</v>
      </c>
      <c r="N19" s="323">
        <v>42.88</v>
      </c>
    </row>
    <row r="20">
      <c r="A20" s="19">
        <v>17.0</v>
      </c>
      <c r="B20" s="324" t="s">
        <v>3189</v>
      </c>
      <c r="C20" s="21">
        <v>44963.0</v>
      </c>
      <c r="D20" s="21" t="s">
        <v>1623</v>
      </c>
      <c r="E20" s="331"/>
      <c r="F20" s="22">
        <v>1855.0</v>
      </c>
      <c r="G20" s="326">
        <v>1220.5</v>
      </c>
      <c r="H20" s="327">
        <v>129.6</v>
      </c>
      <c r="I20" s="322">
        <v>0.0</v>
      </c>
      <c r="J20" s="322">
        <v>0.0</v>
      </c>
      <c r="K20" s="322">
        <v>952.23</v>
      </c>
      <c r="L20" s="323">
        <v>62.21</v>
      </c>
      <c r="M20" s="323">
        <v>40.58</v>
      </c>
      <c r="N20" s="323">
        <v>35.88</v>
      </c>
    </row>
    <row r="21">
      <c r="A21" s="19">
        <v>18.0</v>
      </c>
      <c r="B21" s="324" t="s">
        <v>3190</v>
      </c>
      <c r="C21" s="21">
        <v>44957.0</v>
      </c>
      <c r="D21" s="21" t="s">
        <v>1624</v>
      </c>
      <c r="E21" s="331"/>
      <c r="F21" s="22">
        <v>2080.0</v>
      </c>
      <c r="G21" s="327">
        <v>354.42</v>
      </c>
      <c r="H21" s="327">
        <v>54.0</v>
      </c>
      <c r="I21" s="322">
        <v>0.0</v>
      </c>
      <c r="J21" s="322">
        <v>0.0</v>
      </c>
      <c r="K21" s="322">
        <v>888.37</v>
      </c>
      <c r="L21" s="323">
        <v>39.97</v>
      </c>
      <c r="M21" s="323">
        <v>0.0</v>
      </c>
      <c r="N21" s="323">
        <v>77.37</v>
      </c>
    </row>
    <row r="22">
      <c r="A22" s="19">
        <v>19.0</v>
      </c>
      <c r="B22" s="324" t="s">
        <v>3191</v>
      </c>
      <c r="C22" s="21">
        <v>44971.0</v>
      </c>
      <c r="D22" s="21">
        <v>45020.0</v>
      </c>
      <c r="E22" s="331"/>
      <c r="F22" s="22">
        <v>1330.0</v>
      </c>
      <c r="G22" s="326">
        <v>3577.17</v>
      </c>
      <c r="H22" s="327">
        <v>879.16</v>
      </c>
      <c r="I22" s="322">
        <v>85.31</v>
      </c>
      <c r="J22" s="322">
        <v>338.02</v>
      </c>
      <c r="K22" s="322">
        <v>960.62</v>
      </c>
      <c r="L22" s="323">
        <v>163.35</v>
      </c>
      <c r="M22" s="329">
        <v>1106.91</v>
      </c>
      <c r="N22" s="323">
        <v>43.8</v>
      </c>
    </row>
    <row r="23">
      <c r="A23" s="19">
        <v>20.0</v>
      </c>
      <c r="B23" s="324" t="s">
        <v>3192</v>
      </c>
      <c r="C23" s="21">
        <v>44974.0</v>
      </c>
      <c r="D23" s="21">
        <v>44988.0</v>
      </c>
      <c r="E23" s="331"/>
      <c r="F23" s="22">
        <v>1590.0</v>
      </c>
      <c r="G23" s="326">
        <v>3577.17</v>
      </c>
      <c r="H23" s="327">
        <v>879.16</v>
      </c>
      <c r="I23" s="322">
        <v>85.31</v>
      </c>
      <c r="J23" s="322">
        <v>338.02</v>
      </c>
      <c r="K23" s="322">
        <v>960.62</v>
      </c>
      <c r="L23" s="323">
        <v>163.35</v>
      </c>
      <c r="M23" s="329">
        <v>1106.91</v>
      </c>
      <c r="N23" s="323">
        <v>43.7</v>
      </c>
    </row>
    <row r="24">
      <c r="A24" s="19">
        <v>21.0</v>
      </c>
      <c r="B24" s="330" t="s">
        <v>3193</v>
      </c>
      <c r="C24" s="21">
        <v>44974.0</v>
      </c>
      <c r="D24" s="21" t="s">
        <v>1625</v>
      </c>
      <c r="E24" s="332"/>
      <c r="F24" s="22">
        <v>1165.0</v>
      </c>
      <c r="G24" s="326">
        <v>1190.72</v>
      </c>
      <c r="H24" s="327">
        <v>140.4</v>
      </c>
      <c r="I24" s="322">
        <v>0.0</v>
      </c>
      <c r="J24" s="322">
        <v>0.0</v>
      </c>
      <c r="K24" s="322">
        <v>952.23</v>
      </c>
      <c r="L24" s="323">
        <v>63.88</v>
      </c>
      <c r="M24" s="323">
        <v>0.0</v>
      </c>
      <c r="N24" s="323">
        <v>34.21</v>
      </c>
    </row>
    <row r="25">
      <c r="A25" s="19">
        <v>22.0</v>
      </c>
      <c r="B25" s="324" t="s">
        <v>3194</v>
      </c>
      <c r="C25" s="21">
        <v>44975.0</v>
      </c>
      <c r="D25" s="21">
        <v>45263.0</v>
      </c>
      <c r="E25" s="331"/>
      <c r="F25" s="22">
        <v>1345.0</v>
      </c>
      <c r="G25" s="326">
        <v>1230.95</v>
      </c>
      <c r="H25" s="327">
        <v>554.64</v>
      </c>
      <c r="I25" s="322">
        <v>0.0</v>
      </c>
      <c r="J25" s="322">
        <v>243.52</v>
      </c>
      <c r="K25" s="322">
        <v>302.06</v>
      </c>
      <c r="L25" s="323">
        <v>102.72</v>
      </c>
      <c r="M25" s="323">
        <v>0.0</v>
      </c>
      <c r="N25" s="323">
        <v>28.01</v>
      </c>
    </row>
    <row r="26">
      <c r="A26" s="19">
        <v>23.0</v>
      </c>
      <c r="B26" s="324" t="s">
        <v>3195</v>
      </c>
      <c r="C26" s="21">
        <v>44974.0</v>
      </c>
      <c r="D26" s="21">
        <v>45019.0</v>
      </c>
      <c r="E26" s="8"/>
      <c r="F26" s="22">
        <v>1730.0</v>
      </c>
      <c r="G26" s="326">
        <v>1201.52</v>
      </c>
      <c r="H26" s="327">
        <v>151.2</v>
      </c>
      <c r="I26" s="322">
        <v>0.0</v>
      </c>
      <c r="J26" s="322">
        <v>0.0</v>
      </c>
      <c r="K26" s="322">
        <v>952.23</v>
      </c>
      <c r="L26" s="323">
        <v>65.4</v>
      </c>
      <c r="M26" s="323">
        <v>0.0</v>
      </c>
      <c r="N26" s="323">
        <v>32.69</v>
      </c>
    </row>
    <row r="27">
      <c r="A27" s="19">
        <v>24.0</v>
      </c>
      <c r="B27" s="324" t="s">
        <v>3196</v>
      </c>
      <c r="C27" s="21">
        <v>44970.0</v>
      </c>
      <c r="D27" s="21">
        <v>45004.0</v>
      </c>
      <c r="E27" s="8"/>
      <c r="F27" s="22">
        <v>2050.0</v>
      </c>
      <c r="G27" s="326">
        <v>1785.85</v>
      </c>
      <c r="H27" s="327">
        <v>662.39</v>
      </c>
      <c r="I27" s="322">
        <v>0.0</v>
      </c>
      <c r="J27" s="322">
        <v>0.0</v>
      </c>
      <c r="K27" s="322">
        <v>952.23</v>
      </c>
      <c r="L27" s="323">
        <v>151.92</v>
      </c>
      <c r="M27" s="323">
        <v>0.0</v>
      </c>
      <c r="N27" s="323">
        <v>19.31</v>
      </c>
    </row>
    <row r="28">
      <c r="A28" s="19">
        <v>25.0</v>
      </c>
      <c r="B28" s="324" t="s">
        <v>3197</v>
      </c>
      <c r="C28" s="21">
        <v>44979.0</v>
      </c>
      <c r="D28" s="21">
        <v>45263.0</v>
      </c>
      <c r="F28" s="22">
        <v>2185.0</v>
      </c>
      <c r="G28" s="327">
        <v>971.83</v>
      </c>
      <c r="H28" s="327">
        <v>424.02</v>
      </c>
      <c r="I28" s="322">
        <v>0.0</v>
      </c>
      <c r="J28" s="322">
        <v>94.5</v>
      </c>
      <c r="K28" s="322">
        <v>302.06</v>
      </c>
      <c r="L28" s="323">
        <v>84.49</v>
      </c>
      <c r="M28" s="323">
        <v>21.17</v>
      </c>
      <c r="N28" s="323">
        <v>45.59</v>
      </c>
    </row>
    <row r="29">
      <c r="A29" s="19">
        <v>26.0</v>
      </c>
      <c r="B29" s="324" t="s">
        <v>3198</v>
      </c>
      <c r="C29" s="21">
        <v>44982.0</v>
      </c>
      <c r="D29" s="21" t="s">
        <v>1626</v>
      </c>
      <c r="F29" s="22">
        <v>985.0</v>
      </c>
      <c r="G29" s="326">
        <v>32512.94</v>
      </c>
      <c r="H29" s="326">
        <v>24291.9</v>
      </c>
      <c r="I29" s="322">
        <v>85.31</v>
      </c>
      <c r="J29" s="322">
        <v>338.02</v>
      </c>
      <c r="K29" s="322">
        <v>960.62</v>
      </c>
      <c r="L29" s="323">
        <v>87.2</v>
      </c>
      <c r="M29" s="323">
        <v>2466.25</v>
      </c>
      <c r="N29" s="323">
        <v>4283.64</v>
      </c>
    </row>
    <row r="30">
      <c r="A30" s="19">
        <v>27.0</v>
      </c>
      <c r="B30" s="324" t="s">
        <v>3199</v>
      </c>
      <c r="C30" s="21">
        <v>44985.0</v>
      </c>
      <c r="D30" s="21">
        <v>45203.0</v>
      </c>
      <c r="E30" s="8"/>
      <c r="F30" s="22">
        <v>1315.0</v>
      </c>
      <c r="G30" s="326">
        <v>4419.89</v>
      </c>
      <c r="H30" s="327">
        <v>519.42</v>
      </c>
      <c r="I30" s="322">
        <v>0.0</v>
      </c>
      <c r="J30" s="322">
        <v>338.02</v>
      </c>
      <c r="K30" s="322">
        <v>1989.6</v>
      </c>
      <c r="L30" s="323">
        <v>74.92</v>
      </c>
      <c r="M30" s="323">
        <v>1466.72</v>
      </c>
      <c r="N30" s="323">
        <v>31.21</v>
      </c>
    </row>
    <row r="31">
      <c r="A31" s="19">
        <v>28.0</v>
      </c>
      <c r="B31" s="324" t="s">
        <v>3200</v>
      </c>
      <c r="C31" s="21">
        <v>44981.0</v>
      </c>
      <c r="D31" s="21">
        <v>45007.0</v>
      </c>
      <c r="E31" s="8"/>
      <c r="F31" s="22">
        <v>1595.0</v>
      </c>
      <c r="G31" s="326">
        <v>1745.53</v>
      </c>
      <c r="H31" s="327">
        <v>131.13</v>
      </c>
      <c r="I31" s="322">
        <v>0.0</v>
      </c>
      <c r="J31" s="322">
        <v>338.02</v>
      </c>
      <c r="K31" s="322">
        <v>952.23</v>
      </c>
      <c r="L31" s="323">
        <v>100.46</v>
      </c>
      <c r="M31" s="323">
        <v>174.47</v>
      </c>
      <c r="N31" s="323">
        <v>49.22</v>
      </c>
    </row>
    <row r="32">
      <c r="A32" s="19">
        <v>29.0</v>
      </c>
      <c r="B32" s="324" t="s">
        <v>3201</v>
      </c>
      <c r="C32" s="21">
        <v>44986.0</v>
      </c>
      <c r="D32" s="21">
        <v>45001.0</v>
      </c>
      <c r="E32" s="8"/>
      <c r="F32" s="22">
        <v>1745.0</v>
      </c>
      <c r="G32" s="326">
        <v>1337.65</v>
      </c>
      <c r="H32" s="327">
        <v>151.2</v>
      </c>
      <c r="I32" s="322">
        <v>0.0</v>
      </c>
      <c r="J32" s="322">
        <v>0.0</v>
      </c>
      <c r="K32" s="322">
        <v>952.23</v>
      </c>
      <c r="L32" s="323">
        <v>65.4</v>
      </c>
      <c r="M32" s="323">
        <v>136.13</v>
      </c>
      <c r="N32" s="323">
        <v>32.69</v>
      </c>
    </row>
    <row r="33">
      <c r="A33" s="19">
        <v>30.0</v>
      </c>
      <c r="B33" s="324" t="s">
        <v>3202</v>
      </c>
      <c r="C33" s="21">
        <v>44990.0</v>
      </c>
      <c r="D33" s="21">
        <v>45003.0</v>
      </c>
      <c r="E33" s="8"/>
      <c r="F33" s="22">
        <v>1595.0</v>
      </c>
      <c r="G33" s="327">
        <v>780.89</v>
      </c>
      <c r="H33" s="327">
        <v>129.6</v>
      </c>
      <c r="I33" s="322">
        <v>0.0</v>
      </c>
      <c r="J33" s="322">
        <v>0.0</v>
      </c>
      <c r="K33" s="322">
        <v>586.31</v>
      </c>
      <c r="L33" s="323">
        <v>44.46</v>
      </c>
      <c r="M33" s="323">
        <v>0.0</v>
      </c>
      <c r="N33" s="323">
        <v>20.52</v>
      </c>
    </row>
    <row r="34">
      <c r="A34" s="19">
        <v>31.0</v>
      </c>
      <c r="B34" s="324" t="s">
        <v>3203</v>
      </c>
      <c r="C34" s="21">
        <v>44996.0</v>
      </c>
      <c r="D34" s="21">
        <v>45016.0</v>
      </c>
      <c r="E34" s="8"/>
      <c r="F34" s="22">
        <v>1975.0</v>
      </c>
      <c r="G34" s="326">
        <v>10711.38</v>
      </c>
      <c r="H34" s="326">
        <v>6293.7</v>
      </c>
      <c r="I34" s="322">
        <v>0.0</v>
      </c>
      <c r="J34" s="322">
        <v>338.02</v>
      </c>
      <c r="K34" s="322">
        <v>2402.7</v>
      </c>
      <c r="L34" s="323">
        <v>49.99</v>
      </c>
      <c r="M34" s="323">
        <v>498.23</v>
      </c>
      <c r="N34" s="323">
        <v>1128.74</v>
      </c>
    </row>
    <row r="35">
      <c r="A35" s="19">
        <v>32.0</v>
      </c>
      <c r="B35" s="324" t="s">
        <v>3204</v>
      </c>
      <c r="C35" s="21">
        <v>44997.0</v>
      </c>
      <c r="D35" s="21">
        <v>45012.0</v>
      </c>
      <c r="E35" s="8"/>
      <c r="F35" s="22">
        <v>1800.0</v>
      </c>
      <c r="G35" s="326">
        <v>5784.43</v>
      </c>
      <c r="H35" s="326">
        <v>3539.7</v>
      </c>
      <c r="I35" s="322">
        <v>0.0</v>
      </c>
      <c r="J35" s="322">
        <v>94.5</v>
      </c>
      <c r="K35" s="322">
        <v>1122.33</v>
      </c>
      <c r="L35" s="323">
        <v>65.4</v>
      </c>
      <c r="M35" s="323">
        <v>302.06</v>
      </c>
      <c r="N35" s="323">
        <v>660.44</v>
      </c>
    </row>
    <row r="36">
      <c r="A36" s="19">
        <v>33.0</v>
      </c>
      <c r="B36" s="324" t="s">
        <v>3205</v>
      </c>
      <c r="C36" s="21">
        <v>44998.0</v>
      </c>
      <c r="D36" s="21">
        <v>45011.0</v>
      </c>
      <c r="E36" s="8"/>
      <c r="F36" s="22">
        <v>1895.0</v>
      </c>
      <c r="G36" s="326">
        <v>1197.06</v>
      </c>
      <c r="H36" s="327">
        <v>129.6</v>
      </c>
      <c r="I36" s="322">
        <v>0.0</v>
      </c>
      <c r="J36" s="322">
        <v>0.0</v>
      </c>
      <c r="K36" s="322">
        <v>952.23</v>
      </c>
      <c r="L36" s="323">
        <v>62.21</v>
      </c>
      <c r="M36" s="323">
        <v>17.14</v>
      </c>
      <c r="N36" s="323">
        <v>35.88</v>
      </c>
    </row>
    <row r="37">
      <c r="A37" s="19">
        <v>34.0</v>
      </c>
      <c r="B37" s="324" t="s">
        <v>3206</v>
      </c>
      <c r="C37" s="21">
        <v>44998.0</v>
      </c>
      <c r="D37" s="21">
        <v>45011.0</v>
      </c>
      <c r="E37" s="8"/>
      <c r="F37" s="22">
        <v>2155.0</v>
      </c>
      <c r="G37" s="326">
        <v>1179.92</v>
      </c>
      <c r="H37" s="327">
        <v>129.6</v>
      </c>
      <c r="I37" s="322">
        <v>0.0</v>
      </c>
      <c r="J37" s="322">
        <v>0.0</v>
      </c>
      <c r="K37" s="322">
        <v>952.23</v>
      </c>
      <c r="L37" s="323">
        <v>62.21</v>
      </c>
      <c r="M37" s="323">
        <v>0.0</v>
      </c>
      <c r="N37" s="323">
        <v>35.88</v>
      </c>
    </row>
    <row r="38">
      <c r="A38" s="19">
        <v>35.0</v>
      </c>
      <c r="B38" s="324" t="s">
        <v>3207</v>
      </c>
      <c r="C38" s="21">
        <v>45002.0</v>
      </c>
      <c r="D38" s="21">
        <v>45021.0</v>
      </c>
      <c r="E38" s="8"/>
      <c r="F38" s="22">
        <v>1755.0</v>
      </c>
      <c r="G38" s="326">
        <v>1719.54</v>
      </c>
      <c r="H38" s="327">
        <v>183.6</v>
      </c>
      <c r="I38" s="322">
        <v>0.0</v>
      </c>
      <c r="J38" s="322">
        <v>0.0</v>
      </c>
      <c r="K38" s="322">
        <v>952.23</v>
      </c>
      <c r="L38" s="323">
        <v>69.24</v>
      </c>
      <c r="M38" s="323">
        <v>485.62</v>
      </c>
      <c r="N38" s="323">
        <v>28.85</v>
      </c>
    </row>
    <row r="39">
      <c r="A39" s="19">
        <v>36.0</v>
      </c>
      <c r="B39" s="324" t="s">
        <v>3208</v>
      </c>
      <c r="C39" s="21">
        <v>45009.0</v>
      </c>
      <c r="D39" s="21">
        <v>45074.0</v>
      </c>
      <c r="E39" s="8"/>
      <c r="F39" s="22">
        <v>1060.0</v>
      </c>
      <c r="G39" s="326">
        <v>3168.06</v>
      </c>
      <c r="H39" s="327">
        <v>619.44</v>
      </c>
      <c r="I39" s="322">
        <v>34.08</v>
      </c>
      <c r="J39" s="322">
        <v>0.0</v>
      </c>
      <c r="K39" s="322">
        <v>1734.17</v>
      </c>
      <c r="L39" s="323">
        <v>154.55</v>
      </c>
      <c r="M39" s="323">
        <v>1234.51</v>
      </c>
      <c r="N39" s="323">
        <v>21.31</v>
      </c>
    </row>
    <row r="40">
      <c r="A40" s="19">
        <v>37.0</v>
      </c>
      <c r="B40" s="324" t="s">
        <v>3209</v>
      </c>
      <c r="C40" s="21">
        <v>45010.0</v>
      </c>
      <c r="D40" s="21">
        <v>45020.0</v>
      </c>
      <c r="E40" s="331"/>
      <c r="F40" s="22">
        <v>2110.0</v>
      </c>
      <c r="G40" s="326">
        <v>1046.47</v>
      </c>
      <c r="H40" s="327">
        <v>108.0</v>
      </c>
      <c r="I40" s="322">
        <v>0.0</v>
      </c>
      <c r="J40" s="322">
        <v>0.0</v>
      </c>
      <c r="K40" s="322">
        <v>586.31</v>
      </c>
      <c r="L40" s="323">
        <v>42.05</v>
      </c>
      <c r="M40" s="323">
        <v>287.18</v>
      </c>
      <c r="N40" s="323">
        <v>22.93</v>
      </c>
    </row>
    <row r="41">
      <c r="A41" s="19">
        <v>38.0</v>
      </c>
      <c r="B41" s="324" t="s">
        <v>3210</v>
      </c>
      <c r="C41" s="21">
        <v>45012.0</v>
      </c>
      <c r="D41" s="21">
        <v>45048.0</v>
      </c>
      <c r="E41" s="331"/>
      <c r="F41" s="22">
        <v>1365.0</v>
      </c>
      <c r="G41" s="326">
        <v>14131.67</v>
      </c>
      <c r="H41" s="326">
        <v>9811.8</v>
      </c>
      <c r="I41" s="322">
        <v>0.0</v>
      </c>
      <c r="J41" s="322">
        <v>338.02</v>
      </c>
      <c r="K41" s="322">
        <v>1413.93</v>
      </c>
      <c r="L41" s="323">
        <v>73.16</v>
      </c>
      <c r="M41" s="323">
        <v>748.58</v>
      </c>
      <c r="N41" s="323">
        <v>1746.18</v>
      </c>
    </row>
    <row r="42">
      <c r="A42" s="19">
        <v>39.0</v>
      </c>
      <c r="B42" s="324" t="s">
        <v>3211</v>
      </c>
      <c r="C42" s="21">
        <v>45015.0</v>
      </c>
      <c r="D42" s="21">
        <v>45025.0</v>
      </c>
      <c r="E42" s="331"/>
      <c r="F42" s="22">
        <v>2340.0</v>
      </c>
      <c r="G42" s="326">
        <v>1454.61</v>
      </c>
      <c r="H42" s="327">
        <v>97.2</v>
      </c>
      <c r="I42" s="322">
        <v>0.0</v>
      </c>
      <c r="J42" s="322">
        <v>0.0</v>
      </c>
      <c r="K42" s="322">
        <v>952.23</v>
      </c>
      <c r="L42" s="323">
        <v>56.06</v>
      </c>
      <c r="M42" s="323">
        <v>307.09</v>
      </c>
      <c r="N42" s="323">
        <v>42.03</v>
      </c>
    </row>
    <row r="43">
      <c r="A43" s="19">
        <v>40.0</v>
      </c>
      <c r="B43" s="324" t="s">
        <v>3212</v>
      </c>
      <c r="C43" s="21">
        <v>44981.0</v>
      </c>
      <c r="D43" s="21">
        <v>45007.0</v>
      </c>
      <c r="E43" s="331"/>
      <c r="F43" s="22">
        <v>1835.0</v>
      </c>
      <c r="G43" s="327">
        <v>851.3</v>
      </c>
      <c r="H43" s="327">
        <v>402.16</v>
      </c>
      <c r="I43" s="322">
        <v>34.08</v>
      </c>
      <c r="J43" s="322">
        <v>0.0</v>
      </c>
      <c r="K43" s="322">
        <v>310.45</v>
      </c>
      <c r="L43" s="323">
        <v>78.46</v>
      </c>
      <c r="M43" s="323">
        <v>0.0</v>
      </c>
      <c r="N43" s="323">
        <v>26.15</v>
      </c>
    </row>
    <row r="44">
      <c r="A44" s="19">
        <v>41.0</v>
      </c>
      <c r="B44" s="324" t="s">
        <v>3213</v>
      </c>
      <c r="C44" s="21">
        <v>44975.0</v>
      </c>
      <c r="D44" s="21">
        <v>45006.0</v>
      </c>
      <c r="E44" s="331"/>
      <c r="F44" s="22">
        <v>1165.0</v>
      </c>
      <c r="G44" s="326">
        <v>2091.79</v>
      </c>
      <c r="H44" s="327">
        <v>597.07</v>
      </c>
      <c r="I44" s="322">
        <v>0.0</v>
      </c>
      <c r="J44" s="322">
        <v>338.02</v>
      </c>
      <c r="K44" s="322">
        <v>952.23</v>
      </c>
      <c r="L44" s="323">
        <v>130.26</v>
      </c>
      <c r="M44" s="323">
        <v>23.44</v>
      </c>
      <c r="N44" s="323">
        <v>50.77</v>
      </c>
    </row>
    <row r="45">
      <c r="A45" s="19">
        <v>42.0</v>
      </c>
      <c r="B45" s="324" t="s">
        <v>3214</v>
      </c>
      <c r="C45" s="21">
        <v>45021.0</v>
      </c>
      <c r="D45" s="21">
        <v>45039.0</v>
      </c>
      <c r="E45" s="331"/>
      <c r="F45" s="22">
        <v>1840.0</v>
      </c>
      <c r="G45" s="326">
        <v>2370.06</v>
      </c>
      <c r="H45" s="327">
        <v>216.51</v>
      </c>
      <c r="I45" s="322">
        <v>0.0</v>
      </c>
      <c r="J45" s="322">
        <v>338.02</v>
      </c>
      <c r="K45" s="322">
        <v>1287.95</v>
      </c>
      <c r="L45" s="323">
        <v>55.76</v>
      </c>
      <c r="M45" s="323">
        <v>431.9</v>
      </c>
      <c r="N45" s="323">
        <v>39.92</v>
      </c>
    </row>
    <row r="46">
      <c r="A46" s="19">
        <v>43.0</v>
      </c>
      <c r="B46" s="324" t="s">
        <v>3215</v>
      </c>
      <c r="C46" s="21">
        <v>45021.0</v>
      </c>
      <c r="D46" s="21">
        <v>45028.0</v>
      </c>
      <c r="E46" s="331"/>
      <c r="F46" s="22">
        <v>1870.0</v>
      </c>
      <c r="G46" s="326">
        <v>1115.12</v>
      </c>
      <c r="H46" s="327">
        <v>64.8</v>
      </c>
      <c r="I46" s="322">
        <v>0.0</v>
      </c>
      <c r="J46" s="322">
        <v>0.0</v>
      </c>
      <c r="K46" s="322">
        <v>952.23</v>
      </c>
      <c r="L46" s="323">
        <v>47.36</v>
      </c>
      <c r="M46" s="323">
        <v>0.0</v>
      </c>
      <c r="N46" s="323">
        <v>50.73</v>
      </c>
    </row>
    <row r="47">
      <c r="A47" s="19">
        <v>44.0</v>
      </c>
      <c r="B47" s="324" t="s">
        <v>3216</v>
      </c>
      <c r="C47" s="21">
        <v>45023.0</v>
      </c>
      <c r="D47" s="21">
        <v>45037.0</v>
      </c>
      <c r="E47" s="331"/>
      <c r="F47" s="22">
        <v>1805.0</v>
      </c>
      <c r="G47" s="327">
        <v>865.52</v>
      </c>
      <c r="H47" s="327">
        <v>151.45</v>
      </c>
      <c r="I47" s="322">
        <v>0.0</v>
      </c>
      <c r="J47" s="322">
        <v>0.0</v>
      </c>
      <c r="K47" s="322">
        <v>604.12</v>
      </c>
      <c r="L47" s="323">
        <v>58.36</v>
      </c>
      <c r="M47" s="323">
        <v>0.0</v>
      </c>
      <c r="N47" s="323">
        <v>51.59</v>
      </c>
    </row>
    <row r="48">
      <c r="A48" s="19">
        <v>45.0</v>
      </c>
      <c r="B48" s="324" t="s">
        <v>3217</v>
      </c>
      <c r="C48" s="21">
        <v>45022.0</v>
      </c>
      <c r="D48" s="21">
        <v>45045.0</v>
      </c>
      <c r="E48" s="331"/>
      <c r="F48" s="22">
        <v>2090.0</v>
      </c>
      <c r="G48" s="326">
        <v>1903.67</v>
      </c>
      <c r="H48" s="327">
        <v>688.5</v>
      </c>
      <c r="I48" s="322">
        <v>0.0</v>
      </c>
      <c r="J48" s="322">
        <v>338.02</v>
      </c>
      <c r="K48" s="322">
        <v>302.06</v>
      </c>
      <c r="L48" s="323">
        <v>26.18</v>
      </c>
      <c r="M48" s="323">
        <v>380.98</v>
      </c>
      <c r="N48" s="323">
        <v>167.93</v>
      </c>
    </row>
    <row r="49">
      <c r="A49" s="19">
        <v>46.0</v>
      </c>
      <c r="B49" s="324" t="s">
        <v>3218</v>
      </c>
      <c r="C49" s="21">
        <v>45022.0</v>
      </c>
      <c r="D49" s="21">
        <v>45029.0</v>
      </c>
      <c r="E49" s="331"/>
      <c r="F49" s="22">
        <v>1775.0</v>
      </c>
      <c r="G49" s="327">
        <v>419.22</v>
      </c>
      <c r="H49" s="327">
        <v>64.8</v>
      </c>
      <c r="I49" s="322">
        <v>0.0</v>
      </c>
      <c r="J49" s="322">
        <v>0.0</v>
      </c>
      <c r="K49" s="322">
        <v>302.06</v>
      </c>
      <c r="L49" s="323">
        <v>28.2</v>
      </c>
      <c r="M49" s="323">
        <v>0.0</v>
      </c>
      <c r="N49" s="323">
        <v>24.16</v>
      </c>
    </row>
    <row r="50">
      <c r="A50" s="19">
        <v>47.0</v>
      </c>
      <c r="B50" s="324" t="s">
        <v>3219</v>
      </c>
      <c r="C50" s="21">
        <v>45027.0</v>
      </c>
      <c r="D50" s="21">
        <v>45043.0</v>
      </c>
      <c r="E50" s="331"/>
      <c r="F50" s="22">
        <v>1585.0</v>
      </c>
      <c r="G50" s="326">
        <v>1327.07</v>
      </c>
      <c r="H50" s="327">
        <v>162.0</v>
      </c>
      <c r="I50" s="322">
        <v>0.0</v>
      </c>
      <c r="J50" s="322">
        <v>94.5</v>
      </c>
      <c r="K50" s="322">
        <v>952.23</v>
      </c>
      <c r="L50" s="323">
        <v>66.79</v>
      </c>
      <c r="M50" s="323">
        <v>0.0</v>
      </c>
      <c r="N50" s="323">
        <v>51.55</v>
      </c>
    </row>
    <row r="51">
      <c r="A51" s="19">
        <v>48.0</v>
      </c>
      <c r="B51" s="324" t="s">
        <v>3220</v>
      </c>
      <c r="C51" s="21">
        <v>45029.0</v>
      </c>
      <c r="D51" s="21">
        <v>45055.0</v>
      </c>
      <c r="E51" s="331"/>
      <c r="F51" s="22">
        <v>2310.0</v>
      </c>
      <c r="G51" s="326">
        <v>2511.94</v>
      </c>
      <c r="H51" s="327">
        <v>401.13</v>
      </c>
      <c r="I51" s="322">
        <v>0.0</v>
      </c>
      <c r="J51" s="322">
        <v>338.02</v>
      </c>
      <c r="K51" s="322">
        <v>1195.23</v>
      </c>
      <c r="L51" s="323">
        <v>100.46</v>
      </c>
      <c r="M51" s="323">
        <v>427.88</v>
      </c>
      <c r="N51" s="323">
        <v>49.22</v>
      </c>
    </row>
    <row r="52">
      <c r="A52" s="19">
        <v>49.0</v>
      </c>
      <c r="B52" s="324" t="s">
        <v>3221</v>
      </c>
      <c r="C52" s="21">
        <v>45024.0</v>
      </c>
      <c r="D52" s="21">
        <v>45035.0</v>
      </c>
      <c r="E52" s="331"/>
      <c r="F52" s="22">
        <v>2560.0</v>
      </c>
      <c r="G52" s="326">
        <v>1158.32</v>
      </c>
      <c r="H52" s="327">
        <v>108.0</v>
      </c>
      <c r="I52" s="322">
        <v>0.0</v>
      </c>
      <c r="J52" s="322">
        <v>0.0</v>
      </c>
      <c r="K52" s="322">
        <v>952.23</v>
      </c>
      <c r="L52" s="323">
        <v>58.33</v>
      </c>
      <c r="M52" s="323">
        <v>0.0</v>
      </c>
      <c r="N52" s="323">
        <v>39.76</v>
      </c>
    </row>
    <row r="53">
      <c r="A53" s="19">
        <v>50.0</v>
      </c>
      <c r="B53" s="324" t="s">
        <v>3222</v>
      </c>
      <c r="C53" s="21">
        <v>45030.0</v>
      </c>
      <c r="D53" s="21">
        <v>45084.0</v>
      </c>
      <c r="E53" s="331"/>
      <c r="F53" s="22">
        <v>1335.0</v>
      </c>
      <c r="G53" s="326">
        <v>11280.9</v>
      </c>
      <c r="H53" s="326">
        <v>6999.8</v>
      </c>
      <c r="I53" s="322">
        <v>95.04</v>
      </c>
      <c r="J53" s="322">
        <v>338.02</v>
      </c>
      <c r="K53" s="322">
        <v>1009.22</v>
      </c>
      <c r="L53" s="323">
        <v>159.88</v>
      </c>
      <c r="M53" s="323">
        <v>1543.39</v>
      </c>
      <c r="N53" s="323">
        <v>1135.55</v>
      </c>
    </row>
    <row r="54">
      <c r="A54" s="19">
        <v>51.0</v>
      </c>
      <c r="B54" s="324" t="s">
        <v>3223</v>
      </c>
      <c r="C54" s="21">
        <v>45034.0</v>
      </c>
      <c r="D54" s="21">
        <v>45051.0</v>
      </c>
      <c r="E54" s="331"/>
      <c r="F54" s="22">
        <v>1700.0</v>
      </c>
      <c r="G54" s="326">
        <v>3549.93</v>
      </c>
      <c r="H54" s="326">
        <v>1528.2</v>
      </c>
      <c r="I54" s="322">
        <v>0.0</v>
      </c>
      <c r="J54" s="322">
        <v>338.02</v>
      </c>
      <c r="K54" s="322">
        <v>952.23</v>
      </c>
      <c r="L54" s="323">
        <v>68.07</v>
      </c>
      <c r="M54" s="323">
        <v>370.08</v>
      </c>
      <c r="N54" s="323">
        <v>293.27</v>
      </c>
    </row>
    <row r="55">
      <c r="A55" s="19">
        <v>52.0</v>
      </c>
      <c r="B55" s="324" t="s">
        <v>3224</v>
      </c>
      <c r="C55" s="21">
        <v>45035.0</v>
      </c>
      <c r="D55" s="21">
        <v>45096.0</v>
      </c>
      <c r="E55" s="331"/>
      <c r="F55" s="22">
        <v>835.0</v>
      </c>
      <c r="G55" s="326">
        <v>24005.84</v>
      </c>
      <c r="H55" s="326">
        <v>16979.9</v>
      </c>
      <c r="I55" s="322">
        <v>66.75</v>
      </c>
      <c r="J55" s="322">
        <v>243.52</v>
      </c>
      <c r="K55" s="322">
        <v>1296.34</v>
      </c>
      <c r="L55" s="323">
        <v>100.0</v>
      </c>
      <c r="M55" s="323">
        <v>2391.33</v>
      </c>
      <c r="N55" s="323">
        <v>2928.0</v>
      </c>
    </row>
    <row r="56">
      <c r="A56" s="19">
        <v>53.0</v>
      </c>
      <c r="B56" s="324" t="s">
        <v>3225</v>
      </c>
      <c r="C56" s="21">
        <v>45034.0</v>
      </c>
      <c r="D56" s="21">
        <v>45058.0</v>
      </c>
      <c r="E56" s="331"/>
      <c r="F56" s="22">
        <v>2095.0</v>
      </c>
      <c r="G56" s="326">
        <v>1701.78</v>
      </c>
      <c r="H56" s="327">
        <v>335.82</v>
      </c>
      <c r="I56" s="322">
        <v>51.23</v>
      </c>
      <c r="J56" s="322">
        <v>243.52</v>
      </c>
      <c r="K56" s="322">
        <v>952.23</v>
      </c>
      <c r="L56" s="323">
        <v>90.65</v>
      </c>
      <c r="M56" s="323">
        <v>0.0</v>
      </c>
      <c r="N56" s="323">
        <v>28.33</v>
      </c>
    </row>
    <row r="57">
      <c r="A57" s="19">
        <v>54.0</v>
      </c>
      <c r="B57" s="324" t="s">
        <v>3226</v>
      </c>
      <c r="C57" s="21">
        <v>45038.0</v>
      </c>
      <c r="D57" s="21">
        <v>45051.0</v>
      </c>
      <c r="E57" s="331"/>
      <c r="F57" s="22">
        <v>1780.0</v>
      </c>
      <c r="G57" s="327">
        <v>991.59</v>
      </c>
      <c r="H57" s="327">
        <v>238.88</v>
      </c>
      <c r="I57" s="322">
        <v>0.0</v>
      </c>
      <c r="J57" s="322">
        <v>94.5</v>
      </c>
      <c r="K57" s="322">
        <v>302.06</v>
      </c>
      <c r="L57" s="323">
        <v>67.53</v>
      </c>
      <c r="M57" s="323">
        <v>257.42</v>
      </c>
      <c r="N57" s="323">
        <v>31.2</v>
      </c>
    </row>
    <row r="58">
      <c r="A58" s="19">
        <v>55.0</v>
      </c>
      <c r="B58" s="324" t="s">
        <v>3227</v>
      </c>
      <c r="C58" s="21">
        <v>45042.0</v>
      </c>
      <c r="D58" s="21">
        <v>45136.0</v>
      </c>
      <c r="E58" s="331"/>
      <c r="F58" s="22">
        <v>1000.0</v>
      </c>
      <c r="G58" s="326">
        <v>4002.01</v>
      </c>
      <c r="H58" s="327">
        <v>932.39</v>
      </c>
      <c r="I58" s="322">
        <v>66.75</v>
      </c>
      <c r="J58" s="322">
        <v>338.02</v>
      </c>
      <c r="K58" s="322">
        <v>594.7</v>
      </c>
      <c r="L58" s="323">
        <v>125.58</v>
      </c>
      <c r="M58" s="323">
        <v>1911.77</v>
      </c>
      <c r="N58" s="323">
        <v>32.8</v>
      </c>
    </row>
    <row r="59">
      <c r="A59" s="19">
        <v>56.0</v>
      </c>
      <c r="B59" s="324" t="s">
        <v>3228</v>
      </c>
      <c r="C59" s="21">
        <v>45042.0</v>
      </c>
      <c r="D59" s="21">
        <v>45061.0</v>
      </c>
      <c r="E59" s="331"/>
      <c r="F59" s="22">
        <v>1800.0</v>
      </c>
      <c r="G59" s="326">
        <v>2099.91</v>
      </c>
      <c r="H59" s="327">
        <v>194.4</v>
      </c>
      <c r="I59" s="322">
        <v>0.0</v>
      </c>
      <c r="J59" s="322">
        <v>94.5</v>
      </c>
      <c r="K59" s="322">
        <v>1122.33</v>
      </c>
      <c r="L59" s="323">
        <v>70.33</v>
      </c>
      <c r="M59" s="323">
        <v>570.34</v>
      </c>
      <c r="N59" s="323">
        <v>48.01</v>
      </c>
    </row>
    <row r="60">
      <c r="A60" s="19">
        <v>57.0</v>
      </c>
      <c r="B60" s="324" t="s">
        <v>3229</v>
      </c>
      <c r="C60" s="21">
        <v>45042.0</v>
      </c>
      <c r="D60" s="21">
        <v>45061.0</v>
      </c>
      <c r="E60" s="331"/>
      <c r="F60" s="22">
        <v>1860.0</v>
      </c>
      <c r="G60" s="326">
        <v>1567.23</v>
      </c>
      <c r="H60" s="327">
        <v>0.0</v>
      </c>
      <c r="I60" s="322">
        <v>0.0</v>
      </c>
      <c r="J60" s="322">
        <v>94.5</v>
      </c>
      <c r="K60" s="322">
        <v>952.23</v>
      </c>
      <c r="L60" s="323">
        <v>70.33</v>
      </c>
      <c r="M60" s="323">
        <v>402.16</v>
      </c>
      <c r="N60" s="323">
        <v>48.01</v>
      </c>
    </row>
    <row r="61">
      <c r="A61" s="19">
        <v>58.0</v>
      </c>
      <c r="B61" s="324" t="s">
        <v>3230</v>
      </c>
      <c r="C61" s="21">
        <v>45046.0</v>
      </c>
      <c r="D61" s="21">
        <v>45096.0</v>
      </c>
      <c r="E61" s="331"/>
      <c r="F61" s="22">
        <v>1285.0</v>
      </c>
      <c r="G61" s="326">
        <v>3832.52</v>
      </c>
      <c r="H61" s="327">
        <v>900.76</v>
      </c>
      <c r="I61" s="322">
        <v>32.67</v>
      </c>
      <c r="J61" s="322">
        <v>243.52</v>
      </c>
      <c r="K61" s="322">
        <v>1287.95</v>
      </c>
      <c r="L61" s="323">
        <v>137.33</v>
      </c>
      <c r="M61" s="323">
        <v>1213.82</v>
      </c>
      <c r="N61" s="323">
        <v>16.47</v>
      </c>
    </row>
    <row r="62">
      <c r="A62" s="19">
        <v>59.0</v>
      </c>
      <c r="B62" s="324" t="s">
        <v>3231</v>
      </c>
      <c r="C62" s="21">
        <v>45050.0</v>
      </c>
      <c r="D62" s="21">
        <v>45066.0</v>
      </c>
      <c r="E62" s="331"/>
      <c r="F62" s="22">
        <v>1960.0</v>
      </c>
      <c r="G62" s="326">
        <v>1777.3</v>
      </c>
      <c r="H62" s="327">
        <v>162.0</v>
      </c>
      <c r="I62" s="322">
        <v>0.0</v>
      </c>
      <c r="J62" s="322">
        <v>243.52</v>
      </c>
      <c r="K62" s="322">
        <v>952.23</v>
      </c>
      <c r="L62" s="323">
        <v>66.79</v>
      </c>
      <c r="M62" s="323">
        <v>321.46</v>
      </c>
      <c r="N62" s="323">
        <v>31.3</v>
      </c>
    </row>
    <row r="63">
      <c r="A63" s="19">
        <v>60.0</v>
      </c>
      <c r="B63" s="324" t="s">
        <v>3232</v>
      </c>
      <c r="C63" s="21">
        <v>45030.0</v>
      </c>
      <c r="D63" s="21">
        <v>45084.0</v>
      </c>
      <c r="E63" s="331"/>
      <c r="F63" s="22">
        <v>1335.0</v>
      </c>
      <c r="G63" s="326">
        <v>11280.9</v>
      </c>
      <c r="H63" s="326">
        <v>6999.8</v>
      </c>
      <c r="I63" s="322">
        <v>95.04</v>
      </c>
      <c r="J63" s="322">
        <v>338.02</v>
      </c>
      <c r="K63" s="322">
        <v>1009.22</v>
      </c>
      <c r="L63" s="323">
        <v>159.88</v>
      </c>
      <c r="M63" s="323">
        <v>1543.39</v>
      </c>
      <c r="N63" s="323">
        <v>1135.55</v>
      </c>
    </row>
    <row r="64">
      <c r="A64" s="19">
        <v>61.0</v>
      </c>
      <c r="B64" s="324" t="s">
        <v>3233</v>
      </c>
      <c r="C64" s="8">
        <v>45058.0</v>
      </c>
      <c r="D64" s="21">
        <v>45070.0</v>
      </c>
      <c r="E64" s="331"/>
      <c r="F64" s="22">
        <v>1715.0</v>
      </c>
      <c r="G64" s="327">
        <v>832.05</v>
      </c>
      <c r="H64" s="327">
        <v>206.22</v>
      </c>
      <c r="I64" s="322">
        <v>32.67</v>
      </c>
      <c r="J64" s="322">
        <v>0.0</v>
      </c>
      <c r="K64" s="322">
        <v>496.46</v>
      </c>
      <c r="L64" s="323">
        <v>48.84</v>
      </c>
      <c r="M64" s="323">
        <v>23.44</v>
      </c>
      <c r="N64" s="323">
        <v>24.42</v>
      </c>
    </row>
    <row r="65">
      <c r="A65" s="19">
        <v>62.0</v>
      </c>
      <c r="B65" s="324" t="s">
        <v>3234</v>
      </c>
      <c r="C65" s="8">
        <v>45059.0</v>
      </c>
      <c r="D65" s="21">
        <v>45066.0</v>
      </c>
      <c r="E65" s="331"/>
      <c r="F65" s="22">
        <v>2090.0</v>
      </c>
      <c r="G65" s="327">
        <v>824.36</v>
      </c>
      <c r="H65" s="327">
        <v>140.4</v>
      </c>
      <c r="I65" s="322">
        <v>32.67</v>
      </c>
      <c r="J65" s="322">
        <v>0.0</v>
      </c>
      <c r="K65" s="322">
        <v>586.31</v>
      </c>
      <c r="L65" s="323">
        <v>45.49</v>
      </c>
      <c r="M65" s="323">
        <v>0.0</v>
      </c>
      <c r="N65" s="323">
        <v>19.49</v>
      </c>
    </row>
    <row r="66">
      <c r="A66" s="19">
        <v>63.0</v>
      </c>
      <c r="B66" s="324" t="s">
        <v>3235</v>
      </c>
      <c r="C66" s="8">
        <v>45068.0</v>
      </c>
      <c r="D66" s="21">
        <v>45090.0</v>
      </c>
      <c r="E66" s="331"/>
      <c r="F66" s="22">
        <v>1895.0</v>
      </c>
      <c r="G66" s="327">
        <v>640.54</v>
      </c>
      <c r="H66" s="327">
        <v>75.6</v>
      </c>
      <c r="I66" s="322">
        <v>0.0</v>
      </c>
      <c r="J66" s="322">
        <v>0.0</v>
      </c>
      <c r="K66" s="322">
        <v>302.06</v>
      </c>
      <c r="L66" s="323">
        <v>29.92</v>
      </c>
      <c r="M66" s="323">
        <v>210.52</v>
      </c>
      <c r="N66" s="323">
        <v>22.44</v>
      </c>
    </row>
    <row r="67">
      <c r="A67" s="19">
        <v>64.0</v>
      </c>
      <c r="B67" s="324" t="s">
        <v>3236</v>
      </c>
      <c r="C67" s="8">
        <v>45035.0</v>
      </c>
      <c r="D67" s="21">
        <v>45096.0</v>
      </c>
      <c r="E67" s="331"/>
      <c r="F67" s="22">
        <v>835.0</v>
      </c>
      <c r="G67" s="326">
        <v>24005.84</v>
      </c>
      <c r="H67" s="326">
        <v>16979.9</v>
      </c>
      <c r="I67" s="322">
        <v>66.75</v>
      </c>
      <c r="J67" s="322">
        <v>243.52</v>
      </c>
      <c r="K67" s="322">
        <v>1296.34</v>
      </c>
      <c r="L67" s="323">
        <v>100.0</v>
      </c>
      <c r="M67" s="323">
        <v>2391.33</v>
      </c>
      <c r="N67" s="323">
        <v>2928.0</v>
      </c>
    </row>
    <row r="68">
      <c r="A68" s="19">
        <v>65.0</v>
      </c>
      <c r="B68" s="324" t="s">
        <v>3237</v>
      </c>
      <c r="C68" s="8">
        <v>45067.0</v>
      </c>
      <c r="D68" s="21">
        <v>45093.0</v>
      </c>
      <c r="E68" s="331"/>
      <c r="F68" s="22">
        <v>1715.0</v>
      </c>
      <c r="G68" s="326">
        <v>1149.76</v>
      </c>
      <c r="H68" s="327">
        <v>696.07</v>
      </c>
      <c r="I68" s="322">
        <v>0.0</v>
      </c>
      <c r="J68" s="322">
        <v>0.0</v>
      </c>
      <c r="K68" s="322">
        <v>302.06</v>
      </c>
      <c r="L68" s="323">
        <v>124.07</v>
      </c>
      <c r="M68" s="323">
        <v>0.0</v>
      </c>
      <c r="N68" s="323">
        <v>27.56</v>
      </c>
    </row>
    <row r="69">
      <c r="A69" s="333">
        <v>66.0</v>
      </c>
      <c r="B69" s="324" t="s">
        <v>3238</v>
      </c>
      <c r="C69" s="15">
        <v>45069.0</v>
      </c>
      <c r="D69" s="21">
        <v>45098.0</v>
      </c>
      <c r="E69" s="331"/>
      <c r="F69" s="334">
        <v>1430.0</v>
      </c>
      <c r="G69" s="326">
        <v>1741.24</v>
      </c>
      <c r="H69" s="327">
        <v>196.7</v>
      </c>
      <c r="I69" s="322">
        <v>32.67</v>
      </c>
      <c r="J69" s="322">
        <v>94.5</v>
      </c>
      <c r="K69" s="322">
        <v>952.23</v>
      </c>
      <c r="L69" s="323">
        <v>115.3</v>
      </c>
      <c r="M69" s="323">
        <v>299.78</v>
      </c>
      <c r="N69" s="323">
        <v>50.06</v>
      </c>
    </row>
    <row r="70">
      <c r="A70" s="19">
        <v>67.0</v>
      </c>
      <c r="B70" s="324" t="s">
        <v>3239</v>
      </c>
      <c r="C70" s="8">
        <v>45069.0</v>
      </c>
      <c r="D70" s="21">
        <v>45090.0</v>
      </c>
      <c r="E70" s="331"/>
      <c r="F70" s="22">
        <v>1710.0</v>
      </c>
      <c r="G70" s="327">
        <v>1495.17</v>
      </c>
      <c r="H70" s="327">
        <v>347.13</v>
      </c>
      <c r="I70" s="322">
        <v>0.0</v>
      </c>
      <c r="J70" s="322">
        <v>0.0</v>
      </c>
      <c r="K70" s="322">
        <v>997.93</v>
      </c>
      <c r="L70" s="323">
        <v>81.81</v>
      </c>
      <c r="M70" s="323">
        <v>21.17</v>
      </c>
      <c r="N70" s="323">
        <v>47.13</v>
      </c>
    </row>
    <row r="71">
      <c r="A71" s="19">
        <v>68.0</v>
      </c>
      <c r="B71" s="324" t="s">
        <v>3240</v>
      </c>
      <c r="C71" s="8">
        <v>45070.0</v>
      </c>
      <c r="D71" s="21">
        <v>45082.0</v>
      </c>
      <c r="E71" s="331"/>
      <c r="F71" s="22">
        <v>1800.0</v>
      </c>
      <c r="G71" s="326">
        <v>1169.12</v>
      </c>
      <c r="H71" s="327">
        <v>118.8</v>
      </c>
      <c r="I71" s="322">
        <v>0.0</v>
      </c>
      <c r="J71" s="322">
        <v>0.0</v>
      </c>
      <c r="K71" s="322">
        <v>952.23</v>
      </c>
      <c r="L71" s="323">
        <v>60.37</v>
      </c>
      <c r="M71" s="323">
        <v>0.0</v>
      </c>
      <c r="N71" s="323">
        <v>37.72</v>
      </c>
    </row>
    <row r="72">
      <c r="A72" s="19">
        <v>69.0</v>
      </c>
      <c r="B72" s="324" t="s">
        <v>3241</v>
      </c>
      <c r="C72" s="8">
        <v>45075.0</v>
      </c>
      <c r="D72" s="21">
        <v>45164.0</v>
      </c>
      <c r="E72" s="331"/>
      <c r="F72" s="22">
        <v>1390.0</v>
      </c>
      <c r="G72" s="326">
        <v>16049.01</v>
      </c>
      <c r="H72" s="326">
        <v>9465.77</v>
      </c>
      <c r="I72" s="322">
        <v>116.57</v>
      </c>
      <c r="J72" s="322">
        <v>243.52</v>
      </c>
      <c r="K72" s="322">
        <v>1897.43</v>
      </c>
      <c r="L72" s="323">
        <v>333.78</v>
      </c>
      <c r="M72" s="323">
        <v>2618.1</v>
      </c>
      <c r="N72" s="323">
        <v>1373.84</v>
      </c>
    </row>
    <row r="73">
      <c r="A73" s="19">
        <v>70.0</v>
      </c>
      <c r="B73" s="324" t="s">
        <v>3242</v>
      </c>
      <c r="C73" s="8">
        <v>45140.0</v>
      </c>
      <c r="D73" s="21">
        <v>45184.0</v>
      </c>
      <c r="E73" s="331"/>
      <c r="F73" s="22">
        <v>1395.0</v>
      </c>
      <c r="G73" s="326">
        <v>19697.8</v>
      </c>
      <c r="H73" s="326">
        <v>14105.82</v>
      </c>
      <c r="I73" s="322">
        <v>0.0</v>
      </c>
      <c r="J73" s="322">
        <v>243.52</v>
      </c>
      <c r="K73" s="322">
        <v>1195.23</v>
      </c>
      <c r="L73" s="323">
        <v>102.3</v>
      </c>
      <c r="M73" s="323">
        <v>1604.25</v>
      </c>
      <c r="N73" s="323">
        <v>2446.68</v>
      </c>
    </row>
    <row r="74">
      <c r="A74" s="19">
        <v>71.0</v>
      </c>
      <c r="B74" s="324" t="s">
        <v>3243</v>
      </c>
      <c r="C74" s="8">
        <v>45143.0</v>
      </c>
      <c r="D74" s="21">
        <v>45158.0</v>
      </c>
      <c r="E74" s="331"/>
      <c r="F74" s="22">
        <v>1705.0</v>
      </c>
      <c r="G74" s="326">
        <v>1418.94</v>
      </c>
      <c r="H74" s="327">
        <v>151.2</v>
      </c>
      <c r="I74" s="322">
        <v>32.67</v>
      </c>
      <c r="J74" s="322">
        <v>0.0</v>
      </c>
      <c r="K74" s="322">
        <v>952.23</v>
      </c>
      <c r="L74" s="323">
        <v>65.4</v>
      </c>
      <c r="M74" s="323">
        <v>184.75</v>
      </c>
      <c r="N74" s="323">
        <v>32.69</v>
      </c>
    </row>
    <row r="75">
      <c r="A75" s="19">
        <v>72.0</v>
      </c>
      <c r="B75" s="324" t="s">
        <v>3244</v>
      </c>
      <c r="C75" s="8">
        <v>45148.0</v>
      </c>
      <c r="D75" s="21">
        <v>45160.0</v>
      </c>
      <c r="E75" s="331"/>
      <c r="F75" s="22">
        <v>2070.0</v>
      </c>
      <c r="G75" s="326">
        <v>1257.86</v>
      </c>
      <c r="H75" s="327">
        <v>118.8</v>
      </c>
      <c r="I75" s="322">
        <v>0.0</v>
      </c>
      <c r="J75" s="322">
        <v>243.52</v>
      </c>
      <c r="K75" s="322">
        <v>586.31</v>
      </c>
      <c r="L75" s="323">
        <v>43.32</v>
      </c>
      <c r="M75" s="323">
        <v>244.25</v>
      </c>
      <c r="N75" s="323">
        <v>21.66</v>
      </c>
    </row>
    <row r="76">
      <c r="A76" s="19">
        <v>73.0</v>
      </c>
      <c r="B76" s="324" t="s">
        <v>3245</v>
      </c>
      <c r="C76" s="8">
        <v>45149.0</v>
      </c>
      <c r="D76" s="21">
        <v>45203.0</v>
      </c>
      <c r="E76" s="331"/>
      <c r="F76" s="22">
        <v>1130.0</v>
      </c>
      <c r="G76" s="326">
        <v>21224.99</v>
      </c>
      <c r="H76" s="326">
        <v>16873.44</v>
      </c>
      <c r="I76" s="322">
        <v>0.0</v>
      </c>
      <c r="J76" s="322">
        <v>432.52</v>
      </c>
      <c r="K76" s="322">
        <v>1546.42</v>
      </c>
      <c r="L76" s="323">
        <v>160.46</v>
      </c>
      <c r="M76" s="323">
        <v>2189.07</v>
      </c>
      <c r="N76" s="323">
        <v>68.62</v>
      </c>
    </row>
    <row r="77">
      <c r="A77" s="19">
        <v>74.0</v>
      </c>
      <c r="B77" s="330" t="s">
        <v>3246</v>
      </c>
      <c r="C77" s="21">
        <v>45150.0</v>
      </c>
      <c r="D77" s="21">
        <v>45166.0</v>
      </c>
      <c r="E77" s="332"/>
      <c r="F77" s="22">
        <v>1640.0</v>
      </c>
      <c r="G77" s="326">
        <v>1739.33</v>
      </c>
      <c r="H77" s="327">
        <v>172.8</v>
      </c>
      <c r="I77" s="322">
        <v>32.67</v>
      </c>
      <c r="J77" s="322">
        <v>338.02</v>
      </c>
      <c r="K77" s="322">
        <v>952.23</v>
      </c>
      <c r="L77" s="323">
        <v>68.07</v>
      </c>
      <c r="M77" s="323">
        <v>125.27</v>
      </c>
      <c r="N77" s="323">
        <v>50.27</v>
      </c>
    </row>
    <row r="78">
      <c r="A78" s="19">
        <v>75.0</v>
      </c>
      <c r="B78" s="324" t="s">
        <v>3247</v>
      </c>
      <c r="C78" s="21">
        <v>45153.0</v>
      </c>
      <c r="D78" s="21">
        <v>45180.0</v>
      </c>
      <c r="E78" s="331"/>
      <c r="F78" s="22">
        <v>1340.0</v>
      </c>
      <c r="G78" s="326">
        <v>2962.54</v>
      </c>
      <c r="H78" s="327">
        <v>553.87</v>
      </c>
      <c r="I78" s="322">
        <v>0.0</v>
      </c>
      <c r="J78" s="322">
        <v>338.02</v>
      </c>
      <c r="K78" s="322">
        <v>1287.95</v>
      </c>
      <c r="L78" s="323">
        <v>107.52</v>
      </c>
      <c r="M78" s="323">
        <v>634.77</v>
      </c>
      <c r="N78" s="323">
        <v>40.41</v>
      </c>
    </row>
    <row r="79">
      <c r="A79" s="19">
        <v>76.0</v>
      </c>
      <c r="B79" s="324" t="s">
        <v>3248</v>
      </c>
      <c r="C79" s="21">
        <v>45103.0</v>
      </c>
      <c r="D79" s="21">
        <v>45138.0</v>
      </c>
      <c r="E79" s="331"/>
      <c r="F79" s="22">
        <v>1445.0</v>
      </c>
      <c r="G79" s="326">
        <v>3146.73</v>
      </c>
      <c r="H79" s="327">
        <v>399.6</v>
      </c>
      <c r="I79" s="322">
        <v>117.98</v>
      </c>
      <c r="J79" s="322">
        <v>243.52</v>
      </c>
      <c r="K79" s="322">
        <v>960.62</v>
      </c>
      <c r="L79" s="323">
        <v>84.6</v>
      </c>
      <c r="M79" s="323">
        <v>1326.92</v>
      </c>
      <c r="N79" s="323">
        <v>13.49</v>
      </c>
    </row>
    <row r="80">
      <c r="A80" s="19">
        <v>77.0</v>
      </c>
      <c r="B80" s="324" t="s">
        <v>3249</v>
      </c>
      <c r="C80" s="21">
        <v>45153.0</v>
      </c>
      <c r="D80" s="21">
        <v>45166.0</v>
      </c>
      <c r="E80" s="331"/>
      <c r="F80" s="22">
        <v>2345.0</v>
      </c>
      <c r="G80" s="326">
        <v>1815.83</v>
      </c>
      <c r="H80" s="327">
        <v>129.6</v>
      </c>
      <c r="I80" s="322">
        <v>32.67</v>
      </c>
      <c r="J80" s="322">
        <v>243.52</v>
      </c>
      <c r="K80" s="322">
        <v>952.23</v>
      </c>
      <c r="L80" s="323">
        <v>63.88</v>
      </c>
      <c r="M80" s="323">
        <v>513.72</v>
      </c>
      <c r="N80" s="323">
        <v>34.21</v>
      </c>
    </row>
    <row r="81">
      <c r="A81" s="19">
        <v>78.0</v>
      </c>
      <c r="B81" s="324" t="s">
        <v>3250</v>
      </c>
      <c r="C81" s="21">
        <v>45159.0</v>
      </c>
      <c r="D81" s="21">
        <v>45175.0</v>
      </c>
      <c r="E81" s="331"/>
      <c r="F81" s="22">
        <v>1775.0</v>
      </c>
      <c r="G81" s="326">
        <v>2138.0</v>
      </c>
      <c r="H81" s="327">
        <v>162.0</v>
      </c>
      <c r="I81" s="322">
        <v>0.0</v>
      </c>
      <c r="J81" s="322">
        <v>243.52</v>
      </c>
      <c r="K81" s="335">
        <v>1146.63</v>
      </c>
      <c r="L81" s="323">
        <v>68.07</v>
      </c>
      <c r="M81" s="323">
        <v>487.76</v>
      </c>
      <c r="N81" s="323">
        <v>30.02</v>
      </c>
    </row>
    <row r="82">
      <c r="A82" s="19">
        <v>79.0</v>
      </c>
      <c r="B82" s="324" t="s">
        <v>3251</v>
      </c>
      <c r="C82" s="21">
        <v>45159.0</v>
      </c>
      <c r="D82" s="21">
        <v>45175.0</v>
      </c>
      <c r="E82" s="331"/>
      <c r="F82" s="22">
        <v>2160.0</v>
      </c>
      <c r="G82" s="326">
        <v>2228.72</v>
      </c>
      <c r="H82" s="327">
        <v>162.0</v>
      </c>
      <c r="I82" s="322">
        <v>0.0</v>
      </c>
      <c r="J82" s="322">
        <v>243.52</v>
      </c>
      <c r="K82" s="335">
        <v>1316.73</v>
      </c>
      <c r="L82" s="323">
        <v>66.79</v>
      </c>
      <c r="M82" s="323">
        <v>408.38</v>
      </c>
      <c r="N82" s="323">
        <v>31.3</v>
      </c>
    </row>
    <row r="83">
      <c r="A83" s="19">
        <v>80.0</v>
      </c>
      <c r="B83" s="324" t="s">
        <v>3252</v>
      </c>
      <c r="C83" s="21">
        <v>45161.0</v>
      </c>
      <c r="D83" s="21">
        <v>45178.0</v>
      </c>
      <c r="E83" s="331"/>
      <c r="F83" s="22">
        <v>1680.0</v>
      </c>
      <c r="G83" s="326">
        <v>5926.26</v>
      </c>
      <c r="H83" s="326">
        <v>4168.8</v>
      </c>
      <c r="I83" s="322">
        <v>0.0</v>
      </c>
      <c r="J83" s="322">
        <v>338.02</v>
      </c>
      <c r="K83" s="322">
        <v>952.23</v>
      </c>
      <c r="L83" s="323">
        <v>68.07</v>
      </c>
      <c r="M83" s="323">
        <v>348.87</v>
      </c>
      <c r="N83" s="323">
        <v>50.27</v>
      </c>
    </row>
    <row r="84">
      <c r="A84" s="19">
        <v>81.0</v>
      </c>
      <c r="B84" s="324" t="s">
        <v>3253</v>
      </c>
      <c r="C84" s="21">
        <v>45161.0</v>
      </c>
      <c r="D84" s="21">
        <v>45184.0</v>
      </c>
      <c r="E84" s="331"/>
      <c r="F84" s="22">
        <v>1580.0</v>
      </c>
      <c r="G84" s="326">
        <v>2629.79</v>
      </c>
      <c r="H84" s="327">
        <v>237.6</v>
      </c>
      <c r="I84" s="322">
        <v>0.0</v>
      </c>
      <c r="J84" s="322">
        <v>243.52</v>
      </c>
      <c r="K84" s="335">
        <v>1506.65</v>
      </c>
      <c r="L84" s="323">
        <v>51.54</v>
      </c>
      <c r="M84" s="323">
        <v>577.04</v>
      </c>
      <c r="N84" s="323">
        <v>13.44</v>
      </c>
    </row>
    <row r="85">
      <c r="A85" s="19">
        <v>82.0</v>
      </c>
      <c r="B85" s="324" t="s">
        <v>3254</v>
      </c>
      <c r="C85" s="21">
        <v>45079.0</v>
      </c>
      <c r="D85" s="21">
        <v>45103.0</v>
      </c>
      <c r="E85" s="331"/>
      <c r="F85" s="22">
        <v>1495.0</v>
      </c>
      <c r="G85" s="326">
        <v>11010.42</v>
      </c>
      <c r="H85" s="326">
        <v>9039.6</v>
      </c>
      <c r="I85" s="322">
        <v>32.67</v>
      </c>
      <c r="J85" s="322">
        <v>243.52</v>
      </c>
      <c r="K85" s="322">
        <v>976.53</v>
      </c>
      <c r="L85" s="323">
        <v>74.74</v>
      </c>
      <c r="M85" s="323">
        <v>620.01</v>
      </c>
      <c r="N85" s="323">
        <v>23.35</v>
      </c>
    </row>
    <row r="86">
      <c r="A86" s="19">
        <v>83.0</v>
      </c>
      <c r="B86" s="324" t="s">
        <v>3255</v>
      </c>
      <c r="C86" s="21">
        <v>45075.0</v>
      </c>
      <c r="D86" s="21">
        <v>45110.0</v>
      </c>
      <c r="E86" s="331"/>
      <c r="F86" s="22">
        <v>1640.0</v>
      </c>
      <c r="G86" s="326">
        <v>2267.58</v>
      </c>
      <c r="H86" s="327">
        <v>684.24</v>
      </c>
      <c r="I86" s="322">
        <v>65.34</v>
      </c>
      <c r="J86" s="322">
        <v>243.52</v>
      </c>
      <c r="K86" s="335">
        <v>2074.56</v>
      </c>
      <c r="L86" s="323">
        <v>145.32</v>
      </c>
      <c r="M86" s="323">
        <v>0.0</v>
      </c>
      <c r="N86" s="323">
        <v>31.13</v>
      </c>
    </row>
    <row r="87">
      <c r="A87" s="19">
        <v>84.0</v>
      </c>
      <c r="B87" s="324" t="s">
        <v>3256</v>
      </c>
      <c r="C87" s="21">
        <v>45075.0</v>
      </c>
      <c r="D87" s="21">
        <v>45100.0</v>
      </c>
      <c r="E87" s="331"/>
      <c r="F87" s="22">
        <v>2010.0</v>
      </c>
      <c r="G87" s="326">
        <v>1444.92</v>
      </c>
      <c r="H87" s="327">
        <v>368.48</v>
      </c>
      <c r="I87" s="322">
        <v>0.0</v>
      </c>
      <c r="J87" s="322">
        <v>0.0</v>
      </c>
      <c r="K87" s="322">
        <v>952.23</v>
      </c>
      <c r="L87" s="323">
        <v>95.55</v>
      </c>
      <c r="M87" s="323">
        <v>0.0</v>
      </c>
      <c r="N87" s="323">
        <v>28.66</v>
      </c>
    </row>
    <row r="88">
      <c r="A88" s="19">
        <v>85.0</v>
      </c>
      <c r="B88" s="324" t="s">
        <v>3257</v>
      </c>
      <c r="C88" s="8">
        <v>45082.0</v>
      </c>
      <c r="D88" s="21">
        <v>45099.0</v>
      </c>
      <c r="E88" s="336"/>
      <c r="F88" s="22">
        <v>2050.0</v>
      </c>
      <c r="G88" s="326">
        <v>2185.62</v>
      </c>
      <c r="H88" s="327">
        <v>172.8</v>
      </c>
      <c r="I88" s="322">
        <v>0.0</v>
      </c>
      <c r="J88" s="322">
        <v>0.0</v>
      </c>
      <c r="K88" s="322">
        <v>952.23</v>
      </c>
      <c r="L88" s="323">
        <v>68.07</v>
      </c>
      <c r="M88" s="323">
        <v>686.31</v>
      </c>
      <c r="N88" s="323">
        <v>30.02</v>
      </c>
    </row>
    <row r="89">
      <c r="A89" s="19">
        <v>86.0</v>
      </c>
      <c r="B89" s="324" t="s">
        <v>3258</v>
      </c>
      <c r="C89" s="21">
        <v>45085.0</v>
      </c>
      <c r="D89" s="337"/>
      <c r="E89" s="338">
        <v>45087.0</v>
      </c>
      <c r="F89" s="22">
        <v>2420.0</v>
      </c>
      <c r="G89" s="326">
        <v>1574.48</v>
      </c>
      <c r="H89" s="327">
        <v>810.0</v>
      </c>
      <c r="I89" s="322">
        <v>32.67</v>
      </c>
      <c r="J89" s="322">
        <v>243.52</v>
      </c>
      <c r="K89" s="322">
        <v>586.31</v>
      </c>
      <c r="L89" s="323">
        <v>16.24</v>
      </c>
      <c r="M89" s="323">
        <v>113.19</v>
      </c>
      <c r="N89" s="323">
        <v>48.74</v>
      </c>
    </row>
    <row r="90">
      <c r="A90" s="19">
        <v>87.0</v>
      </c>
      <c r="B90" s="324" t="s">
        <v>3259</v>
      </c>
      <c r="C90" s="21">
        <v>45086.0</v>
      </c>
      <c r="D90" s="21">
        <v>45112.0</v>
      </c>
      <c r="E90" s="331"/>
      <c r="F90" s="22">
        <v>1420.0</v>
      </c>
      <c r="G90" s="326">
        <v>2530.09</v>
      </c>
      <c r="H90" s="327">
        <v>281.05</v>
      </c>
      <c r="I90" s="322">
        <v>0.0</v>
      </c>
      <c r="J90" s="322">
        <v>243.52</v>
      </c>
      <c r="K90" s="335">
        <v>1287.95</v>
      </c>
      <c r="L90" s="323">
        <v>57.05</v>
      </c>
      <c r="M90" s="323">
        <v>647.36</v>
      </c>
      <c r="N90" s="323">
        <v>13.16</v>
      </c>
    </row>
    <row r="91">
      <c r="A91" s="19">
        <v>88.0</v>
      </c>
      <c r="B91" s="324" t="s">
        <v>3260</v>
      </c>
      <c r="C91" s="21">
        <v>45089.0</v>
      </c>
      <c r="D91" s="21">
        <v>45107.0</v>
      </c>
      <c r="E91" s="331"/>
      <c r="F91" s="22">
        <v>2835.0</v>
      </c>
      <c r="G91" s="327">
        <v>961.95</v>
      </c>
      <c r="H91" s="327">
        <v>227.31</v>
      </c>
      <c r="I91" s="322">
        <v>0.0</v>
      </c>
      <c r="J91" s="322">
        <v>0.0</v>
      </c>
      <c r="K91" s="322">
        <v>659.21</v>
      </c>
      <c r="L91" s="323">
        <v>57.33</v>
      </c>
      <c r="M91" s="323">
        <v>0.0</v>
      </c>
      <c r="N91" s="323">
        <v>18.1</v>
      </c>
    </row>
    <row r="92">
      <c r="A92" s="19">
        <v>89.0</v>
      </c>
      <c r="B92" s="324" t="s">
        <v>3261</v>
      </c>
      <c r="C92" s="21">
        <v>45089.0</v>
      </c>
      <c r="D92" s="21">
        <v>45107.0</v>
      </c>
      <c r="E92" s="331"/>
      <c r="F92" s="22">
        <v>2315.0</v>
      </c>
      <c r="G92" s="327">
        <v>889.05</v>
      </c>
      <c r="H92" s="327">
        <v>227.31</v>
      </c>
      <c r="I92" s="322">
        <v>0.0</v>
      </c>
      <c r="J92" s="322">
        <v>0.0</v>
      </c>
      <c r="K92" s="322">
        <v>586.31</v>
      </c>
      <c r="L92" s="323">
        <v>56.58</v>
      </c>
      <c r="M92" s="323">
        <v>0.0</v>
      </c>
      <c r="N92" s="323">
        <v>18.85</v>
      </c>
    </row>
    <row r="93">
      <c r="A93" s="19">
        <v>90.0</v>
      </c>
      <c r="B93" s="324" t="s">
        <v>3262</v>
      </c>
      <c r="C93" s="21">
        <v>45139.0</v>
      </c>
      <c r="D93" s="21">
        <v>45174.0</v>
      </c>
      <c r="E93" s="331"/>
      <c r="F93" s="22">
        <v>1805.0</v>
      </c>
      <c r="G93" s="326">
        <v>1358.64</v>
      </c>
      <c r="H93" s="327">
        <v>64.8</v>
      </c>
      <c r="I93" s="322">
        <v>0.0</v>
      </c>
      <c r="J93" s="322">
        <v>243.52</v>
      </c>
      <c r="K93" s="322">
        <v>952.23</v>
      </c>
      <c r="L93" s="323">
        <v>47.36</v>
      </c>
      <c r="M93" s="323">
        <v>0.0</v>
      </c>
      <c r="N93" s="323">
        <v>50.73</v>
      </c>
    </row>
    <row r="94">
      <c r="A94" s="19">
        <v>91.0</v>
      </c>
      <c r="B94" s="324" t="s">
        <v>3263</v>
      </c>
      <c r="C94" s="21">
        <v>45147.0</v>
      </c>
      <c r="D94" s="339">
        <v>45168.0</v>
      </c>
      <c r="E94" s="331"/>
      <c r="F94" s="22">
        <v>2000.0</v>
      </c>
      <c r="G94" s="326">
        <v>1628.27</v>
      </c>
      <c r="H94" s="327">
        <v>226.8</v>
      </c>
      <c r="I94" s="322">
        <v>0.0</v>
      </c>
      <c r="J94" s="322">
        <v>0.0</v>
      </c>
      <c r="K94" s="322">
        <v>952.23</v>
      </c>
      <c r="L94" s="323">
        <v>74.74</v>
      </c>
      <c r="M94" s="323">
        <v>351.15</v>
      </c>
      <c r="N94" s="323">
        <v>23.35</v>
      </c>
    </row>
    <row r="95">
      <c r="A95" s="19">
        <v>92.0</v>
      </c>
      <c r="B95" s="324" t="s">
        <v>3264</v>
      </c>
      <c r="C95" s="21">
        <v>45141.0</v>
      </c>
      <c r="D95" s="21">
        <v>45146.0</v>
      </c>
      <c r="E95" s="331"/>
      <c r="F95" s="22">
        <v>2315.0</v>
      </c>
      <c r="G95" s="327">
        <v>586.92</v>
      </c>
      <c r="H95" s="327">
        <v>43.2</v>
      </c>
      <c r="I95" s="322">
        <v>0.0</v>
      </c>
      <c r="J95" s="322">
        <v>0.0</v>
      </c>
      <c r="K95" s="322">
        <v>302.06</v>
      </c>
      <c r="L95" s="323">
        <v>23.8</v>
      </c>
      <c r="M95" s="323">
        <v>189.3</v>
      </c>
      <c r="N95" s="323">
        <v>28.56</v>
      </c>
    </row>
    <row r="96">
      <c r="A96" s="19">
        <v>93.0</v>
      </c>
      <c r="B96" s="324" t="s">
        <v>3265</v>
      </c>
      <c r="C96" s="21">
        <v>45155.0</v>
      </c>
      <c r="D96" s="21">
        <v>45160.0</v>
      </c>
      <c r="E96" s="331"/>
      <c r="F96" s="22">
        <v>2350.0</v>
      </c>
      <c r="G96" s="327">
        <v>397.62</v>
      </c>
      <c r="H96" s="327">
        <v>43.2</v>
      </c>
      <c r="I96" s="322">
        <v>0.0</v>
      </c>
      <c r="J96" s="322">
        <v>0.0</v>
      </c>
      <c r="K96" s="322">
        <v>302.06</v>
      </c>
      <c r="L96" s="323">
        <v>23.8</v>
      </c>
      <c r="M96" s="323">
        <v>0.0</v>
      </c>
      <c r="N96" s="323">
        <v>28.56</v>
      </c>
    </row>
    <row r="97">
      <c r="A97" s="19">
        <v>94.0</v>
      </c>
      <c r="B97" s="324" t="s">
        <v>3266</v>
      </c>
      <c r="C97" s="21">
        <v>45156.0</v>
      </c>
      <c r="D97" s="21">
        <v>45166.0</v>
      </c>
      <c r="E97" s="331"/>
      <c r="F97" s="22">
        <v>2130.0</v>
      </c>
      <c r="G97" s="327">
        <v>546.36</v>
      </c>
      <c r="H97" s="327">
        <v>140.91</v>
      </c>
      <c r="I97" s="322">
        <v>0.0</v>
      </c>
      <c r="J97" s="322">
        <v>0.0</v>
      </c>
      <c r="K97" s="322">
        <v>302.06</v>
      </c>
      <c r="L97" s="323">
        <v>39.26</v>
      </c>
      <c r="M97" s="323">
        <v>40.58</v>
      </c>
      <c r="N97" s="323">
        <v>23.55</v>
      </c>
    </row>
    <row r="98">
      <c r="A98" s="19">
        <v>95.0</v>
      </c>
      <c r="B98" s="324" t="s">
        <v>3267</v>
      </c>
      <c r="C98" s="21">
        <v>45163.0</v>
      </c>
      <c r="D98" s="337"/>
      <c r="E98" s="340">
        <v>45168.0</v>
      </c>
      <c r="F98" s="22">
        <v>585.0</v>
      </c>
      <c r="G98" s="326">
        <v>1854.65</v>
      </c>
      <c r="H98" s="327">
        <v>43.2</v>
      </c>
      <c r="I98" s="322">
        <v>306.72</v>
      </c>
      <c r="J98" s="322">
        <v>94.5</v>
      </c>
      <c r="K98" s="335">
        <v>1027.74</v>
      </c>
      <c r="L98" s="323">
        <v>39.24</v>
      </c>
      <c r="M98" s="323">
        <v>264.15</v>
      </c>
      <c r="N98" s="323">
        <v>79.1</v>
      </c>
    </row>
    <row r="99">
      <c r="A99" s="19">
        <v>96.0</v>
      </c>
      <c r="B99" s="324" t="s">
        <v>3268</v>
      </c>
      <c r="C99" s="21">
        <v>45176.0</v>
      </c>
      <c r="D99" s="337"/>
      <c r="E99" s="340">
        <v>45180.0</v>
      </c>
      <c r="F99" s="22">
        <v>610.0</v>
      </c>
      <c r="G99" s="326">
        <v>4097.93</v>
      </c>
      <c r="H99" s="341">
        <v>2430.0</v>
      </c>
      <c r="I99" s="322">
        <v>34.08</v>
      </c>
      <c r="J99" s="322">
        <v>94.5</v>
      </c>
      <c r="K99" s="335">
        <v>1296.34</v>
      </c>
      <c r="L99" s="323">
        <v>34.99</v>
      </c>
      <c r="M99" s="323">
        <v>157.78</v>
      </c>
      <c r="N99" s="323">
        <v>50.24</v>
      </c>
    </row>
    <row r="100">
      <c r="A100" s="19">
        <v>97.0</v>
      </c>
      <c r="B100" s="324" t="s">
        <v>3269</v>
      </c>
      <c r="C100" s="21">
        <v>45167.0</v>
      </c>
      <c r="D100" s="21">
        <v>45191.0</v>
      </c>
      <c r="E100" s="331"/>
      <c r="F100" s="22">
        <v>1790.0</v>
      </c>
      <c r="G100" s="342">
        <v>7487.17</v>
      </c>
      <c r="H100" s="342">
        <v>5842.8</v>
      </c>
      <c r="I100" s="343">
        <v>51.23</v>
      </c>
      <c r="J100" s="343">
        <v>243.52</v>
      </c>
      <c r="K100" s="344">
        <v>586.31</v>
      </c>
      <c r="L100" s="345">
        <v>53.17</v>
      </c>
      <c r="M100" s="345">
        <v>698.33</v>
      </c>
      <c r="N100" s="345">
        <v>11.81</v>
      </c>
    </row>
    <row r="101">
      <c r="A101" s="19">
        <v>98.0</v>
      </c>
      <c r="B101" s="324" t="s">
        <v>3270</v>
      </c>
      <c r="C101" s="21">
        <v>45168.0</v>
      </c>
      <c r="D101" s="21">
        <v>45192.0</v>
      </c>
      <c r="E101" s="331"/>
      <c r="F101" s="22">
        <v>1825.0</v>
      </c>
      <c r="G101" s="346">
        <v>1730.17</v>
      </c>
      <c r="H101" s="347">
        <v>335.82</v>
      </c>
      <c r="I101" s="348">
        <v>0.0</v>
      </c>
      <c r="J101" s="348">
        <v>0.0</v>
      </c>
      <c r="K101" s="348">
        <v>952.23</v>
      </c>
      <c r="L101" s="349">
        <v>90.65</v>
      </c>
      <c r="M101" s="349">
        <v>323.14</v>
      </c>
      <c r="N101" s="349">
        <v>28.33</v>
      </c>
    </row>
    <row r="102">
      <c r="A102" s="19">
        <v>99.0</v>
      </c>
      <c r="B102" s="324" t="s">
        <v>3271</v>
      </c>
      <c r="C102" s="21">
        <v>45168.0</v>
      </c>
      <c r="D102" s="21">
        <v>45192.0</v>
      </c>
      <c r="E102" s="331"/>
      <c r="F102" s="22">
        <v>1755.0</v>
      </c>
      <c r="G102" s="342">
        <v>12687.4</v>
      </c>
      <c r="H102" s="350">
        <v>10638.0</v>
      </c>
      <c r="I102" s="343">
        <v>0.0</v>
      </c>
      <c r="J102" s="343">
        <v>243.52</v>
      </c>
      <c r="K102" s="343">
        <v>952.23</v>
      </c>
      <c r="L102" s="345">
        <v>76.77</v>
      </c>
      <c r="M102" s="345">
        <v>755.56</v>
      </c>
      <c r="N102" s="345">
        <v>21.32</v>
      </c>
    </row>
    <row r="103">
      <c r="A103" s="351">
        <v>100.0</v>
      </c>
      <c r="B103" s="352" t="s">
        <v>3272</v>
      </c>
      <c r="C103" s="21">
        <v>45174.0</v>
      </c>
      <c r="D103" s="21">
        <v>45211.0</v>
      </c>
      <c r="E103" s="22"/>
      <c r="F103" s="22">
        <v>1200.0</v>
      </c>
      <c r="G103" s="326">
        <v>2812.14</v>
      </c>
      <c r="H103" s="327">
        <v>760.36</v>
      </c>
      <c r="I103" s="322">
        <v>0.0</v>
      </c>
      <c r="J103" s="322">
        <v>338.02</v>
      </c>
      <c r="K103" s="322">
        <v>952.23</v>
      </c>
      <c r="L103" s="323">
        <v>159.69</v>
      </c>
      <c r="M103" s="323">
        <v>554.38</v>
      </c>
      <c r="N103" s="323">
        <v>47.46</v>
      </c>
    </row>
    <row r="104">
      <c r="A104" s="19">
        <v>101.0</v>
      </c>
      <c r="B104" s="324" t="s">
        <v>3273</v>
      </c>
      <c r="C104" s="21">
        <v>45176.0</v>
      </c>
      <c r="D104" s="21">
        <v>45214.0</v>
      </c>
      <c r="E104" s="265"/>
      <c r="F104" s="324">
        <v>1300.0</v>
      </c>
      <c r="G104" s="326">
        <v>2645.55</v>
      </c>
      <c r="H104" s="327">
        <v>596.3</v>
      </c>
      <c r="I104" s="322">
        <v>0.0</v>
      </c>
      <c r="J104" s="322">
        <v>338.02</v>
      </c>
      <c r="K104" s="322">
        <v>952.23</v>
      </c>
      <c r="L104" s="323">
        <v>124.38</v>
      </c>
      <c r="M104" s="323">
        <v>593.64</v>
      </c>
      <c r="N104" s="323">
        <v>40.98</v>
      </c>
    </row>
    <row r="105">
      <c r="A105" s="19">
        <v>102.0</v>
      </c>
      <c r="B105" s="324" t="s">
        <v>3274</v>
      </c>
      <c r="C105" s="21">
        <v>45176.0</v>
      </c>
      <c r="D105" s="21">
        <v>45214.0</v>
      </c>
      <c r="E105" s="265"/>
      <c r="F105" s="324">
        <v>1330.0</v>
      </c>
      <c r="G105" s="326">
        <v>3838.59</v>
      </c>
      <c r="H105" s="326">
        <v>2065.5</v>
      </c>
      <c r="I105" s="322">
        <v>0.0</v>
      </c>
      <c r="J105" s="353">
        <f t="shared" ref="J105:J106" si="1">SUM(94.5+243.52)</f>
        <v>338.02</v>
      </c>
      <c r="K105" s="322">
        <v>952.23</v>
      </c>
      <c r="L105" s="323">
        <v>34.12</v>
      </c>
      <c r="M105" s="323">
        <v>0.0</v>
      </c>
      <c r="N105" s="354">
        <f>SUM(63.97+20.25+364.5)</f>
        <v>448.72</v>
      </c>
    </row>
    <row r="106">
      <c r="A106" s="19">
        <v>103.0</v>
      </c>
      <c r="B106" s="324" t="s">
        <v>3275</v>
      </c>
      <c r="C106" s="21">
        <v>45177.0</v>
      </c>
      <c r="D106" s="325">
        <v>45214.0</v>
      </c>
      <c r="E106" s="324"/>
      <c r="F106" s="324">
        <v>1050.0</v>
      </c>
      <c r="G106" s="326">
        <v>6122.78</v>
      </c>
      <c r="H106" s="326">
        <v>2295.21</v>
      </c>
      <c r="I106" s="322">
        <v>28.29</v>
      </c>
      <c r="J106" s="353">
        <f t="shared" si="1"/>
        <v>338.02</v>
      </c>
      <c r="K106" s="322">
        <v>952.23</v>
      </c>
      <c r="L106" s="323">
        <v>397.39</v>
      </c>
      <c r="M106" s="354">
        <f>SUM(788.61+700.37+567.35)</f>
        <v>2056.33</v>
      </c>
      <c r="N106" s="354">
        <f>SUM(35.06+20.25)</f>
        <v>55.31</v>
      </c>
    </row>
    <row r="107">
      <c r="A107" s="19">
        <v>104.0</v>
      </c>
      <c r="B107" s="324" t="s">
        <v>3276</v>
      </c>
      <c r="C107" s="21">
        <v>45178.0</v>
      </c>
      <c r="D107" s="325">
        <v>45183.0</v>
      </c>
      <c r="E107" s="324"/>
      <c r="F107" s="324">
        <v>2505.0</v>
      </c>
      <c r="G107" s="327">
        <v>868.92</v>
      </c>
      <c r="H107" s="327">
        <v>43.2</v>
      </c>
      <c r="I107" s="322">
        <v>0.0</v>
      </c>
      <c r="J107" s="322">
        <v>0.0</v>
      </c>
      <c r="K107" s="322">
        <v>586.31</v>
      </c>
      <c r="L107" s="323">
        <v>29.54</v>
      </c>
      <c r="M107" s="354">
        <f>SUM(85.71+44.61+44.11)</f>
        <v>174.43</v>
      </c>
      <c r="N107" s="323">
        <v>35.44</v>
      </c>
    </row>
    <row r="108">
      <c r="A108" s="19">
        <v>105.0</v>
      </c>
      <c r="B108" s="324" t="s">
        <v>3277</v>
      </c>
      <c r="C108" s="21">
        <v>45166.0</v>
      </c>
      <c r="D108" s="325">
        <v>45205.0</v>
      </c>
      <c r="E108" s="331"/>
      <c r="F108" s="324">
        <v>2185.0</v>
      </c>
      <c r="G108" s="327">
        <v>469.17</v>
      </c>
      <c r="H108" s="327">
        <v>0.0</v>
      </c>
      <c r="I108" s="322">
        <v>0.0</v>
      </c>
      <c r="J108" s="322">
        <v>94.5</v>
      </c>
      <c r="K108" s="322">
        <v>302.06</v>
      </c>
      <c r="L108" s="323">
        <v>7.48</v>
      </c>
      <c r="M108" s="323">
        <v>0.0</v>
      </c>
      <c r="N108" s="354">
        <f>SUM(20.25+44.88)</f>
        <v>65.13</v>
      </c>
    </row>
    <row r="109">
      <c r="A109" s="19">
        <v>106.0</v>
      </c>
      <c r="B109" s="324" t="s">
        <v>3278</v>
      </c>
      <c r="C109" s="21">
        <v>45185.0</v>
      </c>
      <c r="D109" s="325">
        <v>45194.0</v>
      </c>
      <c r="E109" s="331"/>
      <c r="F109" s="324">
        <v>2150.0</v>
      </c>
      <c r="G109" s="326">
        <v>1614.75</v>
      </c>
      <c r="H109" s="327">
        <v>86.4</v>
      </c>
      <c r="I109" s="322">
        <v>0.0</v>
      </c>
      <c r="J109" s="322">
        <v>94.5</v>
      </c>
      <c r="K109" s="322">
        <v>952.23</v>
      </c>
      <c r="L109" s="323">
        <v>53.51</v>
      </c>
      <c r="M109" s="354">
        <f>SUM(119.99+110.92+132.37)</f>
        <v>363.28</v>
      </c>
      <c r="N109" s="354">
        <f>SUM(20.25+44.58)</f>
        <v>64.83</v>
      </c>
    </row>
    <row r="110">
      <c r="A110" s="19">
        <v>107.0</v>
      </c>
      <c r="B110" s="324" t="s">
        <v>3279</v>
      </c>
      <c r="C110" s="21">
        <v>45185.0</v>
      </c>
      <c r="D110" s="325">
        <v>45194.0</v>
      </c>
      <c r="E110" s="331"/>
      <c r="F110" s="324">
        <v>2150.0</v>
      </c>
      <c r="G110" s="326">
        <v>1602.09</v>
      </c>
      <c r="H110" s="327">
        <v>97.2</v>
      </c>
      <c r="I110" s="322">
        <v>0.0</v>
      </c>
      <c r="J110" s="322">
        <v>94.5</v>
      </c>
      <c r="K110" s="322">
        <v>952.23</v>
      </c>
      <c r="L110" s="323">
        <v>56.06</v>
      </c>
      <c r="M110" s="354">
        <f>SUM(119.99+106.38+113.45)</f>
        <v>339.82</v>
      </c>
      <c r="N110" s="354">
        <f>SUM(42.03+20.25)</f>
        <v>62.28</v>
      </c>
    </row>
    <row r="111">
      <c r="A111" s="19">
        <v>108.0</v>
      </c>
      <c r="B111" s="324" t="s">
        <v>3280</v>
      </c>
      <c r="C111" s="325">
        <v>45199.0</v>
      </c>
      <c r="D111" s="325">
        <v>45211.0</v>
      </c>
      <c r="E111" s="331"/>
      <c r="F111" s="324">
        <v>2380.0</v>
      </c>
      <c r="G111" s="326">
        <v>1565.35</v>
      </c>
      <c r="H111" s="327">
        <v>118.8</v>
      </c>
      <c r="I111" s="322">
        <v>0.0</v>
      </c>
      <c r="J111" s="322">
        <v>0.0</v>
      </c>
      <c r="K111" s="322">
        <v>952.23</v>
      </c>
      <c r="L111" s="323">
        <v>60.37</v>
      </c>
      <c r="M111" s="354">
        <f>SUM(171.41+149.22+75.6)</f>
        <v>396.23</v>
      </c>
      <c r="N111" s="323">
        <v>37.72</v>
      </c>
    </row>
    <row r="112">
      <c r="A112" s="19">
        <v>109.0</v>
      </c>
      <c r="B112" s="324" t="s">
        <v>3281</v>
      </c>
      <c r="C112" s="325">
        <v>45199.0</v>
      </c>
      <c r="D112" s="325">
        <v>45270.0</v>
      </c>
      <c r="E112" s="331"/>
      <c r="F112" s="324">
        <v>1810.0</v>
      </c>
      <c r="G112" s="326">
        <v>1169.12</v>
      </c>
      <c r="H112" s="327">
        <v>118.8</v>
      </c>
      <c r="I112" s="322">
        <v>0.0</v>
      </c>
      <c r="J112" s="322">
        <v>0.0</v>
      </c>
      <c r="K112" s="322">
        <v>952.23</v>
      </c>
      <c r="L112" s="323">
        <v>60.37</v>
      </c>
      <c r="M112" s="323">
        <v>0.0</v>
      </c>
      <c r="N112" s="323">
        <v>37.72</v>
      </c>
    </row>
    <row r="113">
      <c r="A113" s="19">
        <v>110.0</v>
      </c>
      <c r="B113" s="324" t="s">
        <v>3282</v>
      </c>
      <c r="C113" s="325">
        <v>45180.0</v>
      </c>
      <c r="D113" s="331"/>
      <c r="E113" s="325">
        <v>45183.0</v>
      </c>
      <c r="F113" s="324">
        <v>645.0</v>
      </c>
      <c r="G113" s="326">
        <v>2481.96</v>
      </c>
      <c r="H113" s="327">
        <v>688.5</v>
      </c>
      <c r="I113" s="322">
        <v>34.08</v>
      </c>
      <c r="J113" s="353">
        <f>SUM(94.5+701.64)</f>
        <v>796.14</v>
      </c>
      <c r="K113" s="353">
        <f>SUM(586.31+8.39)</f>
        <v>594.7</v>
      </c>
      <c r="L113" s="323">
        <v>25.99</v>
      </c>
      <c r="M113" s="354">
        <f>SUM(59.99+57.72+44.1)</f>
        <v>161.81</v>
      </c>
      <c r="N113" s="354">
        <f>SUM(38.99+20.25+121.5)</f>
        <v>180.74</v>
      </c>
    </row>
    <row r="114">
      <c r="A114" s="19">
        <v>111.0</v>
      </c>
      <c r="B114" s="324" t="s">
        <v>3283</v>
      </c>
      <c r="C114" s="325">
        <v>45193.0</v>
      </c>
      <c r="D114" s="331"/>
      <c r="E114" s="325">
        <v>45199.0</v>
      </c>
      <c r="F114" s="324">
        <v>625.0</v>
      </c>
      <c r="G114" s="326">
        <v>2990.4</v>
      </c>
      <c r="H114" s="327">
        <v>54.0</v>
      </c>
      <c r="I114" s="322">
        <v>0.0</v>
      </c>
      <c r="J114" s="353">
        <f t="shared" ref="J114:J115" si="2">SUM(94.5+243.52)</f>
        <v>338.02</v>
      </c>
      <c r="K114" s="353">
        <f>SUM(586.31+35.01+1403.29)</f>
        <v>2024.61</v>
      </c>
      <c r="L114" s="323">
        <v>32.49</v>
      </c>
      <c r="M114" s="354">
        <f>SUM(137.15+137.15+100.84)</f>
        <v>375.14</v>
      </c>
      <c r="N114" s="354">
        <f>SUM(20.25+113.4+32.49)</f>
        <v>166.14</v>
      </c>
    </row>
    <row r="115">
      <c r="A115" s="19">
        <v>112.0</v>
      </c>
      <c r="B115" s="324" t="s">
        <v>3284</v>
      </c>
      <c r="C115" s="325">
        <v>45197.0</v>
      </c>
      <c r="D115" s="331"/>
      <c r="E115" s="325">
        <v>45205.0</v>
      </c>
      <c r="F115" s="324">
        <v>945.0</v>
      </c>
      <c r="G115" s="326">
        <v>6468.94</v>
      </c>
      <c r="H115" s="326">
        <v>3464.1</v>
      </c>
      <c r="I115" s="322">
        <v>323.76</v>
      </c>
      <c r="J115" s="353">
        <f t="shared" si="2"/>
        <v>338.02</v>
      </c>
      <c r="K115" s="353">
        <f>SUM(952.23+83.9)</f>
        <v>1036.13</v>
      </c>
      <c r="L115" s="323">
        <v>50.63</v>
      </c>
      <c r="M115" s="354">
        <f>SUM(214.29+184.02+182.78)</f>
        <v>581.09</v>
      </c>
      <c r="N115" s="354">
        <f>SUM(47.46+20.25)</f>
        <v>67.71</v>
      </c>
    </row>
    <row r="116">
      <c r="A116" s="19">
        <v>113.0</v>
      </c>
      <c r="B116" s="324" t="s">
        <v>3285</v>
      </c>
      <c r="C116" s="325">
        <v>45089.0</v>
      </c>
      <c r="D116" s="325">
        <v>45107.0</v>
      </c>
      <c r="E116" s="331"/>
      <c r="F116" s="324">
        <v>2315.0</v>
      </c>
      <c r="G116" s="327">
        <v>889.05</v>
      </c>
      <c r="H116" s="327">
        <v>227.31</v>
      </c>
      <c r="I116" s="322">
        <v>0.0</v>
      </c>
      <c r="J116" s="322">
        <v>0.0</v>
      </c>
      <c r="K116" s="322">
        <v>586.31</v>
      </c>
      <c r="L116" s="323">
        <v>56.58</v>
      </c>
      <c r="M116" s="323">
        <v>0.0</v>
      </c>
      <c r="N116" s="323">
        <v>18.85</v>
      </c>
    </row>
    <row r="117">
      <c r="A117" s="19">
        <v>114.0</v>
      </c>
      <c r="B117" s="324" t="s">
        <v>3286</v>
      </c>
      <c r="C117" s="325">
        <v>45095.0</v>
      </c>
      <c r="D117" s="325">
        <v>45106.0</v>
      </c>
      <c r="E117" s="331"/>
      <c r="F117" s="324">
        <v>2015.0</v>
      </c>
      <c r="G117" s="326">
        <v>1258.01</v>
      </c>
      <c r="H117" s="327">
        <v>108.0</v>
      </c>
      <c r="I117" s="322">
        <v>0.0</v>
      </c>
      <c r="J117" s="322">
        <v>0.0</v>
      </c>
      <c r="K117" s="322">
        <v>586.31</v>
      </c>
      <c r="L117" s="323">
        <v>42.05</v>
      </c>
      <c r="M117" s="354">
        <f>SUM(188.59+184.05+126.08)</f>
        <v>498.72</v>
      </c>
      <c r="N117" s="323">
        <v>22.93</v>
      </c>
    </row>
    <row r="118">
      <c r="A118" s="19">
        <v>115.0</v>
      </c>
      <c r="B118" s="324" t="s">
        <v>3287</v>
      </c>
      <c r="C118" s="325">
        <v>45097.0</v>
      </c>
      <c r="D118" s="331"/>
      <c r="E118" s="325">
        <v>45104.0</v>
      </c>
      <c r="F118" s="324">
        <v>900.0</v>
      </c>
      <c r="G118" s="321">
        <f>SUM(2991.29+326.43)</f>
        <v>3317.72</v>
      </c>
      <c r="H118" s="327">
        <v>64.8</v>
      </c>
      <c r="I118" s="322">
        <v>0.0</v>
      </c>
      <c r="J118" s="353">
        <f>SUM(94.5+243.52)</f>
        <v>338.02</v>
      </c>
      <c r="K118" s="353">
        <f>SUM(586.31+125.85+1403.29+231.72)</f>
        <v>2347.17</v>
      </c>
      <c r="L118" s="354">
        <f>SUM(34.99+27.06)</f>
        <v>62.05</v>
      </c>
      <c r="M118" s="354">
        <f>SUM(137.16+143.46+107.17)</f>
        <v>387.79</v>
      </c>
      <c r="N118" s="354">
        <f>SUM(29.99+20.25+67.65)</f>
        <v>117.89</v>
      </c>
    </row>
    <row r="119">
      <c r="A119" s="19">
        <v>116.0</v>
      </c>
      <c r="B119" s="324" t="s">
        <v>3288</v>
      </c>
      <c r="C119" s="325">
        <v>45098.0</v>
      </c>
      <c r="D119" s="325">
        <v>45103.0</v>
      </c>
      <c r="E119" s="331"/>
      <c r="F119" s="324">
        <v>3020.0</v>
      </c>
      <c r="G119" s="326">
        <v>1206.21</v>
      </c>
      <c r="H119" s="327">
        <v>43.2</v>
      </c>
      <c r="I119" s="322">
        <v>0.0</v>
      </c>
      <c r="J119" s="322">
        <v>0.0</v>
      </c>
      <c r="K119" s="322">
        <v>952.23</v>
      </c>
      <c r="L119" s="323">
        <v>39.24</v>
      </c>
      <c r="M119" s="354">
        <f>SUM(42.86+38.31+31.52)</f>
        <v>112.69</v>
      </c>
      <c r="N119" s="323">
        <v>0.0</v>
      </c>
    </row>
    <row r="120">
      <c r="A120" s="19">
        <v>117.0</v>
      </c>
      <c r="B120" s="324" t="s">
        <v>3289</v>
      </c>
      <c r="C120" s="21">
        <v>45099.0</v>
      </c>
      <c r="D120" s="325">
        <v>45160.0</v>
      </c>
      <c r="E120" s="331"/>
      <c r="F120" s="324">
        <v>960.0</v>
      </c>
      <c r="G120" s="326">
        <v>4186.77</v>
      </c>
      <c r="H120" s="326">
        <v>1250.2</v>
      </c>
      <c r="I120" s="322">
        <f>SUM(34.08+116.57)</f>
        <v>150.65</v>
      </c>
      <c r="J120" s="322">
        <v>243.52</v>
      </c>
      <c r="K120" s="353">
        <f>SUM(952.23+8.39)</f>
        <v>960.62</v>
      </c>
      <c r="L120" s="323">
        <v>237.83</v>
      </c>
      <c r="M120" s="354">
        <f>SUM(531.45+488.81+296.25)</f>
        <v>1316.51</v>
      </c>
      <c r="N120" s="323">
        <v>27.44</v>
      </c>
    </row>
    <row r="121">
      <c r="A121" s="19">
        <v>118.0</v>
      </c>
      <c r="B121" s="324" t="s">
        <v>3290</v>
      </c>
      <c r="C121" s="325">
        <v>45100.0</v>
      </c>
      <c r="D121" s="325">
        <v>45132.0</v>
      </c>
      <c r="E121" s="331"/>
      <c r="F121" s="324">
        <v>1360.0</v>
      </c>
      <c r="G121" s="326">
        <v>2420.33</v>
      </c>
      <c r="H121" s="327">
        <v>597.07</v>
      </c>
      <c r="I121" s="322">
        <v>32.67</v>
      </c>
      <c r="J121" s="322">
        <v>243.52</v>
      </c>
      <c r="K121" s="322">
        <v>952.23</v>
      </c>
      <c r="L121" s="323">
        <v>131.01</v>
      </c>
      <c r="M121" s="354">
        <f>SUM(171.41+142.92+119.73)</f>
        <v>434.06</v>
      </c>
      <c r="N121" s="323">
        <v>29.77</v>
      </c>
    </row>
    <row r="122">
      <c r="A122" s="19">
        <v>119.0</v>
      </c>
      <c r="B122" s="324" t="s">
        <v>3291</v>
      </c>
      <c r="C122" s="325">
        <v>45103.0</v>
      </c>
      <c r="D122" s="325">
        <v>45178.0</v>
      </c>
      <c r="E122" s="331"/>
      <c r="F122" s="324">
        <v>1000.0</v>
      </c>
      <c r="G122" s="326">
        <v>19535.83</v>
      </c>
      <c r="H122" s="326">
        <v>11030.63</v>
      </c>
      <c r="I122" s="353">
        <f>SUM(167.8+1260.96)</f>
        <v>1428.76</v>
      </c>
      <c r="J122" s="353">
        <f t="shared" ref="J122:J123" si="3">SUM(94.5+243.52)</f>
        <v>338.02</v>
      </c>
      <c r="K122" s="353">
        <f>SUM(952.23+310.43)</f>
        <v>1262.66</v>
      </c>
      <c r="L122" s="323">
        <v>259.51</v>
      </c>
      <c r="M122" s="354">
        <f>SUM(1362.98+1260.62+844.74)</f>
        <v>3468.34</v>
      </c>
      <c r="N122" s="354">
        <f>SUM(26.99+20.25+1701)</f>
        <v>1748.24</v>
      </c>
    </row>
    <row r="123">
      <c r="A123" s="19">
        <v>120.0</v>
      </c>
      <c r="B123" s="324" t="s">
        <v>3292</v>
      </c>
      <c r="C123" s="325">
        <v>45106.0</v>
      </c>
      <c r="D123" s="325">
        <v>45124.0</v>
      </c>
      <c r="E123" s="331"/>
      <c r="F123" s="324">
        <v>1715.0</v>
      </c>
      <c r="G123" s="326">
        <v>3440.05</v>
      </c>
      <c r="H123" s="326">
        <v>1539.0</v>
      </c>
      <c r="I123" s="322">
        <v>32.67</v>
      </c>
      <c r="J123" s="353">
        <f t="shared" si="3"/>
        <v>338.02</v>
      </c>
      <c r="K123" s="322">
        <v>952.23</v>
      </c>
      <c r="L123" s="323">
        <v>70.33</v>
      </c>
      <c r="M123" s="354">
        <f>SUM(85.71+74.36+56.72)</f>
        <v>216.79</v>
      </c>
      <c r="N123" s="354">
        <f>SUM(27.76+20.25+243)</f>
        <v>291.01</v>
      </c>
    </row>
    <row r="124">
      <c r="A124" s="19">
        <v>121.0</v>
      </c>
      <c r="B124" s="324" t="s">
        <v>3293</v>
      </c>
      <c r="C124" s="325">
        <v>45098.0</v>
      </c>
      <c r="D124" s="325">
        <v>45101.0</v>
      </c>
      <c r="E124" s="331"/>
      <c r="F124" s="324">
        <v>1965.0</v>
      </c>
      <c r="G124" s="327">
        <v>376.02</v>
      </c>
      <c r="H124" s="327">
        <v>21.6</v>
      </c>
      <c r="I124" s="322">
        <v>0.0</v>
      </c>
      <c r="J124" s="322">
        <v>0.0</v>
      </c>
      <c r="K124" s="322">
        <v>302.06</v>
      </c>
      <c r="L124" s="323">
        <v>17.45</v>
      </c>
      <c r="M124" s="323">
        <v>0.0</v>
      </c>
      <c r="N124" s="323">
        <v>34.91</v>
      </c>
    </row>
    <row r="125">
      <c r="A125" s="19">
        <v>122.0</v>
      </c>
      <c r="B125" s="324" t="s">
        <v>3294</v>
      </c>
      <c r="C125" s="325">
        <v>45110.0</v>
      </c>
      <c r="D125" s="325"/>
      <c r="E125" s="325">
        <v>45117.0</v>
      </c>
      <c r="F125" s="324">
        <v>1090.0</v>
      </c>
      <c r="G125" s="326">
        <v>6098.88</v>
      </c>
      <c r="H125" s="326">
        <v>3474.9</v>
      </c>
      <c r="I125" s="322">
        <v>0.0</v>
      </c>
      <c r="J125" s="353">
        <f t="shared" ref="J125:J126" si="4">SUM(94.5+243.52)</f>
        <v>338.02</v>
      </c>
      <c r="K125" s="353">
        <f>SUM(586.31+701.64)</f>
        <v>1287.95</v>
      </c>
      <c r="L125" s="323">
        <v>29.54</v>
      </c>
      <c r="M125" s="354">
        <f>SUM(128.57+120+56.71)</f>
        <v>305.28</v>
      </c>
      <c r="N125" s="354">
        <f>SUM(35.44+20.25+607.5)</f>
        <v>663.19</v>
      </c>
    </row>
    <row r="126">
      <c r="A126" s="19">
        <v>123.0</v>
      </c>
      <c r="B126" s="324" t="s">
        <v>3295</v>
      </c>
      <c r="C126" s="325">
        <v>45118.0</v>
      </c>
      <c r="D126" s="325">
        <v>45149.0</v>
      </c>
      <c r="E126" s="331"/>
      <c r="F126" s="324">
        <v>1505.0</v>
      </c>
      <c r="G126" s="326">
        <v>17656.18</v>
      </c>
      <c r="H126" s="321">
        <f>SUM(4131+9058.5)</f>
        <v>13189.5</v>
      </c>
      <c r="I126" s="322">
        <v>0.0</v>
      </c>
      <c r="J126" s="353">
        <f t="shared" si="4"/>
        <v>338.02</v>
      </c>
      <c r="K126" s="353">
        <f>SUM(302.06+339.74)</f>
        <v>641.8</v>
      </c>
      <c r="L126" s="354">
        <f>SUM(45.76+32.73)</f>
        <v>78.49</v>
      </c>
      <c r="M126" s="354">
        <f>SUM(154.27+141.16+81.94+274.27+234.93+163.89)</f>
        <v>1050.46</v>
      </c>
      <c r="N126" s="354">
        <f>SUM(1579.5+9.53+19.63+20.25+729)</f>
        <v>2357.91</v>
      </c>
    </row>
    <row r="127">
      <c r="A127" s="19">
        <v>124.0</v>
      </c>
      <c r="B127" s="324" t="s">
        <v>3296</v>
      </c>
      <c r="C127" s="325">
        <v>45123.0</v>
      </c>
      <c r="D127" s="355">
        <v>45136.0</v>
      </c>
      <c r="E127" s="331"/>
      <c r="F127" s="324">
        <v>1850.0</v>
      </c>
      <c r="G127" s="327">
        <v>619.42</v>
      </c>
      <c r="H127" s="327">
        <v>238.88</v>
      </c>
      <c r="I127" s="322">
        <v>0.0</v>
      </c>
      <c r="J127" s="322">
        <v>0.0</v>
      </c>
      <c r="K127" s="322">
        <v>302.06</v>
      </c>
      <c r="L127" s="323">
        <v>53.7</v>
      </c>
      <c r="M127" s="323">
        <v>0.0</v>
      </c>
      <c r="N127" s="323">
        <v>24.78</v>
      </c>
    </row>
    <row r="128">
      <c r="A128" s="19">
        <v>125.0</v>
      </c>
      <c r="B128" s="324" t="s">
        <v>3297</v>
      </c>
      <c r="C128" s="325">
        <v>45123.0</v>
      </c>
      <c r="D128" s="325">
        <v>45132.0</v>
      </c>
      <c r="E128" s="331"/>
      <c r="F128" s="324">
        <v>1885.0</v>
      </c>
      <c r="G128" s="326">
        <v>1136.72</v>
      </c>
      <c r="H128" s="327">
        <v>86.4</v>
      </c>
      <c r="I128" s="322">
        <v>0.0</v>
      </c>
      <c r="J128" s="322">
        <v>0.0</v>
      </c>
      <c r="K128" s="322">
        <v>952.23</v>
      </c>
      <c r="L128" s="323">
        <v>53.51</v>
      </c>
      <c r="M128" s="323">
        <v>0.0</v>
      </c>
      <c r="N128" s="323">
        <v>44.58</v>
      </c>
    </row>
    <row r="129">
      <c r="A129" s="19">
        <v>126.0</v>
      </c>
      <c r="B129" s="324" t="s">
        <v>3298</v>
      </c>
      <c r="C129" s="331"/>
      <c r="D129" s="331"/>
      <c r="E129" s="331"/>
      <c r="F129" s="331"/>
      <c r="G129" s="321"/>
      <c r="H129" s="321"/>
      <c r="I129" s="353"/>
      <c r="J129" s="353"/>
      <c r="K129" s="353"/>
      <c r="L129" s="354"/>
      <c r="M129" s="354"/>
      <c r="N129" s="354"/>
    </row>
    <row r="130">
      <c r="A130" s="19">
        <v>127.0</v>
      </c>
      <c r="B130" s="324" t="s">
        <v>3299</v>
      </c>
      <c r="C130" s="268">
        <v>45128.0</v>
      </c>
      <c r="D130" s="325">
        <v>45148.0</v>
      </c>
      <c r="E130" s="331"/>
      <c r="F130" s="324">
        <v>2150.0</v>
      </c>
      <c r="G130" s="326">
        <v>1280.58</v>
      </c>
      <c r="H130" s="327">
        <v>292.62</v>
      </c>
      <c r="I130" s="322">
        <v>32.67</v>
      </c>
      <c r="J130" s="322">
        <v>0.0</v>
      </c>
      <c r="K130" s="322">
        <v>586.31</v>
      </c>
      <c r="L130" s="323">
        <v>66.8</v>
      </c>
      <c r="M130" s="354">
        <f>SUM(111.42+96.04+75.64)</f>
        <v>283.1</v>
      </c>
      <c r="N130" s="323">
        <v>19.08</v>
      </c>
    </row>
    <row r="131">
      <c r="A131" s="19">
        <v>128.0</v>
      </c>
      <c r="B131" s="324" t="s">
        <v>3300</v>
      </c>
      <c r="C131" s="289">
        <v>45128.0</v>
      </c>
      <c r="D131" s="355">
        <v>45140.0</v>
      </c>
      <c r="E131" s="331"/>
      <c r="F131" s="324">
        <v>2465.0</v>
      </c>
      <c r="G131" s="326">
        <v>1582.49</v>
      </c>
      <c r="H131" s="327">
        <v>206.22</v>
      </c>
      <c r="I131" s="322">
        <v>91.61</v>
      </c>
      <c r="J131" s="353">
        <f>SUM(94.5+243.52)</f>
        <v>338.02</v>
      </c>
      <c r="K131" s="322">
        <v>302.06</v>
      </c>
      <c r="L131" s="323">
        <v>53.28</v>
      </c>
      <c r="M131" s="354">
        <f>SUM(248.57+226.88+75.62)</f>
        <v>551.07</v>
      </c>
      <c r="N131" s="354">
        <f>SUM(20.25+19.98)</f>
        <v>40.23</v>
      </c>
    </row>
    <row r="132">
      <c r="A132" s="19">
        <v>129.0</v>
      </c>
      <c r="B132" s="324" t="s">
        <v>3301</v>
      </c>
      <c r="C132" s="21">
        <v>45128.0</v>
      </c>
      <c r="D132" s="355">
        <v>45148.0</v>
      </c>
      <c r="E132" s="331"/>
      <c r="F132" s="324">
        <v>1840.0</v>
      </c>
      <c r="G132" s="326">
        <v>1641.6</v>
      </c>
      <c r="H132" s="327">
        <v>205.2</v>
      </c>
      <c r="I132" s="322">
        <v>32.67</v>
      </c>
      <c r="J132" s="322">
        <v>0.0</v>
      </c>
      <c r="K132" s="322">
        <v>952.23</v>
      </c>
      <c r="L132" s="323">
        <v>72.28</v>
      </c>
      <c r="M132" s="354">
        <f>SUM(171.42+106.38+75.61)</f>
        <v>353.41</v>
      </c>
      <c r="N132" s="323">
        <v>25.81</v>
      </c>
    </row>
    <row r="133">
      <c r="A133" s="19">
        <v>130.0</v>
      </c>
      <c r="B133" s="324" t="s">
        <v>3302</v>
      </c>
      <c r="C133" s="268">
        <v>45226.0</v>
      </c>
      <c r="D133" s="355">
        <v>45210.0</v>
      </c>
      <c r="E133" s="331"/>
      <c r="F133" s="324">
        <v>2020.0</v>
      </c>
      <c r="G133" s="326">
        <v>1201.52</v>
      </c>
      <c r="H133" s="327">
        <v>151.2</v>
      </c>
      <c r="I133" s="322">
        <v>0.0</v>
      </c>
      <c r="J133" s="322">
        <v>0.0</v>
      </c>
      <c r="K133" s="322">
        <v>952.23</v>
      </c>
      <c r="L133" s="323">
        <v>65.4</v>
      </c>
      <c r="M133" s="323">
        <v>0.0</v>
      </c>
      <c r="N133" s="323">
        <v>32.69</v>
      </c>
    </row>
    <row r="134">
      <c r="A134" s="19">
        <v>131.0</v>
      </c>
      <c r="B134" s="324" t="s">
        <v>3303</v>
      </c>
      <c r="C134" s="268">
        <v>45194.0</v>
      </c>
      <c r="D134" s="355">
        <v>45202.0</v>
      </c>
      <c r="E134" s="331"/>
      <c r="F134" s="324">
        <v>2400.0</v>
      </c>
      <c r="G134" s="327">
        <v>579.36</v>
      </c>
      <c r="H134" s="327">
        <v>65.56</v>
      </c>
      <c r="I134" s="322">
        <v>0.0</v>
      </c>
      <c r="J134" s="322">
        <v>0.0</v>
      </c>
      <c r="K134" s="353">
        <f>SUM(302.06+17.78+125.92)</f>
        <v>445.76</v>
      </c>
      <c r="L134" s="323">
        <v>44.03</v>
      </c>
      <c r="M134" s="323">
        <v>0.0</v>
      </c>
      <c r="N134" s="323">
        <v>24.01</v>
      </c>
    </row>
    <row r="135">
      <c r="A135" s="19">
        <v>132.0</v>
      </c>
      <c r="B135" s="324" t="s">
        <v>3304</v>
      </c>
      <c r="C135" s="268">
        <v>45183.0</v>
      </c>
      <c r="D135" s="355">
        <v>45190.0</v>
      </c>
      <c r="E135" s="331"/>
      <c r="F135" s="324">
        <v>2715.0</v>
      </c>
      <c r="G135" s="327">
        <v>739.53</v>
      </c>
      <c r="H135" s="327">
        <v>64.8</v>
      </c>
      <c r="I135" s="322">
        <v>0.0</v>
      </c>
      <c r="J135" s="322">
        <v>0.0</v>
      </c>
      <c r="K135" s="322">
        <v>586.31</v>
      </c>
      <c r="L135" s="323">
        <v>34.99</v>
      </c>
      <c r="M135" s="354">
        <f>SUM(8.57+8.57+6.3)</f>
        <v>23.44</v>
      </c>
      <c r="N135" s="323">
        <v>29.99</v>
      </c>
    </row>
    <row r="136">
      <c r="A136" s="19">
        <v>133.0</v>
      </c>
      <c r="B136" s="324" t="s">
        <v>3305</v>
      </c>
      <c r="C136" s="268">
        <v>45187.0</v>
      </c>
      <c r="D136" s="355">
        <v>45196.0</v>
      </c>
      <c r="E136" s="331"/>
      <c r="F136" s="324">
        <v>2375.0</v>
      </c>
      <c r="G136" s="327">
        <v>376.02</v>
      </c>
      <c r="H136" s="327">
        <v>21.6</v>
      </c>
      <c r="I136" s="322">
        <v>0.0</v>
      </c>
      <c r="J136" s="322">
        <v>0.0</v>
      </c>
      <c r="K136" s="322">
        <v>302.06</v>
      </c>
      <c r="L136" s="323">
        <v>20.95</v>
      </c>
      <c r="M136" s="323">
        <v>0.0</v>
      </c>
      <c r="N136" s="323">
        <v>31.41</v>
      </c>
    </row>
    <row r="137">
      <c r="A137" s="19">
        <v>134.0</v>
      </c>
      <c r="B137" s="324" t="s">
        <v>3306</v>
      </c>
      <c r="C137" s="289">
        <v>45130.0</v>
      </c>
      <c r="D137" s="355">
        <v>45216.0</v>
      </c>
      <c r="E137" s="331"/>
      <c r="F137" s="324">
        <v>750.0</v>
      </c>
      <c r="G137" s="326">
        <v>9190.14</v>
      </c>
      <c r="H137" s="326">
        <v>3148.06</v>
      </c>
      <c r="I137" s="353">
        <f>SUM(51.23+68.16)</f>
        <v>119.39</v>
      </c>
      <c r="J137" s="353">
        <f>SUM(94.5+243.52)</f>
        <v>338.02</v>
      </c>
      <c r="K137" s="335">
        <v>2009.43</v>
      </c>
      <c r="L137" s="323">
        <v>110.2</v>
      </c>
      <c r="M137" s="329">
        <v>3073.26</v>
      </c>
      <c r="N137" s="354">
        <f>SUM(7.03+20.25+364.5)</f>
        <v>391.78</v>
      </c>
    </row>
    <row r="138">
      <c r="A138" s="19">
        <v>135.0</v>
      </c>
      <c r="B138" s="324" t="s">
        <v>3307</v>
      </c>
      <c r="C138" s="289">
        <v>45131.0</v>
      </c>
      <c r="D138" s="355">
        <v>45144.0</v>
      </c>
      <c r="E138" s="331"/>
      <c r="F138" s="324">
        <v>2045.0</v>
      </c>
      <c r="G138" s="326">
        <v>2152.35</v>
      </c>
      <c r="H138" s="327">
        <v>828.9</v>
      </c>
      <c r="I138" s="322">
        <v>32.67</v>
      </c>
      <c r="J138" s="322">
        <v>0.0</v>
      </c>
      <c r="K138" s="322">
        <v>952.23</v>
      </c>
      <c r="L138" s="323">
        <v>63.88</v>
      </c>
      <c r="M138" s="354">
        <f>SUM(51.42+36.04+31.5)</f>
        <v>118.96</v>
      </c>
      <c r="N138" s="354">
        <f>SUM(34.21+121.5)</f>
        <v>155.71</v>
      </c>
    </row>
    <row r="139">
      <c r="A139" s="19">
        <v>136.0</v>
      </c>
      <c r="B139" s="324" t="s">
        <v>3308</v>
      </c>
      <c r="C139" s="268">
        <v>45131.0</v>
      </c>
      <c r="D139" s="355">
        <v>45166.0</v>
      </c>
      <c r="E139" s="331"/>
      <c r="F139" s="324">
        <v>1705.0</v>
      </c>
      <c r="G139" s="326">
        <v>1856.39</v>
      </c>
      <c r="H139" s="327">
        <v>695.04</v>
      </c>
      <c r="I139" s="322">
        <v>32.67</v>
      </c>
      <c r="J139" s="322">
        <v>0.0</v>
      </c>
      <c r="K139" s="322">
        <v>952.23</v>
      </c>
      <c r="L139" s="323">
        <v>146.03</v>
      </c>
      <c r="M139" s="323">
        <v>0.0</v>
      </c>
      <c r="N139" s="323">
        <v>30.42</v>
      </c>
    </row>
    <row r="140">
      <c r="A140" s="19">
        <v>137.0</v>
      </c>
      <c r="B140" s="324" t="s">
        <v>3309</v>
      </c>
      <c r="C140" s="289">
        <v>45132.0</v>
      </c>
      <c r="D140" s="355">
        <v>45144.0</v>
      </c>
      <c r="E140" s="331"/>
      <c r="F140" s="324">
        <v>1985.0</v>
      </c>
      <c r="G140" s="326">
        <v>3604.47</v>
      </c>
      <c r="H140" s="326">
        <v>1474.2</v>
      </c>
      <c r="I140" s="322">
        <v>83.9</v>
      </c>
      <c r="J140" s="353">
        <f t="shared" ref="J140:J142" si="5">SUM(94.5+243.52)</f>
        <v>338.02</v>
      </c>
      <c r="K140" s="322">
        <v>952.23</v>
      </c>
      <c r="L140" s="323">
        <v>68.07</v>
      </c>
      <c r="M140" s="354">
        <f>SUM(162.86+131.09+100.83)</f>
        <v>394.78</v>
      </c>
      <c r="N140" s="354">
        <f>SUM(30.02+20.25+243)</f>
        <v>293.27</v>
      </c>
    </row>
    <row r="141">
      <c r="A141" s="19">
        <v>138.0</v>
      </c>
      <c r="B141" s="324" t="s">
        <v>3310</v>
      </c>
      <c r="C141" s="289">
        <v>45133.0</v>
      </c>
      <c r="D141" s="355">
        <v>45168.0</v>
      </c>
      <c r="E141" s="331"/>
      <c r="F141" s="324">
        <v>1980.0</v>
      </c>
      <c r="G141" s="326">
        <v>7048.6</v>
      </c>
      <c r="H141" s="326">
        <v>3405.84</v>
      </c>
      <c r="I141" s="353">
        <f>SUM(32.67+131.54+34.08)</f>
        <v>198.29</v>
      </c>
      <c r="J141" s="353">
        <f t="shared" si="5"/>
        <v>338.02</v>
      </c>
      <c r="K141" s="335">
        <v>1296.34</v>
      </c>
      <c r="L141" s="323">
        <v>122.38</v>
      </c>
      <c r="M141" s="329">
        <v>1160.51</v>
      </c>
      <c r="N141" s="354">
        <f>SUM(20.97+20.25+486)</f>
        <v>527.22</v>
      </c>
    </row>
    <row r="142">
      <c r="A142" s="19">
        <v>139.0</v>
      </c>
      <c r="B142" s="324" t="s">
        <v>3311</v>
      </c>
      <c r="C142" s="289">
        <v>45134.0</v>
      </c>
      <c r="D142" s="355">
        <v>45158.0</v>
      </c>
      <c r="E142" s="331"/>
      <c r="F142" s="324">
        <v>2040.0</v>
      </c>
      <c r="G142" s="326">
        <v>9744.68</v>
      </c>
      <c r="H142" s="326">
        <v>6380.1</v>
      </c>
      <c r="I142" s="322">
        <v>83.9</v>
      </c>
      <c r="J142" s="353">
        <f t="shared" si="5"/>
        <v>338.02</v>
      </c>
      <c r="K142" s="335">
        <v>1287.95</v>
      </c>
      <c r="L142" s="323">
        <v>54.15</v>
      </c>
      <c r="M142" s="354">
        <f>SUM(305.8+170.18)</f>
        <v>475.98</v>
      </c>
      <c r="N142" s="329">
        <v>1124.58</v>
      </c>
    </row>
    <row r="143">
      <c r="A143" s="19">
        <v>140.0</v>
      </c>
      <c r="B143" s="324" t="s">
        <v>3312</v>
      </c>
      <c r="C143" s="325">
        <v>45137.0</v>
      </c>
      <c r="D143" s="325">
        <v>45150.0</v>
      </c>
      <c r="E143" s="331"/>
      <c r="F143" s="324">
        <v>1550.0</v>
      </c>
      <c r="G143" s="326">
        <v>1304.28</v>
      </c>
      <c r="H143" s="326">
        <v>172.8</v>
      </c>
      <c r="I143" s="322">
        <v>0.0</v>
      </c>
      <c r="J143" s="322">
        <v>0.0</v>
      </c>
      <c r="K143" s="322">
        <v>952.23</v>
      </c>
      <c r="L143" s="323">
        <v>69.24</v>
      </c>
      <c r="M143" s="354">
        <f>SUM(42.85+32.01+6.3)</f>
        <v>81.16</v>
      </c>
      <c r="N143" s="323">
        <v>28.85</v>
      </c>
    </row>
    <row r="144">
      <c r="A144" s="19">
        <v>141.0</v>
      </c>
      <c r="B144" s="324" t="s">
        <v>3313</v>
      </c>
      <c r="C144" s="325">
        <v>44929.0</v>
      </c>
      <c r="D144" s="325">
        <v>44939.0</v>
      </c>
      <c r="E144" s="331"/>
      <c r="F144" s="324">
        <v>2050.0</v>
      </c>
      <c r="G144" s="326">
        <v>2954.44</v>
      </c>
      <c r="H144" s="326">
        <v>1452.6</v>
      </c>
      <c r="I144" s="322">
        <v>0.0</v>
      </c>
      <c r="J144" s="322">
        <v>94.5</v>
      </c>
      <c r="K144" s="322">
        <v>952.23</v>
      </c>
      <c r="L144" s="323">
        <v>56.06</v>
      </c>
      <c r="M144" s="354">
        <f>SUM(42.86+3.3+12.6)</f>
        <v>58.76</v>
      </c>
      <c r="N144" s="354">
        <f>SUM(42.03+20.25+243)</f>
        <v>305.28</v>
      </c>
    </row>
    <row r="145">
      <c r="A145" s="19">
        <v>142.0</v>
      </c>
      <c r="B145" s="324" t="s">
        <v>3314</v>
      </c>
      <c r="C145" s="325">
        <v>45232.0</v>
      </c>
      <c r="D145" s="325">
        <v>45245.0</v>
      </c>
      <c r="E145" s="331"/>
      <c r="F145" s="324">
        <v>2230.0</v>
      </c>
      <c r="G145" s="326">
        <v>1454.48</v>
      </c>
      <c r="H145" s="327">
        <v>0.0</v>
      </c>
      <c r="I145" s="322">
        <v>0.0</v>
      </c>
      <c r="J145" s="353">
        <f>SUM(94.5+243.52)</f>
        <v>338.02</v>
      </c>
      <c r="K145" s="322">
        <v>586.31</v>
      </c>
      <c r="L145" s="323">
        <v>44.46</v>
      </c>
      <c r="M145" s="354">
        <f>SUM(171.42+149.23+124.27)</f>
        <v>444.92</v>
      </c>
      <c r="N145" s="354">
        <f>SUM(20.52+20.25)</f>
        <v>40.77</v>
      </c>
    </row>
    <row r="146">
      <c r="A146" s="19">
        <v>143.0</v>
      </c>
      <c r="B146" s="324" t="s">
        <v>3315</v>
      </c>
      <c r="C146" s="325">
        <v>45229.0</v>
      </c>
      <c r="D146" s="325">
        <v>45265.0</v>
      </c>
      <c r="E146" s="331"/>
      <c r="F146" s="324">
        <v>1380.0</v>
      </c>
      <c r="G146" s="326">
        <v>1841.17</v>
      </c>
      <c r="H146" s="327">
        <v>499.1</v>
      </c>
      <c r="I146" s="322">
        <v>0.0</v>
      </c>
      <c r="J146" s="322">
        <v>0.0</v>
      </c>
      <c r="K146" s="322">
        <v>952.23</v>
      </c>
      <c r="L146" s="323">
        <v>116.09</v>
      </c>
      <c r="M146" s="354">
        <f>SUM(102.84+89.22+52.67)</f>
        <v>244.73</v>
      </c>
      <c r="N146" s="323">
        <v>29.02</v>
      </c>
    </row>
    <row r="147">
      <c r="A147" s="19">
        <v>144.0</v>
      </c>
      <c r="B147" s="324" t="s">
        <v>3316</v>
      </c>
      <c r="C147" s="325">
        <v>45237.0</v>
      </c>
      <c r="D147" s="325">
        <v>45251.0</v>
      </c>
      <c r="E147" s="331"/>
      <c r="F147" s="324">
        <v>2090.0</v>
      </c>
      <c r="G147" s="326">
        <v>1225.34</v>
      </c>
      <c r="H147" s="327">
        <v>434.82</v>
      </c>
      <c r="I147" s="322">
        <v>0.0</v>
      </c>
      <c r="J147" s="322">
        <v>0.0</v>
      </c>
      <c r="K147" s="322">
        <v>302.06</v>
      </c>
      <c r="L147" s="323">
        <v>85.43</v>
      </c>
      <c r="M147" s="354">
        <f>SUM(154.27+112.69+111.65)</f>
        <v>378.61</v>
      </c>
      <c r="N147" s="323">
        <v>24.4</v>
      </c>
    </row>
    <row r="148">
      <c r="A148" s="19">
        <v>145.0</v>
      </c>
      <c r="B148" s="324" t="s">
        <v>3317</v>
      </c>
      <c r="C148" s="289">
        <v>45239.0</v>
      </c>
      <c r="D148" s="266">
        <v>45265.0</v>
      </c>
      <c r="E148" s="331"/>
      <c r="F148" s="324">
        <v>2310.0</v>
      </c>
      <c r="G148" s="326">
        <v>2304.01</v>
      </c>
      <c r="H148" s="327">
        <v>0.0</v>
      </c>
      <c r="I148" s="322">
        <v>0.0</v>
      </c>
      <c r="J148" s="322">
        <v>243.52</v>
      </c>
      <c r="K148" s="322">
        <v>952.23</v>
      </c>
      <c r="L148" s="323">
        <v>76.77</v>
      </c>
      <c r="M148" s="329">
        <v>1010.15</v>
      </c>
      <c r="N148" s="323">
        <v>21.32</v>
      </c>
    </row>
    <row r="149">
      <c r="A149" s="19">
        <v>146.0</v>
      </c>
      <c r="B149" s="324" t="s">
        <v>3318</v>
      </c>
      <c r="C149" s="289">
        <v>45180.0</v>
      </c>
      <c r="D149" s="331"/>
      <c r="E149" s="21">
        <v>45243.0</v>
      </c>
      <c r="F149" s="324">
        <v>975.0</v>
      </c>
      <c r="G149" s="326">
        <v>2399.71</v>
      </c>
      <c r="H149" s="327">
        <v>0.0</v>
      </c>
      <c r="I149" s="322">
        <v>0.0</v>
      </c>
      <c r="J149" s="322">
        <v>94.5</v>
      </c>
      <c r="K149" s="335">
        <v>1989.6</v>
      </c>
      <c r="L149" s="323">
        <v>25.99</v>
      </c>
      <c r="M149" s="354">
        <f>SUM(85.7+94.27+50.41)</f>
        <v>230.38</v>
      </c>
      <c r="N149" s="354">
        <f>SUM(38.99+20.25)</f>
        <v>59.24</v>
      </c>
    </row>
    <row r="150">
      <c r="A150" s="19">
        <v>147.0</v>
      </c>
      <c r="B150" s="324" t="s">
        <v>3319</v>
      </c>
      <c r="C150" s="289">
        <v>45202.0</v>
      </c>
      <c r="D150" s="266">
        <v>45278.0</v>
      </c>
      <c r="E150" s="331"/>
      <c r="F150" s="22">
        <v>1070.0</v>
      </c>
      <c r="G150" s="326">
        <f>SUM(1073.76+996.24)</f>
        <v>2070</v>
      </c>
      <c r="H150" s="327">
        <v>336.85</v>
      </c>
      <c r="I150" s="322">
        <v>0.0</v>
      </c>
      <c r="J150" s="322">
        <v>0.0</v>
      </c>
      <c r="K150" s="335">
        <v>1254.29</v>
      </c>
      <c r="L150" s="323">
        <f>SUM(11.54+69.6)</f>
        <v>81.14</v>
      </c>
      <c r="M150" s="354">
        <f>SUM(8.57+8.57+6.3+134.36+128.81)</f>
        <v>286.61</v>
      </c>
      <c r="N150" s="323">
        <f>SUM(86.55+24.56)</f>
        <v>111.11</v>
      </c>
    </row>
    <row r="151">
      <c r="A151" s="19">
        <v>148.0</v>
      </c>
      <c r="B151" s="324" t="s">
        <v>3320</v>
      </c>
      <c r="C151" s="268">
        <v>45264.0</v>
      </c>
      <c r="D151" s="266">
        <v>45283.0</v>
      </c>
      <c r="E151" s="331"/>
      <c r="F151" s="324">
        <v>1640.0</v>
      </c>
      <c r="G151" s="327">
        <v>846.71</v>
      </c>
      <c r="H151" s="327">
        <v>434.82</v>
      </c>
      <c r="I151" s="322">
        <v>0.0</v>
      </c>
      <c r="J151" s="322">
        <v>0.0</v>
      </c>
      <c r="K151" s="322">
        <v>302.06</v>
      </c>
      <c r="L151" s="323">
        <v>83.47</v>
      </c>
      <c r="M151" s="323">
        <v>0.0</v>
      </c>
      <c r="N151" s="323">
        <v>26.36</v>
      </c>
    </row>
    <row r="152">
      <c r="A152" s="19">
        <v>149.0</v>
      </c>
      <c r="B152" s="324" t="s">
        <v>3321</v>
      </c>
      <c r="C152" s="289">
        <v>45264.0</v>
      </c>
      <c r="D152" s="266">
        <v>45291.0</v>
      </c>
      <c r="E152" s="331"/>
      <c r="F152" s="324">
        <v>1950.0</v>
      </c>
      <c r="G152" s="326">
        <v>9767.47</v>
      </c>
      <c r="H152" s="326">
        <v>5778.76</v>
      </c>
      <c r="I152" s="322">
        <v>51.23</v>
      </c>
      <c r="J152" s="353">
        <f>SUM(94.5+243.52)</f>
        <v>338.02</v>
      </c>
      <c r="K152" s="322">
        <f>SUM(586.31+1403.29)</f>
        <v>1989.6</v>
      </c>
      <c r="L152" s="323">
        <v>66.43</v>
      </c>
      <c r="M152" s="354">
        <f>SUM(188.56+184.02+164.37)</f>
        <v>536.95</v>
      </c>
      <c r="N152" s="354">
        <f>SUM(14.23+20.25+972)</f>
        <v>1006.48</v>
      </c>
    </row>
    <row r="153">
      <c r="A153" s="19">
        <v>150.0</v>
      </c>
      <c r="B153" s="324" t="s">
        <v>3322</v>
      </c>
      <c r="C153" s="268">
        <v>45201.0</v>
      </c>
      <c r="D153" s="266">
        <v>45207.0</v>
      </c>
      <c r="E153" s="331"/>
      <c r="F153" s="324">
        <v>2255.0</v>
      </c>
      <c r="G153" s="326">
        <v>1157.5</v>
      </c>
      <c r="H153" s="327">
        <v>54.0</v>
      </c>
      <c r="I153" s="322">
        <v>0.0</v>
      </c>
      <c r="J153" s="322">
        <v>0.0</v>
      </c>
      <c r="K153" s="322">
        <v>952.23</v>
      </c>
      <c r="L153" s="323">
        <v>43.6</v>
      </c>
      <c r="M153" s="354">
        <f>SUM(17.14+17.14+18.9)</f>
        <v>53.18</v>
      </c>
      <c r="N153" s="323">
        <v>54.49</v>
      </c>
    </row>
    <row r="154">
      <c r="A154" s="19">
        <v>151.0</v>
      </c>
      <c r="B154" s="324" t="s">
        <v>3323</v>
      </c>
      <c r="C154" s="289">
        <v>45203.0</v>
      </c>
      <c r="D154" s="266">
        <v>45242.0</v>
      </c>
      <c r="E154" s="331"/>
      <c r="F154" s="324">
        <v>1600.0</v>
      </c>
      <c r="G154" s="326">
        <v>3796.8</v>
      </c>
      <c r="H154" s="327">
        <v>825.67</v>
      </c>
      <c r="I154" s="322">
        <v>0.0</v>
      </c>
      <c r="J154" s="353">
        <f t="shared" ref="J154:J155" si="6">SUM(94.5+243.52)</f>
        <v>338.02</v>
      </c>
      <c r="K154" s="322">
        <v>952.23</v>
      </c>
      <c r="L154" s="323">
        <v>165.52</v>
      </c>
      <c r="M154" s="329">
        <v>1463.28</v>
      </c>
      <c r="N154" s="354">
        <f>SUM(20.25+31.83)</f>
        <v>52.08</v>
      </c>
    </row>
    <row r="155">
      <c r="A155" s="19">
        <v>152.0</v>
      </c>
      <c r="B155" s="324" t="s">
        <v>3324</v>
      </c>
      <c r="C155" s="289">
        <v>45203.0</v>
      </c>
      <c r="D155" s="331"/>
      <c r="E155" s="21">
        <v>45229.0</v>
      </c>
      <c r="F155" s="324">
        <v>620.0</v>
      </c>
      <c r="G155" s="326">
        <v>24263.94</v>
      </c>
      <c r="H155" s="326">
        <v>17901.0</v>
      </c>
      <c r="I155" s="322">
        <v>68.16</v>
      </c>
      <c r="J155" s="353">
        <f t="shared" si="6"/>
        <v>338.02</v>
      </c>
      <c r="K155" s="335">
        <v>1304.73</v>
      </c>
      <c r="L155" s="323">
        <v>53.52</v>
      </c>
      <c r="M155" s="329">
        <v>1407.8</v>
      </c>
      <c r="N155" s="354">
        <f>SUM(20.25+11.46+3159)</f>
        <v>3190.71</v>
      </c>
    </row>
    <row r="156">
      <c r="A156" s="19">
        <v>153.0</v>
      </c>
      <c r="B156" s="324" t="s">
        <v>3325</v>
      </c>
      <c r="C156" s="289">
        <v>45211.0</v>
      </c>
      <c r="D156" s="266">
        <v>45226.0</v>
      </c>
      <c r="E156" s="331"/>
      <c r="F156" s="324">
        <v>1890.0</v>
      </c>
      <c r="G156" s="326">
        <v>1548.43</v>
      </c>
      <c r="H156" s="327">
        <v>151.2</v>
      </c>
      <c r="I156" s="322">
        <v>0.0</v>
      </c>
      <c r="J156" s="322">
        <v>94.5</v>
      </c>
      <c r="K156" s="322">
        <v>952.23</v>
      </c>
      <c r="L156" s="323">
        <v>65.4</v>
      </c>
      <c r="M156" s="354">
        <f>SUM(102.85+78.89+50.42)</f>
        <v>232.16</v>
      </c>
      <c r="N156" s="354">
        <f>SUM(32.69+20.25)</f>
        <v>52.94</v>
      </c>
    </row>
    <row r="157">
      <c r="A157" s="19">
        <v>154.0</v>
      </c>
      <c r="B157" s="324" t="s">
        <v>3326</v>
      </c>
      <c r="C157" s="289">
        <v>45211.0</v>
      </c>
      <c r="D157" s="266">
        <v>45228.0</v>
      </c>
      <c r="E157" s="331"/>
      <c r="F157" s="324">
        <v>2690.0</v>
      </c>
      <c r="G157" s="326">
        <v>1535.04</v>
      </c>
      <c r="H157" s="327">
        <v>172.8</v>
      </c>
      <c r="I157" s="322">
        <v>0.0</v>
      </c>
      <c r="J157" s="353">
        <f t="shared" ref="J157:J160" si="7">SUM(94.5+243.52)</f>
        <v>338.02</v>
      </c>
      <c r="K157" s="322">
        <v>586.31</v>
      </c>
      <c r="L157" s="323">
        <v>48.03</v>
      </c>
      <c r="M157" s="354">
        <f>SUM(171.43+156.05+25.2)</f>
        <v>352.68</v>
      </c>
      <c r="N157" s="354">
        <f>SUM(16.95+20.25)</f>
        <v>37.2</v>
      </c>
    </row>
    <row r="158">
      <c r="A158" s="19">
        <v>155.0</v>
      </c>
      <c r="B158" s="324" t="s">
        <v>3327</v>
      </c>
      <c r="C158" s="297">
        <v>45215.0</v>
      </c>
      <c r="D158" s="266">
        <v>45242.0</v>
      </c>
      <c r="E158" s="331"/>
      <c r="F158" s="324">
        <v>2090.0</v>
      </c>
      <c r="G158" s="326">
        <v>3548.47</v>
      </c>
      <c r="H158" s="327">
        <v>433.79</v>
      </c>
      <c r="I158" s="322">
        <v>0.0</v>
      </c>
      <c r="J158" s="353">
        <f t="shared" si="7"/>
        <v>338.02</v>
      </c>
      <c r="K158" s="335">
        <v>1341.03</v>
      </c>
      <c r="L158" s="323">
        <v>106.22</v>
      </c>
      <c r="M158" s="329">
        <v>1280.72</v>
      </c>
      <c r="N158" s="354">
        <f>SUM(28.44+20.25)</f>
        <v>48.69</v>
      </c>
    </row>
    <row r="159">
      <c r="A159" s="19">
        <v>156.0</v>
      </c>
      <c r="B159" s="324" t="s">
        <v>3328</v>
      </c>
      <c r="C159" s="268">
        <v>45216.0</v>
      </c>
      <c r="D159" s="266">
        <v>45237.0</v>
      </c>
      <c r="E159" s="331"/>
      <c r="F159" s="324">
        <v>1535.0</v>
      </c>
      <c r="G159" s="326">
        <v>1776.92</v>
      </c>
      <c r="H159" s="327">
        <v>237.85</v>
      </c>
      <c r="I159" s="322">
        <v>0.0</v>
      </c>
      <c r="J159" s="353">
        <f t="shared" si="7"/>
        <v>338.02</v>
      </c>
      <c r="K159" s="322">
        <v>952.23</v>
      </c>
      <c r="L159" s="323">
        <v>75.14</v>
      </c>
      <c r="M159" s="354">
        <f>SUM(51.42+48.64+25.2)</f>
        <v>125.26</v>
      </c>
      <c r="N159" s="354">
        <f>SUM(28.17+20.25)</f>
        <v>48.42</v>
      </c>
    </row>
    <row r="160">
      <c r="A160" s="19">
        <v>157.0</v>
      </c>
      <c r="B160" s="324" t="s">
        <v>3329</v>
      </c>
      <c r="C160" s="268">
        <v>45582.0</v>
      </c>
      <c r="D160" s="266">
        <v>45228.0</v>
      </c>
      <c r="E160" s="331"/>
      <c r="F160" s="324">
        <v>2305.0</v>
      </c>
      <c r="G160" s="326">
        <v>1207.25</v>
      </c>
      <c r="H160" s="327">
        <v>118.8</v>
      </c>
      <c r="I160" s="322">
        <v>0.0</v>
      </c>
      <c r="J160" s="353">
        <f t="shared" si="7"/>
        <v>338.02</v>
      </c>
      <c r="K160" s="322">
        <v>586.31</v>
      </c>
      <c r="L160" s="323">
        <v>43.32</v>
      </c>
      <c r="M160" s="354">
        <f>SUM(34.28+32.01+12.6)</f>
        <v>78.89</v>
      </c>
      <c r="N160" s="354">
        <f>SUM(21.66+20.25)</f>
        <v>41.91</v>
      </c>
    </row>
    <row r="161">
      <c r="A161" s="19">
        <v>158.0</v>
      </c>
      <c r="B161" s="324" t="s">
        <v>3330</v>
      </c>
      <c r="C161" s="268">
        <v>45218.0</v>
      </c>
      <c r="D161" s="266">
        <v>45226.0</v>
      </c>
      <c r="E161" s="331"/>
      <c r="F161" s="324">
        <v>2895.0</v>
      </c>
      <c r="G161" s="326">
        <v>1346.89</v>
      </c>
      <c r="H161" s="327">
        <v>129.6</v>
      </c>
      <c r="I161" s="322">
        <v>0.0</v>
      </c>
      <c r="J161" s="322">
        <v>0.0</v>
      </c>
      <c r="K161" s="335">
        <v>1098.03</v>
      </c>
      <c r="L161" s="323">
        <v>62.21</v>
      </c>
      <c r="M161" s="354">
        <f>SUM(8.57+6.3+6.3)</f>
        <v>21.17</v>
      </c>
      <c r="N161" s="323">
        <v>35.88</v>
      </c>
    </row>
    <row r="162">
      <c r="A162" s="19">
        <v>159.0</v>
      </c>
      <c r="B162" s="324" t="s">
        <v>3331</v>
      </c>
      <c r="C162" s="297">
        <v>45219.0</v>
      </c>
      <c r="D162" s="266">
        <v>45260.0</v>
      </c>
      <c r="E162" s="331"/>
      <c r="F162" s="324">
        <v>980.0</v>
      </c>
      <c r="G162" s="326">
        <v>2940.48</v>
      </c>
      <c r="H162" s="327">
        <v>672.42</v>
      </c>
      <c r="I162" s="322">
        <v>28.29</v>
      </c>
      <c r="J162" s="322">
        <v>94.5</v>
      </c>
      <c r="K162" s="322">
        <v>609.48</v>
      </c>
      <c r="L162" s="323">
        <v>89.82</v>
      </c>
      <c r="M162" s="329">
        <v>1418.39</v>
      </c>
      <c r="N162" s="354">
        <f>SUM(20.25+7.33)</f>
        <v>27.58</v>
      </c>
    </row>
    <row r="163">
      <c r="A163" s="19">
        <v>160.0</v>
      </c>
      <c r="B163" s="324" t="s">
        <v>3332</v>
      </c>
      <c r="C163" s="297">
        <v>45220.0</v>
      </c>
      <c r="D163" s="331"/>
      <c r="E163" s="21">
        <v>45221.0</v>
      </c>
      <c r="F163" s="324">
        <v>505.0</v>
      </c>
      <c r="G163" s="326">
        <v>1561.91</v>
      </c>
      <c r="H163" s="327">
        <v>10.8</v>
      </c>
      <c r="I163" s="322">
        <v>0.0</v>
      </c>
      <c r="J163" s="322">
        <v>94.5</v>
      </c>
      <c r="K163" s="322">
        <f>SUM(586.31+701.64)</f>
        <v>1287.95</v>
      </c>
      <c r="L163" s="323">
        <v>21.66</v>
      </c>
      <c r="M163" s="354">
        <f>SUM(42.85+8.57+32.01)</f>
        <v>83.43</v>
      </c>
      <c r="N163" s="354">
        <f>SUM(43.32+20.25)</f>
        <v>63.57</v>
      </c>
    </row>
    <row r="164">
      <c r="A164" s="19">
        <v>161.0</v>
      </c>
      <c r="B164" s="324" t="s">
        <v>3333</v>
      </c>
      <c r="C164" s="268">
        <v>45224.0</v>
      </c>
      <c r="D164" s="266">
        <v>45232.0</v>
      </c>
      <c r="E164" s="331"/>
      <c r="F164" s="324">
        <v>1925.0</v>
      </c>
      <c r="G164" s="326">
        <v>1201.52</v>
      </c>
      <c r="H164" s="327">
        <v>151.2</v>
      </c>
      <c r="I164" s="322">
        <v>0.0</v>
      </c>
      <c r="J164" s="322">
        <v>0.0</v>
      </c>
      <c r="K164" s="322">
        <v>952.23</v>
      </c>
      <c r="L164" s="323">
        <v>66.79</v>
      </c>
      <c r="M164" s="323">
        <v>0.0</v>
      </c>
      <c r="N164" s="323">
        <v>31.3</v>
      </c>
    </row>
    <row r="165">
      <c r="A165" s="19">
        <v>162.0</v>
      </c>
      <c r="B165" s="324" t="s">
        <v>3334</v>
      </c>
      <c r="C165" s="268"/>
      <c r="D165" s="266"/>
      <c r="E165" s="331"/>
      <c r="F165" s="324"/>
      <c r="G165" s="321"/>
      <c r="H165" s="321"/>
      <c r="I165" s="353"/>
      <c r="J165" s="353"/>
      <c r="K165" s="353"/>
      <c r="L165" s="354"/>
      <c r="M165" s="354"/>
      <c r="N165" s="354"/>
    </row>
    <row r="166">
      <c r="A166" s="19">
        <v>163.0</v>
      </c>
      <c r="B166" s="324" t="s">
        <v>3335</v>
      </c>
      <c r="C166" s="297">
        <v>45228.0</v>
      </c>
      <c r="D166" s="266">
        <v>45244.0</v>
      </c>
      <c r="E166" s="331"/>
      <c r="F166" s="324">
        <v>1920.0</v>
      </c>
      <c r="G166" s="326">
        <v>2044.68</v>
      </c>
      <c r="H166" s="327">
        <v>194.4</v>
      </c>
      <c r="I166" s="322">
        <v>0.0</v>
      </c>
      <c r="J166" s="322">
        <v>94.5</v>
      </c>
      <c r="K166" s="322">
        <v>952.23</v>
      </c>
      <c r="L166" s="323">
        <v>69.24</v>
      </c>
      <c r="M166" s="354">
        <f>SUM(265.7+240.26+179.25)</f>
        <v>685.21</v>
      </c>
      <c r="N166" s="354">
        <f>SUM(28.85+20.25)</f>
        <v>49.1</v>
      </c>
    </row>
    <row r="167">
      <c r="A167" s="19">
        <v>164.0</v>
      </c>
      <c r="B167" s="324" t="s">
        <v>3336</v>
      </c>
      <c r="C167" s="297">
        <v>45196.0</v>
      </c>
      <c r="D167" s="266">
        <v>45220.0</v>
      </c>
      <c r="E167" s="331"/>
      <c r="F167" s="324">
        <v>1895.0</v>
      </c>
      <c r="G167" s="326">
        <v>11252.94</v>
      </c>
      <c r="H167" s="326">
        <v>7692.3</v>
      </c>
      <c r="I167" s="322">
        <v>0.0</v>
      </c>
      <c r="J167" s="353">
        <f>SUM(94.5+243.52)</f>
        <v>338.02</v>
      </c>
      <c r="K167" s="322">
        <v>952.23</v>
      </c>
      <c r="L167" s="323">
        <v>76.13</v>
      </c>
      <c r="M167" s="354">
        <f>SUM(334.28+254.35+226.92)</f>
        <v>815.55</v>
      </c>
      <c r="N167" s="329">
        <v>1378.71</v>
      </c>
    </row>
    <row r="168">
      <c r="A168" s="19">
        <v>165.0</v>
      </c>
      <c r="B168" s="324" t="s">
        <v>3337</v>
      </c>
      <c r="C168" s="268">
        <v>45269.0</v>
      </c>
      <c r="D168" s="266">
        <v>45273.0</v>
      </c>
      <c r="E168" s="331"/>
      <c r="F168" s="324">
        <v>2645.0</v>
      </c>
      <c r="G168" s="326">
        <v>1272.48</v>
      </c>
      <c r="H168" s="327">
        <v>43.2</v>
      </c>
      <c r="I168" s="322">
        <v>0.0</v>
      </c>
      <c r="J168" s="322">
        <v>0.0</v>
      </c>
      <c r="K168" s="322">
        <v>952.23</v>
      </c>
      <c r="L168" s="323">
        <v>39.24</v>
      </c>
      <c r="M168" s="354">
        <f>SUM(59.99+57.72+61.25)</f>
        <v>178.96</v>
      </c>
      <c r="N168" s="323">
        <v>58.85</v>
      </c>
    </row>
    <row r="169">
      <c r="A169" s="19">
        <v>166.0</v>
      </c>
      <c r="B169" s="324" t="s">
        <v>3338</v>
      </c>
      <c r="C169" s="268">
        <v>45270.0</v>
      </c>
      <c r="D169" s="266">
        <v>45274.0</v>
      </c>
      <c r="E169" s="331"/>
      <c r="F169" s="324">
        <v>2720.0</v>
      </c>
      <c r="G169" s="327">
        <v>514.78</v>
      </c>
      <c r="H169" s="327">
        <v>54.0</v>
      </c>
      <c r="I169" s="322">
        <v>0.0</v>
      </c>
      <c r="J169" s="322">
        <v>0.0</v>
      </c>
      <c r="K169" s="322">
        <v>302.06</v>
      </c>
      <c r="L169" s="323">
        <v>26.18</v>
      </c>
      <c r="M169" s="354">
        <f>SUM(34.28+32.01+40.07)</f>
        <v>106.36</v>
      </c>
      <c r="N169" s="323">
        <v>26.18</v>
      </c>
    </row>
    <row r="170">
      <c r="A170" s="19">
        <v>167.0</v>
      </c>
      <c r="B170" s="324" t="s">
        <v>3339</v>
      </c>
      <c r="C170" s="268">
        <v>45273.0</v>
      </c>
      <c r="D170" s="266">
        <v>45284.0</v>
      </c>
      <c r="E170" s="331"/>
      <c r="F170" s="324">
        <v>2340.0</v>
      </c>
      <c r="G170" s="326">
        <v>1438.63</v>
      </c>
      <c r="H170" s="327">
        <v>108.0</v>
      </c>
      <c r="I170" s="322">
        <v>0.0</v>
      </c>
      <c r="J170" s="322">
        <v>0.0</v>
      </c>
      <c r="K170" s="322">
        <v>952.23</v>
      </c>
      <c r="L170" s="323">
        <v>58.33</v>
      </c>
      <c r="M170" s="354">
        <f>SUM(102.85+84.7+92.76)</f>
        <v>280.31</v>
      </c>
      <c r="N170" s="323">
        <v>39.76</v>
      </c>
    </row>
    <row r="171">
      <c r="A171" s="19">
        <v>168.0</v>
      </c>
      <c r="B171" s="324" t="s">
        <v>3340</v>
      </c>
      <c r="C171" s="268">
        <v>45284.0</v>
      </c>
      <c r="D171" s="266">
        <v>45291.0</v>
      </c>
      <c r="E171" s="331"/>
      <c r="F171" s="324">
        <v>2345.0</v>
      </c>
      <c r="G171" s="326">
        <v>1087.13</v>
      </c>
      <c r="H171" s="327">
        <v>0.0</v>
      </c>
      <c r="I171" s="322">
        <v>0.0</v>
      </c>
      <c r="J171" s="322">
        <v>0.0</v>
      </c>
      <c r="K171" s="322">
        <v>586.31</v>
      </c>
      <c r="L171" s="323">
        <v>40.61</v>
      </c>
      <c r="M171" s="354">
        <f>SUM(179.98+142.43+113.43)</f>
        <v>435.84</v>
      </c>
      <c r="N171" s="323">
        <v>24.37</v>
      </c>
    </row>
    <row r="172">
      <c r="A172" s="19">
        <v>169.0</v>
      </c>
      <c r="B172" s="324" t="s">
        <v>3341</v>
      </c>
      <c r="C172" s="297">
        <v>45239.0</v>
      </c>
      <c r="D172" s="266">
        <v>45290.0</v>
      </c>
      <c r="E172" s="331"/>
      <c r="F172" s="324">
        <v>1920.0</v>
      </c>
      <c r="G172" s="326">
        <v>3049.76</v>
      </c>
      <c r="H172" s="326">
        <v>1076.38</v>
      </c>
      <c r="I172" s="322">
        <v>0.0</v>
      </c>
      <c r="J172" s="322">
        <v>0.0</v>
      </c>
      <c r="K172" s="335">
        <v>1287.95</v>
      </c>
      <c r="L172" s="323">
        <v>189.04</v>
      </c>
      <c r="M172" s="354">
        <f>SUM(179.98+8.57+165.87+119.74)</f>
        <v>474.16</v>
      </c>
      <c r="N172" s="323">
        <v>22.23</v>
      </c>
    </row>
    <row r="173">
      <c r="A173" s="19">
        <v>170.0</v>
      </c>
      <c r="B173" s="324" t="s">
        <v>3342</v>
      </c>
      <c r="C173" s="297">
        <v>45242.0</v>
      </c>
      <c r="D173" s="266">
        <v>45260.0</v>
      </c>
      <c r="E173" s="331"/>
      <c r="F173" s="324">
        <v>1850.0</v>
      </c>
      <c r="G173" s="326">
        <v>2032.02</v>
      </c>
      <c r="H173" s="356">
        <v>129.6</v>
      </c>
      <c r="I173" s="322">
        <v>0.0</v>
      </c>
      <c r="J173" s="322">
        <v>243.52</v>
      </c>
      <c r="K173" s="322">
        <v>952.23</v>
      </c>
      <c r="L173" s="323">
        <v>72.28</v>
      </c>
      <c r="M173" s="354">
        <f>SUM(231.42+189.32+187.83)</f>
        <v>608.57</v>
      </c>
      <c r="N173" s="323">
        <v>25.81</v>
      </c>
    </row>
    <row r="174">
      <c r="A174" s="19">
        <v>171.0</v>
      </c>
      <c r="B174" s="324" t="s">
        <v>3343</v>
      </c>
      <c r="C174" s="268">
        <v>45241.0</v>
      </c>
      <c r="D174" s="266">
        <v>45253.0</v>
      </c>
      <c r="E174" s="331"/>
      <c r="F174" s="324">
        <v>2090.0</v>
      </c>
      <c r="G174" s="326">
        <v>1224.96</v>
      </c>
      <c r="H174" s="327">
        <v>151.2</v>
      </c>
      <c r="I174" s="322">
        <v>0.0</v>
      </c>
      <c r="J174" s="322">
        <v>0.0</v>
      </c>
      <c r="K174" s="322">
        <v>952.23</v>
      </c>
      <c r="L174" s="323">
        <v>65.64</v>
      </c>
      <c r="M174" s="354">
        <f>SUM(8.57+8.57+6.3)</f>
        <v>23.44</v>
      </c>
      <c r="N174" s="323">
        <v>32.69</v>
      </c>
    </row>
    <row r="175">
      <c r="A175" s="19">
        <v>172.0</v>
      </c>
      <c r="B175" s="324" t="s">
        <v>3344</v>
      </c>
      <c r="C175" s="268">
        <v>45241.0</v>
      </c>
      <c r="D175" s="266">
        <v>45278.0</v>
      </c>
      <c r="E175" s="331"/>
      <c r="F175" s="324">
        <v>1275.0</v>
      </c>
      <c r="G175" s="326">
        <v>2568.84</v>
      </c>
      <c r="H175" s="321">
        <f>SUM(163.02+259.71)</f>
        <v>422.73</v>
      </c>
      <c r="I175" s="322">
        <v>0.0</v>
      </c>
      <c r="J175" s="322">
        <v>94.5</v>
      </c>
      <c r="K175" s="335">
        <v>1206.03</v>
      </c>
      <c r="L175" s="354">
        <f>SUM(41.54+80.95)</f>
        <v>122.49</v>
      </c>
      <c r="M175" s="354">
        <f>SUM(257.14+210.02+187.32)</f>
        <v>654.48</v>
      </c>
      <c r="N175" s="354">
        <f>SUM(20.25+27.59+20.77)</f>
        <v>68.61</v>
      </c>
    </row>
    <row r="176">
      <c r="A176" s="19">
        <v>173.0</v>
      </c>
      <c r="B176" s="324" t="s">
        <v>3345</v>
      </c>
      <c r="C176" s="268">
        <v>45242.0</v>
      </c>
      <c r="D176" s="266">
        <v>45252.0</v>
      </c>
      <c r="E176" s="331"/>
      <c r="F176" s="324">
        <v>1745.0</v>
      </c>
      <c r="G176" s="326">
        <v>1158.32</v>
      </c>
      <c r="H176" s="327">
        <v>108.0</v>
      </c>
      <c r="I176" s="322">
        <v>0.0</v>
      </c>
      <c r="J176" s="322">
        <v>0.0</v>
      </c>
      <c r="K176" s="322">
        <v>952.23</v>
      </c>
      <c r="L176" s="323">
        <v>58.33</v>
      </c>
      <c r="M176" s="323">
        <v>0.0</v>
      </c>
      <c r="N176" s="323">
        <v>39.76</v>
      </c>
    </row>
    <row r="177">
      <c r="A177" s="19">
        <v>174.0</v>
      </c>
      <c r="B177" s="324" t="s">
        <v>3346</v>
      </c>
      <c r="C177" s="297">
        <v>45247.0</v>
      </c>
      <c r="D177" s="266">
        <v>45265.0</v>
      </c>
      <c r="E177" s="331"/>
      <c r="F177" s="324">
        <v>2475.0</v>
      </c>
      <c r="G177" s="326">
        <v>2288.24</v>
      </c>
      <c r="H177" s="327">
        <v>54.0</v>
      </c>
      <c r="I177" s="322">
        <v>0.0</v>
      </c>
      <c r="J177" s="322">
        <v>0.0</v>
      </c>
      <c r="K177" s="335">
        <v>1373.54</v>
      </c>
      <c r="L177" s="354">
        <f>SUM(71.5+29.92)</f>
        <v>101.42</v>
      </c>
      <c r="M177" s="354">
        <f>SUM(205.69+185.28+151.77+68.56+50.91+48.64)</f>
        <v>710.85</v>
      </c>
      <c r="N177" s="354">
        <f>SUM(25.99+22.44)</f>
        <v>48.43</v>
      </c>
    </row>
    <row r="178">
      <c r="A178" s="19">
        <v>175.0</v>
      </c>
      <c r="B178" s="324" t="s">
        <v>3347</v>
      </c>
      <c r="C178" s="297">
        <v>45253.0</v>
      </c>
      <c r="D178" s="266">
        <v>45280.0</v>
      </c>
      <c r="E178" s="331"/>
      <c r="F178" s="324">
        <v>2530.0</v>
      </c>
      <c r="G178" s="326">
        <v>19957.75</v>
      </c>
      <c r="H178" s="326">
        <v>13834.8</v>
      </c>
      <c r="I178" s="322">
        <v>32.67</v>
      </c>
      <c r="J178" s="322">
        <v>243.52</v>
      </c>
      <c r="K178" s="335">
        <v>1989.6</v>
      </c>
      <c r="L178" s="323">
        <v>53.52</v>
      </c>
      <c r="M178" s="329">
        <v>1362.18</v>
      </c>
      <c r="N178" s="329">
        <v>2441.46</v>
      </c>
    </row>
    <row r="179">
      <c r="A179" s="19">
        <v>176.0</v>
      </c>
      <c r="B179" s="324" t="s">
        <v>3348</v>
      </c>
      <c r="C179" s="331"/>
      <c r="D179" s="331"/>
      <c r="E179" s="331"/>
      <c r="F179" s="331"/>
      <c r="G179" s="321"/>
      <c r="H179" s="321"/>
      <c r="I179" s="353"/>
      <c r="J179" s="353"/>
      <c r="K179" s="353"/>
      <c r="L179" s="354"/>
      <c r="M179" s="354"/>
      <c r="N179" s="354"/>
    </row>
    <row r="180">
      <c r="A180" s="19">
        <v>177.0</v>
      </c>
      <c r="B180" s="324" t="s">
        <v>3349</v>
      </c>
      <c r="C180" s="297">
        <v>45189.0</v>
      </c>
      <c r="D180" s="266">
        <v>45290.0</v>
      </c>
      <c r="E180" s="331"/>
      <c r="F180" s="22">
        <v>845.0</v>
      </c>
      <c r="G180" s="326">
        <f>SUM(4596.34+28694.64)</f>
        <v>33290.98</v>
      </c>
      <c r="H180" s="326">
        <v>21771.76</v>
      </c>
      <c r="I180" s="353">
        <f>SUM(32.67+34.08+34.08)</f>
        <v>100.83</v>
      </c>
      <c r="J180" s="322">
        <v>243.52</v>
      </c>
      <c r="K180" s="335">
        <v>2376.21</v>
      </c>
      <c r="L180" s="354">
        <f>SUM(174.67+57.03)</f>
        <v>231.7</v>
      </c>
      <c r="M180" s="329">
        <v>4902.37</v>
      </c>
      <c r="N180" s="329">
        <v>3664.59</v>
      </c>
    </row>
    <row r="181">
      <c r="A181" s="19">
        <v>178.0</v>
      </c>
      <c r="B181" s="324" t="s">
        <v>3350</v>
      </c>
      <c r="C181" s="297">
        <v>45188.0</v>
      </c>
      <c r="D181" s="266">
        <v>45254.0</v>
      </c>
      <c r="E181" s="331"/>
      <c r="F181" s="324">
        <v>1100.0</v>
      </c>
      <c r="G181" s="326">
        <v>25843.25</v>
      </c>
      <c r="H181" s="326">
        <v>18180.11</v>
      </c>
      <c r="I181" s="322">
        <v>34.08</v>
      </c>
      <c r="J181" s="322">
        <v>243.52</v>
      </c>
      <c r="K181" s="335">
        <v>1296.34</v>
      </c>
      <c r="L181" s="323">
        <v>180.16</v>
      </c>
      <c r="M181" s="329">
        <v>2856.1</v>
      </c>
      <c r="N181" s="329">
        <v>3052.94</v>
      </c>
    </row>
    <row r="182">
      <c r="A182" s="19">
        <v>179.0</v>
      </c>
      <c r="B182" s="324" t="s">
        <v>3351</v>
      </c>
      <c r="C182" s="279">
        <v>45164.0</v>
      </c>
      <c r="D182" s="284">
        <v>45218.0</v>
      </c>
      <c r="E182" s="331"/>
      <c r="F182" s="324">
        <v>1315.0</v>
      </c>
      <c r="G182" s="326">
        <v>1301.28</v>
      </c>
      <c r="H182" s="327">
        <v>826.69</v>
      </c>
      <c r="I182" s="322">
        <v>0.0</v>
      </c>
      <c r="J182" s="322">
        <v>0.0</v>
      </c>
      <c r="K182" s="322">
        <v>302.06</v>
      </c>
      <c r="L182" s="323">
        <v>148.46</v>
      </c>
      <c r="M182" s="323">
        <v>0.0</v>
      </c>
      <c r="N182" s="323">
        <v>24.07</v>
      </c>
    </row>
    <row r="183">
      <c r="A183" s="19">
        <v>180.0</v>
      </c>
      <c r="B183" s="324" t="s">
        <v>3352</v>
      </c>
      <c r="C183" s="297">
        <v>45187.0</v>
      </c>
      <c r="D183" s="266">
        <v>45206.0</v>
      </c>
      <c r="E183" s="331"/>
      <c r="F183" s="324">
        <v>1680.0</v>
      </c>
      <c r="G183" s="326">
        <v>1973.54</v>
      </c>
      <c r="H183" s="327">
        <v>194.4</v>
      </c>
      <c r="I183" s="322">
        <v>0.0</v>
      </c>
      <c r="J183" s="353">
        <f>SUM(94.5+243.52)</f>
        <v>338.02</v>
      </c>
      <c r="K183" s="322">
        <v>952.23</v>
      </c>
      <c r="L183" s="323">
        <v>73.16</v>
      </c>
      <c r="M183" s="354">
        <f>SUM(162.84+125.78+81.93)</f>
        <v>370.55</v>
      </c>
      <c r="N183" s="354">
        <f>SUM(20.25+24.93)</f>
        <v>45.18</v>
      </c>
    </row>
    <row r="184">
      <c r="A184" s="19">
        <v>181.0</v>
      </c>
      <c r="B184" s="324" t="s">
        <v>3353</v>
      </c>
      <c r="C184" s="297">
        <v>45184.0</v>
      </c>
      <c r="D184" s="266">
        <v>45210.0</v>
      </c>
      <c r="E184" s="331"/>
      <c r="F184" s="324">
        <v>1590.0</v>
      </c>
      <c r="G184" s="326">
        <v>2833.48</v>
      </c>
      <c r="H184" s="327">
        <v>270.0</v>
      </c>
      <c r="I184" s="322">
        <v>131.54</v>
      </c>
      <c r="J184" s="322">
        <v>243.52</v>
      </c>
      <c r="K184" s="335">
        <v>1486.83</v>
      </c>
      <c r="L184" s="323">
        <v>73.16</v>
      </c>
      <c r="M184" s="354">
        <f>SUM(239.98+199.66+163.86)</f>
        <v>603.5</v>
      </c>
      <c r="N184" s="323">
        <v>24.93</v>
      </c>
    </row>
    <row r="185">
      <c r="A185" s="19">
        <v>182.0</v>
      </c>
      <c r="B185" s="324" t="s">
        <v>3354</v>
      </c>
      <c r="C185" s="297">
        <v>45172.0</v>
      </c>
      <c r="D185" s="266">
        <v>45266.0</v>
      </c>
      <c r="E185" s="331"/>
      <c r="F185" s="324">
        <v>810.0</v>
      </c>
      <c r="G185" s="326">
        <v>51137.1</v>
      </c>
      <c r="H185" s="326">
        <v>38643.71</v>
      </c>
      <c r="I185" s="322">
        <v>68.16</v>
      </c>
      <c r="J185" s="322">
        <v>243.52</v>
      </c>
      <c r="K185" s="335">
        <v>1726.78</v>
      </c>
      <c r="L185" s="354">
        <f>SUM(17.01+151.34)</f>
        <v>168.35</v>
      </c>
      <c r="M185" s="329">
        <v>3586.58</v>
      </c>
      <c r="N185" s="329">
        <v>6699.9</v>
      </c>
    </row>
    <row r="186">
      <c r="A186" s="19">
        <v>183.0</v>
      </c>
      <c r="B186" s="324" t="s">
        <v>3355</v>
      </c>
      <c r="C186" s="279">
        <v>45181.0</v>
      </c>
      <c r="D186" s="284">
        <v>48526.0</v>
      </c>
      <c r="E186" s="331"/>
      <c r="F186" s="324">
        <v>1365.0</v>
      </c>
      <c r="G186" s="326">
        <v>4600.64</v>
      </c>
      <c r="H186" s="326">
        <v>1413.49</v>
      </c>
      <c r="I186" s="322">
        <v>0.0</v>
      </c>
      <c r="J186" s="353">
        <f t="shared" ref="J186:J187" si="8">SUM(94.5+243.52)</f>
        <v>338.02</v>
      </c>
      <c r="K186" s="322">
        <v>952.23</v>
      </c>
      <c r="L186" s="323">
        <v>258.53</v>
      </c>
      <c r="M186" s="329">
        <v>1585.26</v>
      </c>
      <c r="N186" s="354">
        <f>SUM(32.86+20.25)</f>
        <v>53.11</v>
      </c>
    </row>
    <row r="187">
      <c r="A187" s="19">
        <v>184.0</v>
      </c>
      <c r="B187" s="324" t="s">
        <v>3356</v>
      </c>
      <c r="C187" s="297">
        <v>45146.0</v>
      </c>
      <c r="D187" s="266">
        <v>45159.0</v>
      </c>
      <c r="E187" s="331"/>
      <c r="F187" s="324">
        <v>1000.0</v>
      </c>
      <c r="G187" s="326">
        <v>7078.59</v>
      </c>
      <c r="H187" s="326">
        <v>4819.5</v>
      </c>
      <c r="I187" s="322">
        <v>0.0</v>
      </c>
      <c r="J187" s="353">
        <f t="shared" si="8"/>
        <v>338.02</v>
      </c>
      <c r="K187" s="322">
        <v>952.23</v>
      </c>
      <c r="L187" s="323">
        <v>62.21</v>
      </c>
      <c r="M187" s="323">
        <v>0.0</v>
      </c>
      <c r="N187" s="354">
        <f>SUM(20.25+35.88+850.5)</f>
        <v>906.63</v>
      </c>
    </row>
    <row r="188">
      <c r="A188" s="19">
        <v>185.0</v>
      </c>
      <c r="B188" s="324" t="s">
        <v>3357</v>
      </c>
      <c r="C188" s="297">
        <v>45122.0</v>
      </c>
      <c r="D188" s="266">
        <v>45137.0</v>
      </c>
      <c r="E188" s="331"/>
      <c r="F188" s="324">
        <v>2315.0</v>
      </c>
      <c r="G188" s="326">
        <v>1787.18</v>
      </c>
      <c r="H188" s="327">
        <v>162.0</v>
      </c>
      <c r="I188" s="322">
        <v>0.0</v>
      </c>
      <c r="J188" s="322">
        <v>0.0</v>
      </c>
      <c r="K188" s="335">
        <v>1287.95</v>
      </c>
      <c r="L188" s="323">
        <v>47.26</v>
      </c>
      <c r="M188" s="354">
        <f>SUM(111.43+97.81+63.01)</f>
        <v>272.25</v>
      </c>
      <c r="N188" s="323">
        <v>17.72</v>
      </c>
    </row>
    <row r="189">
      <c r="A189" s="19">
        <v>186.0</v>
      </c>
      <c r="B189" s="324" t="s">
        <v>3358</v>
      </c>
      <c r="C189" s="268">
        <v>45114.0</v>
      </c>
      <c r="D189" s="357">
        <v>45132.0</v>
      </c>
      <c r="E189" s="331"/>
      <c r="F189" s="324">
        <v>2065.0</v>
      </c>
      <c r="G189" s="327">
        <v>954.04</v>
      </c>
      <c r="H189" s="327">
        <v>402.16</v>
      </c>
      <c r="I189" s="322">
        <v>0.0</v>
      </c>
      <c r="J189" s="322">
        <v>0.0</v>
      </c>
      <c r="K189" s="322">
        <v>302.06</v>
      </c>
      <c r="L189" s="323">
        <v>78.46</v>
      </c>
      <c r="M189" s="354">
        <f>SUM(60+60+25.21)</f>
        <v>145.21</v>
      </c>
      <c r="N189" s="323">
        <v>26.15</v>
      </c>
    </row>
    <row r="190">
      <c r="A190" s="19">
        <v>187.0</v>
      </c>
      <c r="B190" s="324" t="s">
        <v>3359</v>
      </c>
      <c r="C190" s="268">
        <v>45109.0</v>
      </c>
      <c r="D190" s="357">
        <v>45111.0</v>
      </c>
      <c r="E190" s="331"/>
      <c r="F190" s="324">
        <v>2135.0</v>
      </c>
      <c r="G190" s="327">
        <v>376.02</v>
      </c>
      <c r="H190" s="327">
        <v>21.6</v>
      </c>
      <c r="I190" s="322">
        <v>0.0</v>
      </c>
      <c r="J190" s="322">
        <v>0.0</v>
      </c>
      <c r="K190" s="322">
        <v>302.06</v>
      </c>
      <c r="L190" s="323">
        <v>17.45</v>
      </c>
      <c r="M190" s="323">
        <v>0.0</v>
      </c>
      <c r="N190" s="323">
        <v>34.91</v>
      </c>
    </row>
    <row r="191">
      <c r="A191" s="19">
        <v>188.0</v>
      </c>
      <c r="B191" s="324" t="s">
        <v>3360</v>
      </c>
      <c r="C191" s="297">
        <v>45101.0</v>
      </c>
      <c r="D191" s="357">
        <v>45138.0</v>
      </c>
      <c r="E191" s="331"/>
      <c r="F191" s="324">
        <v>1445.0</v>
      </c>
      <c r="G191" s="326">
        <v>3146.73</v>
      </c>
      <c r="H191" s="327">
        <v>399.6</v>
      </c>
      <c r="I191" s="353">
        <f>SUM(83.9+34.08)</f>
        <v>117.98</v>
      </c>
      <c r="J191" s="322">
        <v>243.52</v>
      </c>
      <c r="K191" s="353">
        <f>SUM(952.23+8.39)</f>
        <v>960.62</v>
      </c>
      <c r="L191" s="323">
        <v>84.6</v>
      </c>
      <c r="M191" s="329">
        <v>1326.92</v>
      </c>
      <c r="N191" s="323">
        <v>13.49</v>
      </c>
    </row>
    <row r="192">
      <c r="A192" s="19">
        <v>189.0</v>
      </c>
      <c r="B192" s="324" t="s">
        <v>3361</v>
      </c>
      <c r="C192" s="297">
        <v>45076.0</v>
      </c>
      <c r="D192" s="357">
        <v>45081.0</v>
      </c>
      <c r="E192" s="331"/>
      <c r="F192" s="324">
        <v>2575.0</v>
      </c>
      <c r="G192" s="326">
        <v>3731.4</v>
      </c>
      <c r="H192" s="326">
        <v>2076.3</v>
      </c>
      <c r="I192" s="322">
        <v>0.0</v>
      </c>
      <c r="J192" s="322">
        <v>0.0</v>
      </c>
      <c r="K192" s="322">
        <v>952.23</v>
      </c>
      <c r="L192" s="323">
        <v>39.24</v>
      </c>
      <c r="M192" s="354">
        <f>SUM(94.29+82.95+63.04)</f>
        <v>240.28</v>
      </c>
      <c r="N192" s="354">
        <f>SUM(58.85+364.5)</f>
        <v>423.35</v>
      </c>
    </row>
    <row r="193">
      <c r="A193" s="19">
        <v>190.0</v>
      </c>
      <c r="B193" s="324" t="s">
        <v>3362</v>
      </c>
      <c r="C193" s="268">
        <v>45076.0</v>
      </c>
      <c r="D193" s="357">
        <v>45111.0</v>
      </c>
      <c r="E193" s="331"/>
      <c r="F193" s="324">
        <v>2865.0</v>
      </c>
      <c r="G193" s="326">
        <v>2407.37</v>
      </c>
      <c r="H193" s="327">
        <v>651.59</v>
      </c>
      <c r="I193" s="322">
        <v>0.0</v>
      </c>
      <c r="J193" s="322">
        <v>243.52</v>
      </c>
      <c r="K193" s="335">
        <v>1341.03</v>
      </c>
      <c r="L193" s="323">
        <v>139.52</v>
      </c>
      <c r="M193" s="323">
        <v>0.0</v>
      </c>
      <c r="N193" s="323">
        <v>31.71</v>
      </c>
    </row>
    <row r="194">
      <c r="A194" s="19">
        <v>191.0</v>
      </c>
      <c r="B194" s="324" t="s">
        <v>3363</v>
      </c>
      <c r="C194" s="268">
        <v>45076.0</v>
      </c>
      <c r="D194" s="357">
        <v>45111.0</v>
      </c>
      <c r="E194" s="331"/>
      <c r="F194" s="324">
        <v>970.0</v>
      </c>
      <c r="G194" s="326">
        <v>23089.29</v>
      </c>
      <c r="H194" s="326">
        <v>14662.69</v>
      </c>
      <c r="I194" s="353">
        <f>SUM(83.9+131.54+34.08)</f>
        <v>249.52</v>
      </c>
      <c r="J194" s="322">
        <v>243.52</v>
      </c>
      <c r="K194" s="335">
        <v>1726.88</v>
      </c>
      <c r="L194" s="354">
        <f>SUM(87.31+194.6)</f>
        <v>281.91</v>
      </c>
      <c r="M194" s="329">
        <v>3586.67</v>
      </c>
      <c r="N194" s="329">
        <v>2338.1</v>
      </c>
    </row>
    <row r="195">
      <c r="A195" s="19">
        <v>192.0</v>
      </c>
      <c r="B195" s="324" t="s">
        <v>3364</v>
      </c>
      <c r="C195" s="297">
        <v>45070.0</v>
      </c>
      <c r="D195" s="357">
        <v>45077.0</v>
      </c>
      <c r="E195" s="331"/>
      <c r="F195" s="324">
        <v>2520.0</v>
      </c>
      <c r="G195" s="326">
        <v>1026.22</v>
      </c>
      <c r="H195" s="327">
        <v>64.8</v>
      </c>
      <c r="I195" s="322">
        <v>0.0</v>
      </c>
      <c r="J195" s="322">
        <v>0.0</v>
      </c>
      <c r="K195" s="322">
        <v>586.31</v>
      </c>
      <c r="L195" s="323">
        <v>34.99</v>
      </c>
      <c r="M195" s="354">
        <f>SUM(111.44+97.82+100.87)</f>
        <v>310.13</v>
      </c>
      <c r="N195" s="323">
        <v>29.99</v>
      </c>
    </row>
    <row r="196">
      <c r="A196" s="19">
        <v>193.0</v>
      </c>
      <c r="B196" s="324" t="s">
        <v>3365</v>
      </c>
      <c r="C196" s="268">
        <v>45066.0</v>
      </c>
      <c r="D196" s="357">
        <v>45075.0</v>
      </c>
      <c r="E196" s="331"/>
      <c r="F196" s="324">
        <v>2060.0</v>
      </c>
      <c r="G196" s="326">
        <v>1136.72</v>
      </c>
      <c r="H196" s="327">
        <v>86.4</v>
      </c>
      <c r="I196" s="322">
        <v>0.0</v>
      </c>
      <c r="J196" s="322">
        <v>0.0</v>
      </c>
      <c r="K196" s="322">
        <v>952.23</v>
      </c>
      <c r="L196" s="323">
        <v>53.51</v>
      </c>
      <c r="M196" s="323">
        <v>0.0</v>
      </c>
      <c r="N196" s="323">
        <v>44.58</v>
      </c>
    </row>
    <row r="197">
      <c r="A197" s="19">
        <v>194.0</v>
      </c>
      <c r="B197" s="324" t="s">
        <v>3366</v>
      </c>
      <c r="C197" s="297">
        <v>45064.0</v>
      </c>
      <c r="D197" s="357">
        <v>45189.0</v>
      </c>
      <c r="E197" s="331"/>
      <c r="F197" s="324">
        <v>650.0</v>
      </c>
      <c r="G197" s="326">
        <v>11673.98</v>
      </c>
      <c r="H197" s="326">
        <v>3067.9</v>
      </c>
      <c r="I197" s="353">
        <f>SUM(284.37+34.08+51.23+34.08)</f>
        <v>403.76</v>
      </c>
      <c r="J197" s="322">
        <v>243.52</v>
      </c>
      <c r="K197" s="335">
        <v>1914.21</v>
      </c>
      <c r="L197" s="354">
        <f>SUM(246.72+270.63)</f>
        <v>517.35</v>
      </c>
      <c r="M197" s="329">
        <v>5485.39</v>
      </c>
      <c r="N197" s="354">
        <f>SUM(17.62+24.23)</f>
        <v>41.85</v>
      </c>
    </row>
    <row r="198">
      <c r="A198" s="19">
        <v>195.0</v>
      </c>
      <c r="B198" s="324" t="s">
        <v>3367</v>
      </c>
      <c r="C198" s="297">
        <v>45057.0</v>
      </c>
      <c r="D198" s="331"/>
      <c r="E198" s="21">
        <v>45079.0</v>
      </c>
      <c r="F198" s="324">
        <v>985.0</v>
      </c>
      <c r="G198" s="326">
        <v>5088.87</v>
      </c>
      <c r="H198" s="327">
        <v>904.5</v>
      </c>
      <c r="I198" s="322">
        <v>34.08</v>
      </c>
      <c r="J198" s="353">
        <f>SUM(94.5+243.52)</f>
        <v>338.02</v>
      </c>
      <c r="K198" s="353">
        <f>SUM(586.31+8.39+231.72+1403.29)</f>
        <v>2229.71</v>
      </c>
      <c r="L198" s="354">
        <f>SUM(27.06+51.54)</f>
        <v>78.6</v>
      </c>
      <c r="M198" s="329">
        <v>1281.12</v>
      </c>
      <c r="N198" s="354">
        <f>SUM(20.25+121.5+13.44+67.65)</f>
        <v>222.84</v>
      </c>
    </row>
    <row r="199">
      <c r="A199" s="19">
        <v>196.0</v>
      </c>
      <c r="B199" s="324" t="s">
        <v>3368</v>
      </c>
      <c r="C199" s="268">
        <v>45056.0</v>
      </c>
      <c r="D199" s="266">
        <v>45058.0</v>
      </c>
      <c r="E199" s="331"/>
      <c r="F199" s="324">
        <v>2790.0</v>
      </c>
      <c r="G199" s="327">
        <v>376.02</v>
      </c>
      <c r="H199" s="327">
        <v>21.6</v>
      </c>
      <c r="I199" s="322">
        <v>0.0</v>
      </c>
      <c r="J199" s="322">
        <v>0.0</v>
      </c>
      <c r="K199" s="322">
        <v>302.06</v>
      </c>
      <c r="L199" s="323">
        <v>17.45</v>
      </c>
      <c r="M199" s="323">
        <v>0.0</v>
      </c>
      <c r="N199" s="323">
        <v>34.91</v>
      </c>
    </row>
    <row r="200">
      <c r="A200" s="19">
        <v>197.0</v>
      </c>
      <c r="B200" s="324" t="s">
        <v>3369</v>
      </c>
      <c r="C200" s="297">
        <v>45055.0</v>
      </c>
      <c r="D200" s="331"/>
      <c r="E200" s="21">
        <v>45065.0</v>
      </c>
      <c r="F200" s="324">
        <v>500.0</v>
      </c>
      <c r="G200" s="326">
        <v>9051.99</v>
      </c>
      <c r="H200" s="326">
        <v>6196.5</v>
      </c>
      <c r="I200" s="322">
        <v>34.08</v>
      </c>
      <c r="J200" s="322">
        <v>0.0</v>
      </c>
      <c r="K200" s="335">
        <v>1296.34</v>
      </c>
      <c r="L200" s="323">
        <v>40.61</v>
      </c>
      <c r="M200" s="354">
        <f>SUM(137.16+134.88+94.55)</f>
        <v>366.59</v>
      </c>
      <c r="N200" s="329">
        <v>1117.87</v>
      </c>
    </row>
    <row r="201">
      <c r="A201" s="19">
        <v>198.0</v>
      </c>
      <c r="B201" s="324" t="s">
        <v>3370</v>
      </c>
      <c r="C201" s="268">
        <v>45052.0</v>
      </c>
      <c r="D201" s="266">
        <v>45055.0</v>
      </c>
      <c r="E201" s="331"/>
      <c r="F201" s="324">
        <v>2330.0</v>
      </c>
      <c r="G201" s="327">
        <v>431.86</v>
      </c>
      <c r="H201" s="327">
        <v>54.0</v>
      </c>
      <c r="I201" s="322">
        <v>0.0</v>
      </c>
      <c r="J201" s="322">
        <v>0.0</v>
      </c>
      <c r="K201" s="322">
        <v>302.06</v>
      </c>
      <c r="L201" s="323">
        <v>31.42</v>
      </c>
      <c r="M201" s="354">
        <f>SUM(8.57+8.57+6.3)</f>
        <v>23.44</v>
      </c>
      <c r="N201" s="323">
        <v>20.94</v>
      </c>
    </row>
    <row r="202">
      <c r="A202" s="19">
        <v>199.0</v>
      </c>
      <c r="B202" s="324" t="s">
        <v>3371</v>
      </c>
      <c r="C202" s="268">
        <v>45051.0</v>
      </c>
      <c r="D202" s="266">
        <v>45066.0</v>
      </c>
      <c r="E202" s="331"/>
      <c r="F202" s="324">
        <v>1960.0</v>
      </c>
      <c r="G202" s="326">
        <v>1777.3</v>
      </c>
      <c r="H202" s="327">
        <v>162.0</v>
      </c>
      <c r="I202" s="322">
        <v>0.0</v>
      </c>
      <c r="J202" s="322">
        <v>243.52</v>
      </c>
      <c r="K202" s="322">
        <v>952.23</v>
      </c>
      <c r="L202" s="323">
        <v>66.79</v>
      </c>
      <c r="M202" s="354">
        <f>SUM(120.01+119.5+81.95)</f>
        <v>321.46</v>
      </c>
      <c r="N202" s="323">
        <v>31.3</v>
      </c>
    </row>
    <row r="203">
      <c r="A203" s="19">
        <v>200.0</v>
      </c>
      <c r="B203" s="324" t="s">
        <v>3372</v>
      </c>
      <c r="C203" s="268">
        <v>45052.0</v>
      </c>
      <c r="D203" s="266">
        <v>45069.0</v>
      </c>
      <c r="E203" s="331"/>
      <c r="F203" s="324">
        <v>2025.0</v>
      </c>
      <c r="G203" s="326">
        <v>2263.92</v>
      </c>
      <c r="H203" s="327">
        <v>183.6</v>
      </c>
      <c r="I203" s="322">
        <v>65.34</v>
      </c>
      <c r="J203" s="353">
        <f>SUM(94.5+243.52)</f>
        <v>338.02</v>
      </c>
      <c r="K203" s="322">
        <v>952.23</v>
      </c>
      <c r="L203" s="323">
        <v>69.24</v>
      </c>
      <c r="M203" s="354">
        <f>SUM(257.17+185.32+163.9)</f>
        <v>606.39</v>
      </c>
      <c r="N203" s="354">
        <f>SUM(20.25+28.85)</f>
        <v>49.1</v>
      </c>
    </row>
    <row r="204">
      <c r="A204" s="19">
        <v>201.0</v>
      </c>
      <c r="B204" s="324" t="s">
        <v>3373</v>
      </c>
      <c r="C204" s="325">
        <v>45047.0</v>
      </c>
      <c r="D204" s="325">
        <v>45096.0</v>
      </c>
      <c r="E204" s="324"/>
      <c r="F204" s="324">
        <v>1285.0</v>
      </c>
      <c r="G204" s="326">
        <v>3832.52</v>
      </c>
      <c r="H204" s="327">
        <v>900.76</v>
      </c>
      <c r="I204" s="322">
        <v>32.67</v>
      </c>
      <c r="J204" s="322">
        <v>243.52</v>
      </c>
      <c r="K204" s="335">
        <v>1287.95</v>
      </c>
      <c r="L204" s="323">
        <v>137.33</v>
      </c>
      <c r="M204" s="329">
        <v>1213.82</v>
      </c>
      <c r="N204" s="323">
        <v>16.47</v>
      </c>
    </row>
    <row r="205">
      <c r="A205" s="19">
        <v>202.0</v>
      </c>
      <c r="B205" s="324" t="s">
        <v>3374</v>
      </c>
      <c r="C205" s="325">
        <v>45035.0</v>
      </c>
      <c r="D205" s="325">
        <v>45082.0</v>
      </c>
      <c r="E205" s="331"/>
      <c r="F205" s="324">
        <v>1240.0</v>
      </c>
      <c r="G205" s="326">
        <v>10288.9</v>
      </c>
      <c r="H205" s="326">
        <v>6597.63</v>
      </c>
      <c r="I205" s="322">
        <v>66.75</v>
      </c>
      <c r="J205" s="322">
        <v>338.02</v>
      </c>
      <c r="K205" s="322">
        <v>960.62</v>
      </c>
      <c r="L205" s="323">
        <v>107.12</v>
      </c>
      <c r="M205" s="329">
        <v>1082.7</v>
      </c>
      <c r="N205" s="329">
        <v>1136.06</v>
      </c>
    </row>
    <row r="206">
      <c r="A206" s="19">
        <v>203.0</v>
      </c>
      <c r="B206" s="324" t="s">
        <v>3375</v>
      </c>
      <c r="C206" s="325">
        <v>45035.0</v>
      </c>
      <c r="D206" s="325">
        <v>45082.0</v>
      </c>
      <c r="E206" s="331"/>
      <c r="F206" s="324">
        <v>1165.0</v>
      </c>
      <c r="G206" s="326">
        <v>2722.58</v>
      </c>
      <c r="H206" s="327">
        <v>695.04</v>
      </c>
      <c r="I206" s="322">
        <v>0.0</v>
      </c>
      <c r="J206" s="322">
        <v>338.02</v>
      </c>
      <c r="K206" s="322">
        <v>952.23</v>
      </c>
      <c r="L206" s="323">
        <v>146.03</v>
      </c>
      <c r="M206" s="323">
        <v>540.59</v>
      </c>
      <c r="N206" s="323">
        <v>50.67</v>
      </c>
    </row>
    <row r="207">
      <c r="A207" s="19">
        <v>204.0</v>
      </c>
      <c r="B207" s="324" t="s">
        <v>3376</v>
      </c>
      <c r="C207" s="325">
        <v>45034.0</v>
      </c>
      <c r="D207" s="325">
        <v>45045.0</v>
      </c>
      <c r="E207" s="331"/>
      <c r="F207" s="324">
        <v>1570.0</v>
      </c>
      <c r="G207" s="326">
        <v>1104.32</v>
      </c>
      <c r="H207" s="327">
        <v>54.0</v>
      </c>
      <c r="I207" s="322">
        <v>0.0</v>
      </c>
      <c r="J207" s="322">
        <v>0.0</v>
      </c>
      <c r="K207" s="322">
        <v>952.23</v>
      </c>
      <c r="L207" s="323">
        <v>43.6</v>
      </c>
      <c r="M207" s="323">
        <v>0.0</v>
      </c>
      <c r="N207" s="323">
        <v>54.49</v>
      </c>
    </row>
    <row r="208">
      <c r="A208" s="19">
        <v>205.0</v>
      </c>
      <c r="B208" s="324" t="s">
        <v>3377</v>
      </c>
      <c r="C208" s="325">
        <v>45035.0</v>
      </c>
      <c r="D208" s="325">
        <v>45048.0</v>
      </c>
      <c r="E208" s="331"/>
      <c r="F208" s="324">
        <v>2255.0</v>
      </c>
      <c r="G208" s="326">
        <v>2230.28</v>
      </c>
      <c r="H208" s="327">
        <v>140.4</v>
      </c>
      <c r="I208" s="322">
        <v>0.0</v>
      </c>
      <c r="J208" s="322">
        <v>338.02</v>
      </c>
      <c r="K208" s="322">
        <v>952.23</v>
      </c>
      <c r="L208" s="323">
        <v>65.4</v>
      </c>
      <c r="M208" s="323">
        <v>681.29</v>
      </c>
      <c r="N208" s="323">
        <v>52.94</v>
      </c>
    </row>
    <row r="209">
      <c r="A209" s="19">
        <v>206.0</v>
      </c>
      <c r="B209" s="324" t="s">
        <v>3378</v>
      </c>
      <c r="C209" s="325">
        <v>45018.0</v>
      </c>
      <c r="D209" s="325">
        <v>45028.0</v>
      </c>
      <c r="E209" s="331"/>
      <c r="F209" s="22">
        <v>3045.0</v>
      </c>
      <c r="G209" s="326">
        <v>1147.52</v>
      </c>
      <c r="H209" s="327">
        <v>97.2</v>
      </c>
      <c r="I209" s="322">
        <v>0.0</v>
      </c>
      <c r="J209" s="322">
        <v>0.0</v>
      </c>
      <c r="K209" s="322">
        <v>952.23</v>
      </c>
      <c r="L209" s="323">
        <v>56.06</v>
      </c>
      <c r="M209" s="323">
        <v>0.0</v>
      </c>
      <c r="N209" s="323">
        <v>42.03</v>
      </c>
    </row>
    <row r="210">
      <c r="A210" s="19">
        <v>207.0</v>
      </c>
      <c r="B210" s="324" t="s">
        <v>3379</v>
      </c>
      <c r="C210" s="325">
        <v>45006.0</v>
      </c>
      <c r="D210" s="325">
        <v>45025.0</v>
      </c>
      <c r="E210" s="331"/>
      <c r="F210" s="324">
        <v>2365.0</v>
      </c>
      <c r="G210" s="326">
        <v>1136.72</v>
      </c>
      <c r="H210" s="327">
        <v>86.4</v>
      </c>
      <c r="I210" s="322">
        <v>0.0</v>
      </c>
      <c r="J210" s="322">
        <v>0.0</v>
      </c>
      <c r="K210" s="322">
        <v>952.23</v>
      </c>
      <c r="L210" s="323">
        <v>53.51</v>
      </c>
      <c r="M210" s="323">
        <v>0.0</v>
      </c>
      <c r="N210" s="323">
        <v>44.58</v>
      </c>
    </row>
    <row r="211">
      <c r="A211" s="19">
        <v>208.0</v>
      </c>
      <c r="B211" s="324" t="s">
        <v>3380</v>
      </c>
      <c r="C211" s="325">
        <v>44997.0</v>
      </c>
      <c r="D211" s="325">
        <v>45029.0</v>
      </c>
      <c r="E211" s="331"/>
      <c r="F211" s="324">
        <v>1670.0</v>
      </c>
      <c r="G211" s="326">
        <v>4151.14</v>
      </c>
      <c r="H211" s="326">
        <v>1012.5</v>
      </c>
      <c r="I211" s="322">
        <v>131.54</v>
      </c>
      <c r="J211" s="322">
        <v>338.02</v>
      </c>
      <c r="K211" s="322">
        <v>1073.73</v>
      </c>
      <c r="L211" s="323">
        <v>79.93</v>
      </c>
      <c r="M211" s="329">
        <v>1355.51</v>
      </c>
      <c r="N211" s="323">
        <v>159.91</v>
      </c>
    </row>
    <row r="212">
      <c r="A212" s="19">
        <v>209.0</v>
      </c>
      <c r="B212" s="324" t="s">
        <v>3381</v>
      </c>
      <c r="C212" s="325">
        <v>45006.0</v>
      </c>
      <c r="D212" s="325">
        <v>45105.0</v>
      </c>
      <c r="E212" s="331"/>
      <c r="F212" s="324">
        <v>835.0</v>
      </c>
      <c r="G212" s="326">
        <v>40720.68</v>
      </c>
      <c r="H212" s="326">
        <v>28880.34</v>
      </c>
      <c r="I212" s="322">
        <v>461.96</v>
      </c>
      <c r="J212" s="322">
        <v>338.02</v>
      </c>
      <c r="K212" s="335">
        <v>1976.83</v>
      </c>
      <c r="L212" s="323">
        <v>218.92</v>
      </c>
      <c r="M212" s="329">
        <v>3812.66</v>
      </c>
      <c r="N212" s="329">
        <v>2844.95</v>
      </c>
    </row>
    <row r="213">
      <c r="A213" s="19">
        <v>210.0</v>
      </c>
      <c r="B213" s="324" t="s">
        <v>3382</v>
      </c>
      <c r="C213" s="325">
        <v>44993.0</v>
      </c>
      <c r="D213" s="325">
        <v>44999.0</v>
      </c>
      <c r="E213" s="331"/>
      <c r="F213" s="324">
        <v>1990.0</v>
      </c>
      <c r="G213" s="327">
        <v>705.29</v>
      </c>
      <c r="H213" s="327">
        <v>54.0</v>
      </c>
      <c r="I213" s="322">
        <v>0.0</v>
      </c>
      <c r="J213" s="322">
        <v>0.0</v>
      </c>
      <c r="K213" s="322">
        <v>586.31</v>
      </c>
      <c r="L213" s="323">
        <v>32.49</v>
      </c>
      <c r="M213" s="323">
        <v>0.0</v>
      </c>
      <c r="N213" s="323">
        <v>32.49</v>
      </c>
    </row>
    <row r="214">
      <c r="A214" s="19">
        <v>211.0</v>
      </c>
      <c r="B214" s="324" t="s">
        <v>3383</v>
      </c>
      <c r="C214" s="268">
        <v>44994.0</v>
      </c>
      <c r="D214" s="266">
        <v>44999.0</v>
      </c>
      <c r="E214" s="331"/>
      <c r="F214" s="22">
        <v>3565.0</v>
      </c>
      <c r="G214" s="326">
        <v>1229.65</v>
      </c>
      <c r="H214" s="327">
        <v>43.2</v>
      </c>
      <c r="I214" s="322">
        <v>0.0</v>
      </c>
      <c r="J214" s="322">
        <v>0.0</v>
      </c>
      <c r="K214" s="322">
        <v>952.23</v>
      </c>
      <c r="L214" s="323">
        <v>56.06</v>
      </c>
      <c r="M214" s="323">
        <v>136.13</v>
      </c>
      <c r="N214" s="323">
        <v>42.03</v>
      </c>
    </row>
    <row r="215">
      <c r="A215" s="19">
        <v>212.0</v>
      </c>
      <c r="B215" s="324" t="s">
        <v>3384</v>
      </c>
      <c r="C215" s="297">
        <v>44992.0</v>
      </c>
      <c r="D215" s="266">
        <v>45003.0</v>
      </c>
      <c r="E215" s="331"/>
      <c r="F215" s="22">
        <v>2375.0</v>
      </c>
      <c r="G215" s="326">
        <v>8414.29</v>
      </c>
      <c r="H215" s="326">
        <v>6196.5</v>
      </c>
      <c r="I215" s="322">
        <v>0.0</v>
      </c>
      <c r="J215" s="322">
        <v>0.0</v>
      </c>
      <c r="K215" s="322">
        <v>586.31</v>
      </c>
      <c r="L215" s="323">
        <v>40.61</v>
      </c>
      <c r="M215" s="323">
        <v>473.0</v>
      </c>
      <c r="N215" s="329">
        <v>1117.87</v>
      </c>
    </row>
    <row r="216">
      <c r="A216" s="19">
        <v>213.0</v>
      </c>
      <c r="B216" s="324" t="s">
        <v>3385</v>
      </c>
      <c r="C216" s="268">
        <v>44991.0</v>
      </c>
      <c r="D216" s="266">
        <v>45003.0</v>
      </c>
      <c r="E216" s="331"/>
      <c r="F216" s="324">
        <v>1595.0</v>
      </c>
      <c r="G216" s="327">
        <v>780.89</v>
      </c>
      <c r="H216" s="327">
        <v>129.6</v>
      </c>
      <c r="I216" s="322">
        <v>0.0</v>
      </c>
      <c r="J216" s="322">
        <v>0.0</v>
      </c>
      <c r="K216" s="322">
        <v>586.31</v>
      </c>
      <c r="L216" s="323">
        <v>44.46</v>
      </c>
      <c r="M216" s="323">
        <v>0.0</v>
      </c>
      <c r="N216" s="323">
        <v>20.52</v>
      </c>
    </row>
    <row r="217">
      <c r="A217" s="19">
        <v>214.0</v>
      </c>
      <c r="B217" s="324" t="s">
        <v>3386</v>
      </c>
      <c r="C217" s="297">
        <v>44989.0</v>
      </c>
      <c r="D217" s="266">
        <v>44997.0</v>
      </c>
      <c r="E217" s="331"/>
      <c r="F217" s="324">
        <v>2420.0</v>
      </c>
      <c r="G217" s="326">
        <v>3250.11</v>
      </c>
      <c r="H217" s="326">
        <v>2108.7</v>
      </c>
      <c r="I217" s="322">
        <v>0.0</v>
      </c>
      <c r="J217" s="322">
        <v>0.0</v>
      </c>
      <c r="K217" s="322">
        <v>604.12</v>
      </c>
      <c r="L217" s="323">
        <v>41.9</v>
      </c>
      <c r="M217" s="323">
        <v>68.07</v>
      </c>
      <c r="N217" s="323">
        <v>427.32</v>
      </c>
    </row>
    <row r="218">
      <c r="A218" s="19">
        <v>215.0</v>
      </c>
      <c r="B218" s="324" t="s">
        <v>3387</v>
      </c>
      <c r="C218" s="268">
        <v>44986.0</v>
      </c>
      <c r="D218" s="266">
        <v>45001.0</v>
      </c>
      <c r="E218" s="331"/>
      <c r="F218" s="324">
        <v>1745.0</v>
      </c>
      <c r="G218" s="326">
        <v>1337.65</v>
      </c>
      <c r="H218" s="327">
        <v>151.2</v>
      </c>
      <c r="I218" s="322">
        <v>0.0</v>
      </c>
      <c r="J218" s="322">
        <v>0.0</v>
      </c>
      <c r="K218" s="322">
        <v>952.23</v>
      </c>
      <c r="L218" s="323">
        <v>65.4</v>
      </c>
      <c r="M218" s="323">
        <v>136.13</v>
      </c>
      <c r="N218" s="323">
        <v>32.69</v>
      </c>
    </row>
    <row r="219">
      <c r="A219" s="19">
        <v>216.0</v>
      </c>
      <c r="B219" s="324" t="s">
        <v>3388</v>
      </c>
      <c r="C219" s="279">
        <v>44981.0</v>
      </c>
      <c r="D219" s="331"/>
      <c r="E219" s="270">
        <v>44989.0</v>
      </c>
      <c r="F219" s="324">
        <v>830.0</v>
      </c>
      <c r="G219" s="326">
        <v>7498.39</v>
      </c>
      <c r="H219" s="326">
        <v>4819.5</v>
      </c>
      <c r="I219" s="322">
        <v>0.0</v>
      </c>
      <c r="J219" s="322">
        <v>338.02</v>
      </c>
      <c r="K219" s="322">
        <v>952.23</v>
      </c>
      <c r="L219" s="323">
        <v>50.63</v>
      </c>
      <c r="M219" s="323">
        <v>419.8</v>
      </c>
      <c r="N219" s="323">
        <v>918.21</v>
      </c>
    </row>
    <row r="220">
      <c r="A220" s="19">
        <v>217.0</v>
      </c>
      <c r="B220" s="324" t="s">
        <v>3389</v>
      </c>
      <c r="C220" s="268">
        <v>44978.0</v>
      </c>
      <c r="D220" s="266">
        <v>45034.0</v>
      </c>
      <c r="E220" s="331"/>
      <c r="F220" s="324">
        <v>1370.0</v>
      </c>
      <c r="G220" s="327">
        <v>713.64</v>
      </c>
      <c r="H220" s="327">
        <v>281.71</v>
      </c>
      <c r="I220" s="322">
        <v>0.0</v>
      </c>
      <c r="J220" s="322">
        <v>0.0</v>
      </c>
      <c r="K220" s="322">
        <v>200.91</v>
      </c>
      <c r="L220" s="323">
        <v>55.45</v>
      </c>
      <c r="M220" s="323">
        <v>163.25</v>
      </c>
      <c r="N220" s="323">
        <v>12.32</v>
      </c>
    </row>
    <row r="221">
      <c r="A221" s="19">
        <v>218.0</v>
      </c>
      <c r="B221" s="324" t="s">
        <v>3390</v>
      </c>
      <c r="C221" s="268">
        <v>44968.0</v>
      </c>
      <c r="D221" s="266">
        <v>44977.0</v>
      </c>
      <c r="E221" s="331"/>
      <c r="F221" s="324">
        <v>4550.0</v>
      </c>
      <c r="G221" s="326">
        <v>1129.21</v>
      </c>
      <c r="H221" s="327">
        <v>369.5</v>
      </c>
      <c r="I221" s="322">
        <v>0.0</v>
      </c>
      <c r="J221" s="322">
        <v>338.02</v>
      </c>
      <c r="K221" s="322">
        <v>302.06</v>
      </c>
      <c r="L221" s="323">
        <v>73.46</v>
      </c>
      <c r="M221" s="323">
        <v>0.0</v>
      </c>
      <c r="N221" s="323">
        <v>46.17</v>
      </c>
    </row>
    <row r="222">
      <c r="A222" s="19">
        <v>219.0</v>
      </c>
      <c r="B222" s="324" t="s">
        <v>3391</v>
      </c>
      <c r="C222" s="293">
        <v>44959.0</v>
      </c>
      <c r="D222" s="284">
        <v>44969.0</v>
      </c>
      <c r="E222" s="331"/>
      <c r="F222" s="324">
        <v>1965.0</v>
      </c>
      <c r="G222" s="327">
        <v>770.09</v>
      </c>
      <c r="H222" s="327">
        <v>118.8</v>
      </c>
      <c r="I222" s="322">
        <v>0.0</v>
      </c>
      <c r="J222" s="322">
        <v>0.0</v>
      </c>
      <c r="K222" s="322">
        <v>586.31</v>
      </c>
      <c r="L222" s="323">
        <v>43.32</v>
      </c>
      <c r="M222" s="323">
        <v>0.0</v>
      </c>
      <c r="N222" s="323">
        <v>21.66</v>
      </c>
    </row>
    <row r="223">
      <c r="A223" s="19">
        <v>220.0</v>
      </c>
      <c r="B223" s="324" t="s">
        <v>3392</v>
      </c>
      <c r="C223" s="279">
        <v>44963.0</v>
      </c>
      <c r="D223" s="284">
        <v>44989.0</v>
      </c>
      <c r="E223" s="331"/>
      <c r="F223" s="324">
        <v>1475.0</v>
      </c>
      <c r="G223" s="326">
        <v>6601.11</v>
      </c>
      <c r="H223" s="326">
        <v>4423.62</v>
      </c>
      <c r="I223" s="322">
        <v>0.0</v>
      </c>
      <c r="J223" s="322">
        <v>338.02</v>
      </c>
      <c r="K223" s="322">
        <v>586.31</v>
      </c>
      <c r="L223" s="323">
        <v>70.73</v>
      </c>
      <c r="M223" s="323">
        <v>418.03</v>
      </c>
      <c r="N223" s="323">
        <v>764.4</v>
      </c>
    </row>
    <row r="224">
      <c r="A224" s="19">
        <v>221.0</v>
      </c>
      <c r="B224" s="324" t="s">
        <v>3393</v>
      </c>
      <c r="C224" s="268">
        <v>44960.0</v>
      </c>
      <c r="D224" s="266">
        <v>44969.0</v>
      </c>
      <c r="E224" s="331"/>
      <c r="F224" s="324">
        <v>2500.0</v>
      </c>
      <c r="G224" s="326">
        <v>1104.7</v>
      </c>
      <c r="H224" s="327">
        <v>97.2</v>
      </c>
      <c r="I224" s="322">
        <v>0.0</v>
      </c>
      <c r="J224" s="322">
        <v>243.52</v>
      </c>
      <c r="K224" s="322">
        <v>586.31</v>
      </c>
      <c r="L224" s="323">
        <v>40.61</v>
      </c>
      <c r="M224" s="323">
        <v>112.69</v>
      </c>
      <c r="N224" s="323">
        <v>24.37</v>
      </c>
    </row>
    <row r="225">
      <c r="A225" s="19">
        <v>222.0</v>
      </c>
      <c r="B225" s="324" t="s">
        <v>3394</v>
      </c>
      <c r="C225" s="297">
        <v>44987.0</v>
      </c>
      <c r="D225" s="331"/>
      <c r="E225" s="21">
        <v>45079.0</v>
      </c>
      <c r="F225" s="324">
        <v>560.0</v>
      </c>
      <c r="G225" s="326">
        <v>3299.21</v>
      </c>
      <c r="H225" s="326">
        <v>1377.0</v>
      </c>
      <c r="I225" s="322">
        <v>0.0</v>
      </c>
      <c r="J225" s="322">
        <v>94.5</v>
      </c>
      <c r="K225" s="335">
        <v>1287.95</v>
      </c>
      <c r="L225" s="323">
        <v>21.66</v>
      </c>
      <c r="M225" s="323">
        <v>211.53</v>
      </c>
      <c r="N225" s="323">
        <v>306.57</v>
      </c>
    </row>
    <row r="226">
      <c r="A226" s="19">
        <v>223.0</v>
      </c>
      <c r="B226" s="324" t="s">
        <v>3395</v>
      </c>
      <c r="C226" s="268">
        <v>44958.0</v>
      </c>
      <c r="D226" s="266">
        <v>44966.0</v>
      </c>
      <c r="E226" s="331"/>
      <c r="F226" s="324">
        <v>2278.0</v>
      </c>
      <c r="G226" s="327">
        <v>872.06</v>
      </c>
      <c r="H226" s="327">
        <v>86.4</v>
      </c>
      <c r="I226" s="322">
        <v>0.0</v>
      </c>
      <c r="J226" s="322">
        <v>0.0</v>
      </c>
      <c r="K226" s="322">
        <v>586.31</v>
      </c>
      <c r="L226" s="323">
        <v>46.42</v>
      </c>
      <c r="M226" s="323">
        <v>134.37</v>
      </c>
      <c r="N226" s="323">
        <v>18.56</v>
      </c>
    </row>
    <row r="227">
      <c r="A227" s="19">
        <v>224.0</v>
      </c>
      <c r="B227" s="324" t="s">
        <v>3396</v>
      </c>
      <c r="C227" s="268">
        <v>44958.0</v>
      </c>
      <c r="D227" s="266">
        <v>44966.0</v>
      </c>
      <c r="E227" s="331"/>
      <c r="F227" s="324">
        <v>2030.0</v>
      </c>
      <c r="G227" s="327">
        <v>467.9</v>
      </c>
      <c r="H227" s="327">
        <v>108.25</v>
      </c>
      <c r="I227" s="322">
        <v>0.0</v>
      </c>
      <c r="J227" s="322">
        <v>0.0</v>
      </c>
      <c r="K227" s="322">
        <v>302.06</v>
      </c>
      <c r="L227" s="323">
        <v>34.56</v>
      </c>
      <c r="M227" s="323">
        <v>0.0</v>
      </c>
      <c r="N227" s="323">
        <v>23.03</v>
      </c>
    </row>
    <row r="228">
      <c r="A228" s="19">
        <v>225.0</v>
      </c>
      <c r="B228" s="324" t="s">
        <v>3397</v>
      </c>
      <c r="C228" s="268">
        <v>44953.0</v>
      </c>
      <c r="D228" s="266">
        <v>44968.0</v>
      </c>
      <c r="E228" s="331"/>
      <c r="F228" s="324">
        <v>1595.0</v>
      </c>
      <c r="G228" s="326">
        <v>1770.77</v>
      </c>
      <c r="H228" s="327">
        <v>162.0</v>
      </c>
      <c r="I228" s="322">
        <v>0.0</v>
      </c>
      <c r="J228" s="322">
        <v>338.02</v>
      </c>
      <c r="K228" s="322">
        <v>952.23</v>
      </c>
      <c r="L228" s="323">
        <v>66.79</v>
      </c>
      <c r="M228" s="323">
        <v>200.18</v>
      </c>
      <c r="N228" s="323">
        <v>51.55</v>
      </c>
    </row>
    <row r="229">
      <c r="A229" s="19">
        <v>226.0</v>
      </c>
      <c r="B229" s="324" t="s">
        <v>3398</v>
      </c>
      <c r="C229" s="297">
        <v>44956.0</v>
      </c>
      <c r="D229" s="266">
        <v>44967.0</v>
      </c>
      <c r="E229" s="331"/>
      <c r="F229" s="324">
        <v>1090.0</v>
      </c>
      <c r="G229" s="327">
        <v>0.0</v>
      </c>
      <c r="H229" s="327">
        <v>0.0</v>
      </c>
      <c r="I229" s="322">
        <v>0.0</v>
      </c>
      <c r="J229" s="322">
        <v>0.0</v>
      </c>
      <c r="K229" s="322">
        <v>0.0</v>
      </c>
      <c r="L229" s="323">
        <v>0.0</v>
      </c>
      <c r="M229" s="323">
        <v>0.0</v>
      </c>
      <c r="N229" s="323">
        <v>0.0</v>
      </c>
    </row>
    <row r="230">
      <c r="A230" s="19">
        <v>227.0</v>
      </c>
      <c r="B230" s="324" t="s">
        <v>3399</v>
      </c>
      <c r="C230" s="268">
        <v>44950.0</v>
      </c>
      <c r="D230" s="266">
        <v>44955.0</v>
      </c>
      <c r="E230" s="331"/>
      <c r="F230" s="324">
        <v>2135.0</v>
      </c>
      <c r="G230" s="327">
        <v>820.04</v>
      </c>
      <c r="H230" s="327">
        <v>54.0</v>
      </c>
      <c r="I230" s="322">
        <v>0.0</v>
      </c>
      <c r="J230" s="322">
        <v>94.5</v>
      </c>
      <c r="K230" s="322">
        <v>586.31</v>
      </c>
      <c r="L230" s="323">
        <v>32.49</v>
      </c>
      <c r="M230" s="323">
        <v>0.0</v>
      </c>
      <c r="N230" s="323">
        <v>52.74</v>
      </c>
    </row>
    <row r="231">
      <c r="A231" s="19">
        <v>228.0</v>
      </c>
      <c r="B231" s="324" t="s">
        <v>3400</v>
      </c>
      <c r="C231" s="297">
        <v>44953.0</v>
      </c>
      <c r="D231" s="266">
        <v>44991.0</v>
      </c>
      <c r="E231" s="331"/>
      <c r="F231" s="324">
        <v>1470.0</v>
      </c>
      <c r="G231" s="326">
        <v>3373.04</v>
      </c>
      <c r="H231" s="327">
        <v>782.21</v>
      </c>
      <c r="I231" s="322">
        <v>53.46</v>
      </c>
      <c r="J231" s="322">
        <v>243.52</v>
      </c>
      <c r="K231" s="322">
        <v>952.23</v>
      </c>
      <c r="L231" s="323">
        <v>160.46</v>
      </c>
      <c r="M231" s="329">
        <v>1149.49</v>
      </c>
      <c r="N231" s="323">
        <v>31.67</v>
      </c>
    </row>
    <row r="232">
      <c r="A232" s="19">
        <v>229.0</v>
      </c>
      <c r="B232" s="324" t="s">
        <v>3401</v>
      </c>
      <c r="C232" s="268">
        <v>44938.0</v>
      </c>
      <c r="D232" s="266">
        <v>44950.0</v>
      </c>
      <c r="E232" s="331"/>
      <c r="F232" s="324">
        <v>2175.0</v>
      </c>
      <c r="G232" s="327">
        <v>307.4</v>
      </c>
      <c r="H232" s="327">
        <v>0.0</v>
      </c>
      <c r="I232" s="322">
        <v>0.0</v>
      </c>
      <c r="J232" s="322">
        <v>0.0</v>
      </c>
      <c r="K232" s="322">
        <v>229.66</v>
      </c>
      <c r="L232" s="323">
        <v>33.37</v>
      </c>
      <c r="M232" s="323">
        <v>38.31</v>
      </c>
      <c r="N232" s="323">
        <v>6.06</v>
      </c>
    </row>
    <row r="233">
      <c r="A233" s="19">
        <v>230.0</v>
      </c>
      <c r="B233" s="324" t="s">
        <v>3402</v>
      </c>
      <c r="C233" s="297">
        <v>44933.0</v>
      </c>
      <c r="D233" s="266">
        <v>44941.0</v>
      </c>
      <c r="E233" s="331"/>
      <c r="F233" s="324">
        <v>2895.0</v>
      </c>
      <c r="G233" s="326">
        <v>4632.41</v>
      </c>
      <c r="H233" s="326">
        <v>2829.6</v>
      </c>
      <c r="I233" s="322">
        <v>0.0</v>
      </c>
      <c r="J233" s="322">
        <v>0.0</v>
      </c>
      <c r="K233" s="322">
        <v>952.23</v>
      </c>
      <c r="L233" s="323">
        <v>50.63</v>
      </c>
      <c r="M233" s="323">
        <v>266.49</v>
      </c>
      <c r="N233" s="323">
        <v>533.46</v>
      </c>
    </row>
    <row r="234">
      <c r="A234" s="19">
        <v>231.0</v>
      </c>
      <c r="B234" s="324" t="s">
        <v>3403</v>
      </c>
      <c r="C234" s="297">
        <v>45173.0</v>
      </c>
      <c r="D234" s="266">
        <v>45220.0</v>
      </c>
      <c r="E234" s="331"/>
      <c r="F234" s="324">
        <v>1560.0</v>
      </c>
      <c r="G234" s="327">
        <v>479.97</v>
      </c>
      <c r="H234" s="327">
        <v>10.8</v>
      </c>
      <c r="I234" s="322">
        <v>0.0</v>
      </c>
      <c r="J234" s="322">
        <v>94.5</v>
      </c>
      <c r="K234" s="322">
        <v>302.06</v>
      </c>
      <c r="L234" s="323">
        <v>7.48</v>
      </c>
      <c r="M234" s="323">
        <v>0.0</v>
      </c>
      <c r="N234" s="323">
        <v>65.13</v>
      </c>
    </row>
    <row r="235">
      <c r="A235" s="358">
        <v>2022.0</v>
      </c>
      <c r="B235" s="316"/>
      <c r="C235" s="316"/>
      <c r="D235" s="316"/>
      <c r="E235" s="316"/>
      <c r="F235" s="316"/>
      <c r="G235" s="316"/>
      <c r="H235" s="316"/>
      <c r="I235" s="316"/>
      <c r="J235" s="316"/>
      <c r="K235" s="316"/>
      <c r="L235" s="316"/>
      <c r="M235" s="316"/>
      <c r="N235" s="317"/>
    </row>
    <row r="236">
      <c r="A236" s="19">
        <v>232.0</v>
      </c>
      <c r="B236" s="324" t="s">
        <v>3404</v>
      </c>
      <c r="C236" s="297">
        <v>45122.0</v>
      </c>
      <c r="D236" s="331"/>
      <c r="E236" s="21">
        <v>45126.0</v>
      </c>
      <c r="F236" s="324">
        <v>2060.0</v>
      </c>
      <c r="G236" s="326">
        <v>4558.34</v>
      </c>
      <c r="H236" s="326">
        <v>2119.5</v>
      </c>
      <c r="I236" s="322">
        <v>284.05</v>
      </c>
      <c r="J236" s="322">
        <v>243.52</v>
      </c>
      <c r="K236" s="335">
        <v>1313.12</v>
      </c>
      <c r="L236" s="323">
        <v>40.61</v>
      </c>
      <c r="M236" s="323">
        <v>168.67</v>
      </c>
      <c r="N236" s="323">
        <v>388.87</v>
      </c>
    </row>
    <row r="237">
      <c r="A237" s="19">
        <v>233.0</v>
      </c>
      <c r="B237" s="324" t="s">
        <v>3405</v>
      </c>
      <c r="C237" s="279">
        <v>44893.0</v>
      </c>
      <c r="D237" s="270">
        <v>44946.0</v>
      </c>
      <c r="E237" s="331"/>
      <c r="F237" s="324">
        <v>1220.0</v>
      </c>
      <c r="G237" s="326">
        <v>1216.24</v>
      </c>
      <c r="H237" s="327">
        <v>32.4</v>
      </c>
      <c r="I237" s="322">
        <v>0.0</v>
      </c>
      <c r="J237" s="322">
        <v>0.0</v>
      </c>
      <c r="K237" s="335">
        <v>1071.48</v>
      </c>
      <c r="L237" s="323">
        <v>48.75</v>
      </c>
      <c r="M237" s="323">
        <v>14.87</v>
      </c>
      <c r="N237" s="323">
        <v>48.74</v>
      </c>
    </row>
    <row r="238">
      <c r="A238" s="19">
        <v>234.0</v>
      </c>
      <c r="B238" s="324" t="s">
        <v>3406</v>
      </c>
      <c r="C238" s="268">
        <v>44564.0</v>
      </c>
      <c r="D238" s="21">
        <v>44609.0</v>
      </c>
      <c r="E238" s="331"/>
      <c r="F238" s="324">
        <v>2160.0</v>
      </c>
      <c r="G238" s="326">
        <v>1437.57</v>
      </c>
      <c r="H238" s="327">
        <v>140.4</v>
      </c>
      <c r="I238" s="322">
        <v>0.0</v>
      </c>
      <c r="J238" s="322">
        <v>94.5</v>
      </c>
      <c r="K238" s="322">
        <v>952.23</v>
      </c>
      <c r="L238" s="323">
        <v>63.88</v>
      </c>
      <c r="M238" s="323">
        <v>132.1</v>
      </c>
      <c r="N238" s="323">
        <v>54.46</v>
      </c>
    </row>
    <row r="239">
      <c r="A239" s="19">
        <v>235.0</v>
      </c>
      <c r="B239" s="324" t="s">
        <v>3407</v>
      </c>
      <c r="C239" s="297">
        <v>44566.0</v>
      </c>
      <c r="D239" s="21">
        <v>44628.0</v>
      </c>
      <c r="E239" s="331"/>
      <c r="F239" s="324">
        <v>990.0</v>
      </c>
      <c r="G239" s="327">
        <v>0.0</v>
      </c>
      <c r="H239" s="327">
        <v>0.0</v>
      </c>
      <c r="I239" s="322">
        <v>0.0</v>
      </c>
      <c r="J239" s="322">
        <v>0.0</v>
      </c>
      <c r="K239" s="322">
        <v>0.0</v>
      </c>
      <c r="L239" s="323">
        <v>0.0</v>
      </c>
      <c r="M239" s="323">
        <v>0.0</v>
      </c>
      <c r="N239" s="323">
        <v>0.0</v>
      </c>
    </row>
    <row r="240">
      <c r="A240" s="19">
        <v>236.0</v>
      </c>
      <c r="B240" s="324" t="s">
        <v>3408</v>
      </c>
      <c r="C240" s="269">
        <v>44563.0</v>
      </c>
      <c r="D240" s="270">
        <v>44619.0</v>
      </c>
      <c r="E240" s="331"/>
      <c r="F240" s="324">
        <v>995.0</v>
      </c>
      <c r="G240" s="326">
        <v>3793.79</v>
      </c>
      <c r="H240" s="327">
        <v>780.42</v>
      </c>
      <c r="I240" s="322">
        <v>0.0</v>
      </c>
      <c r="J240" s="322">
        <v>198.0</v>
      </c>
      <c r="K240" s="335">
        <v>1287.95</v>
      </c>
      <c r="L240" s="323">
        <v>109.79</v>
      </c>
      <c r="M240" s="329">
        <v>1404.97</v>
      </c>
      <c r="N240" s="323">
        <v>12.66</v>
      </c>
    </row>
    <row r="241">
      <c r="A241" s="19">
        <v>237.0</v>
      </c>
      <c r="B241" s="324" t="s">
        <v>3409</v>
      </c>
      <c r="C241" s="290">
        <v>44568.0</v>
      </c>
      <c r="D241" s="21">
        <v>44579.0</v>
      </c>
      <c r="E241" s="331"/>
      <c r="F241" s="324">
        <v>3365.0</v>
      </c>
      <c r="G241" s="327">
        <v>543.66</v>
      </c>
      <c r="H241" s="327">
        <v>173.56</v>
      </c>
      <c r="I241" s="322">
        <v>0.0</v>
      </c>
      <c r="J241" s="322">
        <v>0.0</v>
      </c>
      <c r="K241" s="322">
        <v>302.06</v>
      </c>
      <c r="L241" s="323">
        <v>44.03</v>
      </c>
      <c r="M241" s="323">
        <v>0.0</v>
      </c>
      <c r="N241" s="323">
        <v>24.01</v>
      </c>
    </row>
    <row r="242">
      <c r="A242" s="19">
        <v>238.0</v>
      </c>
      <c r="B242" s="324" t="s">
        <v>3410</v>
      </c>
      <c r="C242" s="268">
        <v>44568.0</v>
      </c>
      <c r="D242" s="21">
        <v>44622.0</v>
      </c>
      <c r="E242" s="331"/>
      <c r="F242" s="324">
        <v>1645.0</v>
      </c>
      <c r="G242" s="326">
        <v>2165.74</v>
      </c>
      <c r="H242" s="327">
        <v>433.79</v>
      </c>
      <c r="I242" s="322">
        <v>0.0</v>
      </c>
      <c r="J242" s="322">
        <v>292.5</v>
      </c>
      <c r="K242" s="322">
        <v>952.23</v>
      </c>
      <c r="L242" s="323">
        <v>105.39</v>
      </c>
      <c r="M242" s="323">
        <v>332.31</v>
      </c>
      <c r="N242" s="323">
        <v>49.52</v>
      </c>
    </row>
    <row r="243">
      <c r="A243" s="19">
        <v>239.0</v>
      </c>
      <c r="B243" s="324" t="s">
        <v>3411</v>
      </c>
      <c r="C243" s="268">
        <v>44571.0</v>
      </c>
      <c r="D243" s="268">
        <v>44579.0</v>
      </c>
      <c r="E243" s="331"/>
      <c r="F243" s="324">
        <v>2095.0</v>
      </c>
      <c r="G243" s="326">
        <v>1224.16</v>
      </c>
      <c r="H243" s="327">
        <v>97.2</v>
      </c>
      <c r="I243" s="322">
        <v>0.0</v>
      </c>
      <c r="J243" s="322">
        <v>0.0</v>
      </c>
      <c r="K243" s="322">
        <v>952.23</v>
      </c>
      <c r="L243" s="323">
        <v>56.06</v>
      </c>
      <c r="M243" s="323">
        <v>76.64</v>
      </c>
      <c r="N243" s="323">
        <v>42.03</v>
      </c>
    </row>
    <row r="244">
      <c r="A244" s="19">
        <v>240.0</v>
      </c>
      <c r="B244" s="324" t="s">
        <v>3412</v>
      </c>
      <c r="C244" s="291">
        <v>44652.0</v>
      </c>
      <c r="D244" s="270">
        <v>44667.0</v>
      </c>
      <c r="E244" s="331"/>
      <c r="F244" s="324">
        <v>1510.0</v>
      </c>
      <c r="G244" s="326">
        <v>1929.08</v>
      </c>
      <c r="H244" s="327">
        <v>140.4</v>
      </c>
      <c r="I244" s="322">
        <v>0.0</v>
      </c>
      <c r="J244" s="322">
        <v>292.5</v>
      </c>
      <c r="K244" s="322">
        <v>952.23</v>
      </c>
      <c r="L244" s="323">
        <v>0.0</v>
      </c>
      <c r="M244" s="323">
        <v>425.61</v>
      </c>
      <c r="N244" s="323">
        <v>118.34</v>
      </c>
    </row>
    <row r="245">
      <c r="A245" s="19">
        <v>241.0</v>
      </c>
      <c r="B245" s="324" t="s">
        <v>3413</v>
      </c>
      <c r="C245" s="268">
        <v>44658.0</v>
      </c>
      <c r="D245" s="21">
        <v>44660.0</v>
      </c>
      <c r="E245" s="331"/>
      <c r="F245" s="324">
        <v>2080.0</v>
      </c>
      <c r="G245" s="327">
        <v>408.42</v>
      </c>
      <c r="H245" s="327">
        <v>54.0</v>
      </c>
      <c r="I245" s="322">
        <v>0.0</v>
      </c>
      <c r="J245" s="322">
        <v>0.0</v>
      </c>
      <c r="K245" s="322">
        <v>302.06</v>
      </c>
      <c r="L245" s="323">
        <v>26.18</v>
      </c>
      <c r="M245" s="323">
        <v>0.0</v>
      </c>
      <c r="N245" s="323">
        <v>26.18</v>
      </c>
    </row>
    <row r="246">
      <c r="A246" s="19">
        <v>242.0</v>
      </c>
      <c r="B246" s="324" t="s">
        <v>3414</v>
      </c>
      <c r="C246" s="268">
        <v>44661.0</v>
      </c>
      <c r="D246" s="270">
        <v>44669.0</v>
      </c>
      <c r="E246" s="331"/>
      <c r="F246" s="324">
        <v>2175.0</v>
      </c>
      <c r="G246" s="327">
        <v>902.23</v>
      </c>
      <c r="H246" s="327">
        <v>108.0</v>
      </c>
      <c r="I246" s="322">
        <v>0.0</v>
      </c>
      <c r="J246" s="322">
        <v>0.0</v>
      </c>
      <c r="K246" s="322">
        <v>586.31</v>
      </c>
      <c r="L246" s="323">
        <v>42.05</v>
      </c>
      <c r="M246" s="323">
        <v>142.94</v>
      </c>
      <c r="N246" s="323">
        <v>22.93</v>
      </c>
    </row>
    <row r="247">
      <c r="A247" s="19">
        <v>243.0</v>
      </c>
      <c r="B247" s="324" t="s">
        <v>3415</v>
      </c>
      <c r="C247" s="279">
        <v>44682.0</v>
      </c>
      <c r="D247" s="270">
        <v>44710.0</v>
      </c>
      <c r="E247" s="331"/>
      <c r="F247" s="324">
        <v>2385.0</v>
      </c>
      <c r="G247" s="326">
        <v>8237.43</v>
      </c>
      <c r="H247" s="326">
        <v>6272.1</v>
      </c>
      <c r="I247" s="322">
        <v>0.0</v>
      </c>
      <c r="J247" s="322">
        <v>94.5</v>
      </c>
      <c r="K247" s="322">
        <v>302.06</v>
      </c>
      <c r="L247" s="323">
        <v>38.7</v>
      </c>
      <c r="M247" s="323">
        <v>402.66</v>
      </c>
      <c r="N247" s="329">
        <v>1127.41</v>
      </c>
    </row>
    <row r="248">
      <c r="A248" s="19">
        <v>244.0</v>
      </c>
      <c r="B248" s="324" t="s">
        <v>3416</v>
      </c>
      <c r="C248" s="269">
        <v>44686.0</v>
      </c>
      <c r="D248" s="269">
        <v>44701.0</v>
      </c>
      <c r="E248" s="331"/>
      <c r="F248" s="324">
        <v>2030.0</v>
      </c>
      <c r="G248" s="326">
        <v>1244.72</v>
      </c>
      <c r="H248" s="327">
        <v>194.4</v>
      </c>
      <c r="I248" s="322">
        <v>0.0</v>
      </c>
      <c r="J248" s="322">
        <v>0.0</v>
      </c>
      <c r="K248" s="322">
        <v>952.23</v>
      </c>
      <c r="L248" s="323">
        <v>70.33</v>
      </c>
      <c r="M248" s="323">
        <v>0.0</v>
      </c>
      <c r="N248" s="323">
        <v>27.76</v>
      </c>
    </row>
    <row r="249">
      <c r="A249" s="19">
        <v>245.0</v>
      </c>
      <c r="B249" s="324" t="s">
        <v>3417</v>
      </c>
      <c r="C249" s="279">
        <v>44685.0</v>
      </c>
      <c r="D249" s="270">
        <v>44789.0</v>
      </c>
      <c r="E249" s="331"/>
      <c r="F249" s="324">
        <v>700.0</v>
      </c>
      <c r="G249" s="326">
        <v>6793.42</v>
      </c>
      <c r="H249" s="326">
        <v>1546.41</v>
      </c>
      <c r="I249" s="322">
        <v>99.42</v>
      </c>
      <c r="J249" s="322">
        <v>338.02</v>
      </c>
      <c r="K249" s="335">
        <v>1718.49</v>
      </c>
      <c r="L249" s="323">
        <v>161.81</v>
      </c>
      <c r="M249" s="329">
        <v>3622.77</v>
      </c>
      <c r="N249" s="323">
        <v>175.67</v>
      </c>
    </row>
    <row r="250">
      <c r="A250" s="19">
        <v>246.0</v>
      </c>
      <c r="B250" s="324" t="s">
        <v>3418</v>
      </c>
      <c r="C250" s="297">
        <v>44686.0</v>
      </c>
      <c r="D250" s="21">
        <v>44723.0</v>
      </c>
      <c r="E250" s="331"/>
      <c r="F250" s="324">
        <v>1505.0</v>
      </c>
      <c r="G250" s="326">
        <v>1968.78</v>
      </c>
      <c r="H250" s="327">
        <v>97.2</v>
      </c>
      <c r="I250" s="322">
        <v>0.0</v>
      </c>
      <c r="J250" s="322">
        <v>94.5</v>
      </c>
      <c r="K250" s="322">
        <v>952.23</v>
      </c>
      <c r="L250" s="323">
        <v>56.06</v>
      </c>
      <c r="M250" s="323">
        <v>706.51</v>
      </c>
      <c r="N250" s="323">
        <v>62.28</v>
      </c>
    </row>
    <row r="251">
      <c r="A251" s="19">
        <v>247.0</v>
      </c>
      <c r="B251" s="324" t="s">
        <v>3419</v>
      </c>
      <c r="C251" s="297">
        <v>44690.0</v>
      </c>
      <c r="D251" s="21">
        <v>44700.0</v>
      </c>
      <c r="E251" s="331"/>
      <c r="F251" s="324">
        <v>2955.0</v>
      </c>
      <c r="G251" s="326">
        <v>6129.28</v>
      </c>
      <c r="H251" s="326">
        <v>4163.4</v>
      </c>
      <c r="I251" s="335">
        <v>28.29</v>
      </c>
      <c r="J251" s="322">
        <v>198.0</v>
      </c>
      <c r="K251" s="322">
        <v>586.31</v>
      </c>
      <c r="L251" s="323">
        <v>42.05</v>
      </c>
      <c r="M251" s="323">
        <v>359.3</v>
      </c>
      <c r="N251" s="323">
        <v>751.93</v>
      </c>
    </row>
    <row r="252">
      <c r="A252" s="19">
        <v>248.0</v>
      </c>
      <c r="B252" s="324" t="s">
        <v>3420</v>
      </c>
      <c r="C252" s="269">
        <v>44718.0</v>
      </c>
      <c r="D252" s="270">
        <v>44791.0</v>
      </c>
      <c r="E252" s="331"/>
      <c r="F252" s="324">
        <v>2000.0</v>
      </c>
      <c r="G252" s="326">
        <v>4639.23</v>
      </c>
      <c r="H252" s="327">
        <v>529.45</v>
      </c>
      <c r="I252" s="322">
        <v>671.46</v>
      </c>
      <c r="J252" s="322">
        <v>243.52</v>
      </c>
      <c r="K252" s="322">
        <v>960.62</v>
      </c>
      <c r="L252" s="323">
        <v>89.35</v>
      </c>
      <c r="M252" s="329">
        <v>2130.87</v>
      </c>
      <c r="N252" s="323">
        <v>13.96</v>
      </c>
    </row>
    <row r="253">
      <c r="A253" s="19">
        <v>249.0</v>
      </c>
      <c r="B253" s="324" t="s">
        <v>3421</v>
      </c>
      <c r="C253" s="291">
        <v>44722.0</v>
      </c>
      <c r="D253" s="270">
        <v>44708.0</v>
      </c>
      <c r="E253" s="331"/>
      <c r="F253" s="324">
        <v>1975.0</v>
      </c>
      <c r="G253" s="326">
        <v>1223.12</v>
      </c>
      <c r="H253" s="327">
        <v>172.8</v>
      </c>
      <c r="I253" s="322">
        <v>0.0</v>
      </c>
      <c r="J253" s="322">
        <v>0.0</v>
      </c>
      <c r="K253" s="322">
        <v>952.23</v>
      </c>
      <c r="L253" s="323">
        <v>68.07</v>
      </c>
      <c r="M253" s="323">
        <v>0.0</v>
      </c>
      <c r="N253" s="323">
        <v>30.02</v>
      </c>
    </row>
    <row r="254">
      <c r="A254" s="19">
        <v>250.0</v>
      </c>
      <c r="B254" s="324" t="s">
        <v>3422</v>
      </c>
      <c r="C254" s="268">
        <v>44718.0</v>
      </c>
      <c r="D254" s="21">
        <v>44731.0</v>
      </c>
      <c r="E254" s="331"/>
      <c r="F254" s="324">
        <v>2680.0</v>
      </c>
      <c r="G254" s="326">
        <v>1025.71</v>
      </c>
      <c r="H254" s="327">
        <v>129.6</v>
      </c>
      <c r="I254" s="322">
        <v>0.0</v>
      </c>
      <c r="J254" s="322">
        <v>0.0</v>
      </c>
      <c r="K254" s="322">
        <v>586.31</v>
      </c>
      <c r="L254" s="323">
        <v>44.46</v>
      </c>
      <c r="M254" s="323">
        <v>244.82</v>
      </c>
      <c r="N254" s="323">
        <v>20.52</v>
      </c>
    </row>
    <row r="255">
      <c r="A255" s="19">
        <v>251.0</v>
      </c>
      <c r="B255" s="324" t="s">
        <v>3423</v>
      </c>
      <c r="C255" s="268">
        <v>44714.0</v>
      </c>
      <c r="D255" s="21">
        <v>44723.0</v>
      </c>
      <c r="E255" s="331"/>
      <c r="F255" s="324">
        <v>2660.0</v>
      </c>
      <c r="G255" s="327">
        <v>846.31</v>
      </c>
      <c r="H255" s="327">
        <v>97.2</v>
      </c>
      <c r="I255" s="322">
        <v>0.0</v>
      </c>
      <c r="J255" s="322">
        <v>0.0</v>
      </c>
      <c r="K255" s="322">
        <v>586.31</v>
      </c>
      <c r="L255" s="323">
        <v>40.61</v>
      </c>
      <c r="M255" s="323">
        <v>97.82</v>
      </c>
      <c r="N255" s="323">
        <v>24.37</v>
      </c>
    </row>
    <row r="256">
      <c r="A256" s="19">
        <v>252.0</v>
      </c>
      <c r="B256" s="324" t="s">
        <v>3424</v>
      </c>
      <c r="C256" s="269">
        <v>44694.0</v>
      </c>
      <c r="D256" s="270">
        <v>44754.0</v>
      </c>
      <c r="E256" s="331"/>
      <c r="F256" s="324">
        <v>1420.0</v>
      </c>
      <c r="G256" s="326">
        <v>3898.16</v>
      </c>
      <c r="H256" s="327">
        <v>716.13</v>
      </c>
      <c r="I256" s="322">
        <v>0.0</v>
      </c>
      <c r="J256" s="322">
        <v>338.02</v>
      </c>
      <c r="K256" s="335">
        <v>1623.55</v>
      </c>
      <c r="L256" s="323">
        <v>116.29</v>
      </c>
      <c r="M256" s="329">
        <v>1067.31</v>
      </c>
      <c r="N256" s="323">
        <v>36.86</v>
      </c>
    </row>
    <row r="257">
      <c r="A257" s="19">
        <v>253.0</v>
      </c>
      <c r="B257" s="324" t="s">
        <v>3425</v>
      </c>
      <c r="C257" s="279">
        <v>44597.0</v>
      </c>
      <c r="D257" s="270">
        <v>44614.0</v>
      </c>
      <c r="E257" s="331"/>
      <c r="F257" s="324">
        <v>2055.0</v>
      </c>
      <c r="G257" s="326">
        <v>7958.85</v>
      </c>
      <c r="H257" s="326">
        <v>5068.27</v>
      </c>
      <c r="I257" s="322">
        <v>0.0</v>
      </c>
      <c r="J257" s="322">
        <v>198.0</v>
      </c>
      <c r="K257" s="335">
        <v>1287.95</v>
      </c>
      <c r="L257" s="323">
        <v>48.74</v>
      </c>
      <c r="M257" s="323">
        <v>515.88</v>
      </c>
      <c r="N257" s="323">
        <v>840.01</v>
      </c>
    </row>
    <row r="258">
      <c r="A258" s="19">
        <v>254.0</v>
      </c>
      <c r="B258" s="324" t="s">
        <v>3426</v>
      </c>
      <c r="C258" s="268">
        <v>44599.0</v>
      </c>
      <c r="D258" s="21">
        <v>44640.0</v>
      </c>
      <c r="E258" s="331"/>
      <c r="F258" s="324">
        <v>1565.0</v>
      </c>
      <c r="G258" s="326">
        <v>3277.59</v>
      </c>
      <c r="H258" s="327">
        <v>978.41</v>
      </c>
      <c r="I258" s="322">
        <v>34.08</v>
      </c>
      <c r="J258" s="322">
        <v>292.5</v>
      </c>
      <c r="K258" s="335">
        <v>1296.34</v>
      </c>
      <c r="L258" s="323">
        <v>170.63</v>
      </c>
      <c r="M258" s="323">
        <v>460.41</v>
      </c>
      <c r="N258" s="323">
        <v>45.22</v>
      </c>
    </row>
    <row r="259">
      <c r="A259" s="19">
        <v>255.0</v>
      </c>
      <c r="B259" s="324" t="s">
        <v>3427</v>
      </c>
      <c r="C259" s="269">
        <v>44601.0</v>
      </c>
      <c r="D259" s="270">
        <v>44627.0</v>
      </c>
      <c r="E259" s="331"/>
      <c r="F259" s="324">
        <v>1660.0</v>
      </c>
      <c r="G259" s="326">
        <v>2562.25</v>
      </c>
      <c r="H259" s="327">
        <v>619.19</v>
      </c>
      <c r="I259" s="322">
        <v>0.0</v>
      </c>
      <c r="J259" s="322">
        <v>292.5</v>
      </c>
      <c r="K259" s="335">
        <v>1287.95</v>
      </c>
      <c r="L259" s="323">
        <v>115.11</v>
      </c>
      <c r="M259" s="323">
        <v>204.23</v>
      </c>
      <c r="N259" s="323">
        <v>43.27</v>
      </c>
    </row>
    <row r="260">
      <c r="A260" s="19">
        <v>256.0</v>
      </c>
      <c r="B260" s="324" t="s">
        <v>3428</v>
      </c>
      <c r="C260" s="297">
        <v>44606.0</v>
      </c>
      <c r="D260" s="21">
        <v>44652.0</v>
      </c>
      <c r="E260" s="331"/>
      <c r="F260" s="324">
        <v>1195.0</v>
      </c>
      <c r="G260" s="326">
        <v>7701.38</v>
      </c>
      <c r="H260" s="326">
        <v>4040.6</v>
      </c>
      <c r="I260" s="322">
        <v>0.0</v>
      </c>
      <c r="J260" s="322">
        <v>198.0</v>
      </c>
      <c r="K260" s="335">
        <v>1276.23</v>
      </c>
      <c r="L260" s="323">
        <v>153.59</v>
      </c>
      <c r="M260" s="329">
        <v>1397.37</v>
      </c>
      <c r="N260" s="323">
        <v>635.59</v>
      </c>
    </row>
    <row r="261">
      <c r="A261" s="19">
        <v>257.0</v>
      </c>
      <c r="B261" s="324" t="s">
        <v>3429</v>
      </c>
      <c r="C261" s="297">
        <v>44654.0</v>
      </c>
      <c r="D261" s="21">
        <v>44707.0</v>
      </c>
      <c r="E261" s="331"/>
      <c r="F261" s="324">
        <v>650.0</v>
      </c>
      <c r="G261" s="326">
        <v>45085.64</v>
      </c>
      <c r="H261" s="326">
        <v>32445.9</v>
      </c>
      <c r="I261" s="322">
        <v>153.36</v>
      </c>
      <c r="J261" s="322">
        <v>198.0</v>
      </c>
      <c r="K261" s="335">
        <v>3109.72</v>
      </c>
      <c r="L261" s="323">
        <v>58.7</v>
      </c>
      <c r="M261" s="329">
        <v>3403.18</v>
      </c>
      <c r="N261" s="329">
        <v>5716.78</v>
      </c>
    </row>
    <row r="262">
      <c r="A262" s="19">
        <v>258.0</v>
      </c>
      <c r="B262" s="324" t="s">
        <v>3430</v>
      </c>
      <c r="C262" s="297">
        <v>44576.0</v>
      </c>
      <c r="D262" s="21">
        <v>44669.0</v>
      </c>
      <c r="E262" s="331"/>
      <c r="F262" s="324">
        <v>1400.0</v>
      </c>
      <c r="G262" s="327">
        <v>0.0</v>
      </c>
      <c r="H262" s="327">
        <v>0.0</v>
      </c>
      <c r="I262" s="322">
        <v>0.0</v>
      </c>
      <c r="J262" s="322">
        <v>0.0</v>
      </c>
      <c r="K262" s="322">
        <v>0.0</v>
      </c>
      <c r="L262" s="323">
        <v>0.0</v>
      </c>
      <c r="M262" s="323">
        <v>0.0</v>
      </c>
      <c r="N262" s="323">
        <v>0.0</v>
      </c>
    </row>
    <row r="263">
      <c r="A263" s="19">
        <v>259.0</v>
      </c>
      <c r="B263" s="324" t="s">
        <v>3431</v>
      </c>
      <c r="C263" s="297">
        <v>44630.0</v>
      </c>
      <c r="D263" s="331"/>
      <c r="E263" s="21">
        <v>44636.0</v>
      </c>
      <c r="F263" s="324">
        <v>1030.0</v>
      </c>
      <c r="G263" s="326">
        <v>5470.01</v>
      </c>
      <c r="H263" s="326">
        <v>3442.5</v>
      </c>
      <c r="I263" s="322">
        <v>34.08</v>
      </c>
      <c r="J263" s="322">
        <v>292.5</v>
      </c>
      <c r="K263" s="322">
        <v>594.7</v>
      </c>
      <c r="L263" s="323">
        <v>32.49</v>
      </c>
      <c r="M263" s="323">
        <v>413.5</v>
      </c>
      <c r="N263" s="323">
        <v>660.24</v>
      </c>
    </row>
    <row r="264">
      <c r="A264" s="19">
        <v>260.0</v>
      </c>
      <c r="B264" s="324" t="s">
        <v>3432</v>
      </c>
      <c r="C264" s="279">
        <v>44625.0</v>
      </c>
      <c r="D264" s="331"/>
      <c r="E264" s="270">
        <v>44632.0</v>
      </c>
      <c r="F264" s="324">
        <v>635.0</v>
      </c>
      <c r="G264" s="326">
        <v>7954.53</v>
      </c>
      <c r="H264" s="326">
        <v>4131.0</v>
      </c>
      <c r="I264" s="322">
        <v>34.08</v>
      </c>
      <c r="J264" s="322">
        <v>94.5</v>
      </c>
      <c r="K264" s="335">
        <v>2321.99</v>
      </c>
      <c r="L264" s="323">
        <v>37.13</v>
      </c>
      <c r="M264" s="323">
        <v>558.73</v>
      </c>
      <c r="N264" s="323">
        <v>777.1</v>
      </c>
    </row>
    <row r="265">
      <c r="A265" s="19">
        <v>261.0</v>
      </c>
      <c r="B265" s="324" t="s">
        <v>3433</v>
      </c>
      <c r="C265" s="297">
        <v>44632.0</v>
      </c>
      <c r="D265" s="21">
        <v>44686.0</v>
      </c>
      <c r="E265" s="331"/>
      <c r="F265" s="324">
        <v>1590.0</v>
      </c>
      <c r="G265" s="326">
        <v>5936.15</v>
      </c>
      <c r="H265" s="327">
        <v>618.67</v>
      </c>
      <c r="I265" s="322">
        <v>126.3</v>
      </c>
      <c r="J265" s="322">
        <v>292.5</v>
      </c>
      <c r="K265" s="335">
        <v>2097.95</v>
      </c>
      <c r="L265" s="323">
        <v>109.0</v>
      </c>
      <c r="M265" s="329">
        <v>2652.8</v>
      </c>
      <c r="N265" s="323">
        <v>38.93</v>
      </c>
    </row>
    <row r="266">
      <c r="A266" s="19">
        <v>262.0</v>
      </c>
      <c r="B266" s="324" t="s">
        <v>3434</v>
      </c>
      <c r="C266" s="297">
        <v>44633.0</v>
      </c>
      <c r="D266" s="21">
        <v>44722.0</v>
      </c>
      <c r="E266" s="331"/>
      <c r="F266" s="324">
        <v>770.0</v>
      </c>
      <c r="G266" s="326">
        <v>2181.71</v>
      </c>
      <c r="H266" s="327">
        <v>86.4</v>
      </c>
      <c r="I266" s="322">
        <v>34.08</v>
      </c>
      <c r="J266" s="322">
        <v>338.02</v>
      </c>
      <c r="K266" s="335">
        <v>1296.34</v>
      </c>
      <c r="L266" s="323">
        <v>38.99</v>
      </c>
      <c r="M266" s="323">
        <v>341.64</v>
      </c>
      <c r="N266" s="323">
        <v>46.24</v>
      </c>
    </row>
    <row r="267">
      <c r="A267" s="19">
        <v>263.0</v>
      </c>
      <c r="B267" s="324" t="s">
        <v>3435</v>
      </c>
      <c r="C267" s="297">
        <v>44643.0</v>
      </c>
      <c r="D267" s="21">
        <v>44680.0</v>
      </c>
      <c r="E267" s="331"/>
      <c r="F267" s="324">
        <v>1400.0</v>
      </c>
      <c r="G267" s="326">
        <v>8955.6</v>
      </c>
      <c r="H267" s="326">
        <v>6007.1</v>
      </c>
      <c r="I267" s="322">
        <v>34.08</v>
      </c>
      <c r="J267" s="322">
        <v>292.5</v>
      </c>
      <c r="K267" s="322">
        <v>960.62</v>
      </c>
      <c r="L267" s="323">
        <v>120.66</v>
      </c>
      <c r="M267" s="323">
        <v>523.94</v>
      </c>
      <c r="N267" s="329">
        <v>1016.7</v>
      </c>
    </row>
    <row r="268">
      <c r="A268" s="19">
        <v>264.0</v>
      </c>
      <c r="B268" s="324" t="s">
        <v>3436</v>
      </c>
      <c r="C268" s="268">
        <v>44652.0</v>
      </c>
      <c r="D268" s="21">
        <v>44657.0</v>
      </c>
      <c r="E268" s="331"/>
      <c r="F268" s="324">
        <v>2450.0</v>
      </c>
      <c r="G268" s="327">
        <v>468.33</v>
      </c>
      <c r="H268" s="327">
        <v>75.6</v>
      </c>
      <c r="I268" s="322">
        <v>0.0</v>
      </c>
      <c r="J268" s="322">
        <v>0.0</v>
      </c>
      <c r="K268" s="322">
        <v>302.06</v>
      </c>
      <c r="L268" s="323">
        <v>28.2</v>
      </c>
      <c r="M268" s="323">
        <v>38.31</v>
      </c>
      <c r="N268" s="323">
        <v>24.16</v>
      </c>
    </row>
    <row r="269">
      <c r="A269" s="19">
        <v>265.0</v>
      </c>
      <c r="B269" s="324" t="s">
        <v>3437</v>
      </c>
      <c r="C269" s="279">
        <v>44662.0</v>
      </c>
      <c r="D269" s="270">
        <v>44749.0</v>
      </c>
      <c r="E269" s="331"/>
      <c r="F269" s="324">
        <v>770.0</v>
      </c>
      <c r="G269" s="326">
        <v>17281.13</v>
      </c>
      <c r="H269" s="326">
        <v>11308.62</v>
      </c>
      <c r="I269" s="322">
        <v>146.27</v>
      </c>
      <c r="J269" s="322">
        <v>338.02</v>
      </c>
      <c r="K269" s="335">
        <v>1490.74</v>
      </c>
      <c r="L269" s="323">
        <v>73.62</v>
      </c>
      <c r="M269" s="329">
        <v>1947.35</v>
      </c>
      <c r="N269" s="329">
        <v>1976.51</v>
      </c>
    </row>
    <row r="270">
      <c r="A270" s="19">
        <v>266.0</v>
      </c>
      <c r="B270" s="324" t="s">
        <v>3438</v>
      </c>
      <c r="C270" s="297">
        <v>44663.0</v>
      </c>
      <c r="D270" s="21">
        <v>44671.0</v>
      </c>
      <c r="E270" s="331"/>
      <c r="F270" s="324">
        <v>2755.0</v>
      </c>
      <c r="G270" s="326">
        <v>7842.67</v>
      </c>
      <c r="H270" s="326">
        <v>5518.8</v>
      </c>
      <c r="I270" s="322">
        <v>0.0</v>
      </c>
      <c r="J270" s="322">
        <v>0.0</v>
      </c>
      <c r="K270" s="322">
        <v>952.23</v>
      </c>
      <c r="L270" s="323">
        <v>56.06</v>
      </c>
      <c r="M270" s="323">
        <v>301.55</v>
      </c>
      <c r="N270" s="329">
        <v>1014.03</v>
      </c>
    </row>
    <row r="271">
      <c r="A271" s="19">
        <v>267.0</v>
      </c>
      <c r="B271" s="324" t="s">
        <v>3439</v>
      </c>
      <c r="C271" s="279">
        <v>44666.0</v>
      </c>
      <c r="D271" s="270">
        <v>44688.0</v>
      </c>
      <c r="E271" s="331"/>
      <c r="F271" s="324">
        <v>1140.0</v>
      </c>
      <c r="G271" s="327">
        <v>957.29</v>
      </c>
      <c r="H271" s="327">
        <v>108.0</v>
      </c>
      <c r="I271" s="322">
        <v>0.0</v>
      </c>
      <c r="J271" s="322">
        <v>198.0</v>
      </c>
      <c r="K271" s="322">
        <v>586.31</v>
      </c>
      <c r="L271" s="323">
        <v>50.54</v>
      </c>
      <c r="M271" s="323">
        <v>0.0</v>
      </c>
      <c r="N271" s="323">
        <v>14.44</v>
      </c>
    </row>
    <row r="272">
      <c r="A272" s="19">
        <v>268.0</v>
      </c>
      <c r="B272" s="324" t="s">
        <v>3440</v>
      </c>
      <c r="C272" s="268">
        <v>44669.0</v>
      </c>
      <c r="D272" s="21">
        <v>44671.0</v>
      </c>
      <c r="E272" s="331"/>
      <c r="F272" s="324">
        <v>2680.0</v>
      </c>
      <c r="G272" s="327">
        <v>425.56</v>
      </c>
      <c r="H272" s="327">
        <v>54.0</v>
      </c>
      <c r="I272" s="322">
        <v>0.0</v>
      </c>
      <c r="J272" s="322">
        <v>0.0</v>
      </c>
      <c r="K272" s="322">
        <v>302.06</v>
      </c>
      <c r="L272" s="323">
        <v>26.18</v>
      </c>
      <c r="M272" s="323">
        <v>17.14</v>
      </c>
      <c r="N272" s="323">
        <v>26.18</v>
      </c>
    </row>
    <row r="273">
      <c r="A273" s="19">
        <v>269.0</v>
      </c>
      <c r="B273" s="324" t="s">
        <v>3441</v>
      </c>
      <c r="C273" s="268">
        <v>44669.0</v>
      </c>
      <c r="D273" s="21">
        <v>44676.0</v>
      </c>
      <c r="E273" s="331"/>
      <c r="F273" s="324">
        <v>4210.0</v>
      </c>
      <c r="G273" s="326">
        <v>1495.42</v>
      </c>
      <c r="H273" s="327">
        <v>172.8</v>
      </c>
      <c r="I273" s="322">
        <v>0.0</v>
      </c>
      <c r="J273" s="322">
        <v>0.0</v>
      </c>
      <c r="K273" s="322">
        <v>952.23</v>
      </c>
      <c r="L273" s="323">
        <v>68.07</v>
      </c>
      <c r="M273" s="323">
        <v>272.3</v>
      </c>
      <c r="N273" s="323">
        <v>30.02</v>
      </c>
    </row>
    <row r="274">
      <c r="A274" s="19">
        <v>270.0</v>
      </c>
      <c r="B274" s="324" t="s">
        <v>3442</v>
      </c>
      <c r="C274" s="297">
        <v>44692.0</v>
      </c>
      <c r="D274" s="21">
        <v>44704.0</v>
      </c>
      <c r="E274" s="331"/>
      <c r="F274" s="324">
        <v>2205.0</v>
      </c>
      <c r="G274" s="326">
        <v>4241.95</v>
      </c>
      <c r="H274" s="326">
        <v>2829.6</v>
      </c>
      <c r="I274" s="322">
        <v>0.0</v>
      </c>
      <c r="J274" s="322">
        <v>0.0</v>
      </c>
      <c r="K274" s="322">
        <v>586.31</v>
      </c>
      <c r="L274" s="323">
        <v>37.13</v>
      </c>
      <c r="M274" s="323">
        <v>275.06</v>
      </c>
      <c r="N274" s="323">
        <v>513.85</v>
      </c>
    </row>
    <row r="275">
      <c r="A275" s="19">
        <v>271.0</v>
      </c>
      <c r="B275" s="324" t="s">
        <v>3443</v>
      </c>
      <c r="C275" s="297">
        <v>44692.0</v>
      </c>
      <c r="D275" s="331"/>
      <c r="E275" s="21">
        <v>44697.0</v>
      </c>
      <c r="F275" s="324">
        <v>1390.0</v>
      </c>
      <c r="G275" s="326">
        <v>4391.43</v>
      </c>
      <c r="H275" s="326">
        <v>2065.5</v>
      </c>
      <c r="I275" s="322">
        <v>0.0</v>
      </c>
      <c r="J275" s="322">
        <v>292.5</v>
      </c>
      <c r="K275" s="335">
        <v>1287.95</v>
      </c>
      <c r="L275" s="323">
        <v>0.0</v>
      </c>
      <c r="M275" s="323">
        <v>295.75</v>
      </c>
      <c r="N275" s="323">
        <v>449.73</v>
      </c>
    </row>
    <row r="276">
      <c r="A276" s="19">
        <v>272.0</v>
      </c>
      <c r="B276" s="324" t="s">
        <v>3444</v>
      </c>
      <c r="C276" s="268">
        <v>44694.0</v>
      </c>
      <c r="D276" s="21">
        <v>44754.0</v>
      </c>
      <c r="E276" s="331"/>
      <c r="F276" s="324">
        <v>1420.0</v>
      </c>
      <c r="G276" s="326">
        <v>3898.16</v>
      </c>
      <c r="H276" s="327">
        <v>716.13</v>
      </c>
      <c r="I276" s="322">
        <v>0.0</v>
      </c>
      <c r="J276" s="322">
        <v>338.02</v>
      </c>
      <c r="K276" s="335">
        <v>1623.55</v>
      </c>
      <c r="L276" s="323">
        <v>116.29</v>
      </c>
      <c r="M276" s="329">
        <v>1067.31</v>
      </c>
      <c r="N276" s="323">
        <v>36.86</v>
      </c>
    </row>
    <row r="277">
      <c r="A277" s="19">
        <v>273.0</v>
      </c>
      <c r="B277" s="324" t="s">
        <v>3445</v>
      </c>
      <c r="C277" s="297">
        <v>44694.0</v>
      </c>
      <c r="D277" s="21">
        <v>44754.0</v>
      </c>
      <c r="E277" s="331"/>
      <c r="F277" s="324">
        <v>1360.0</v>
      </c>
      <c r="G277" s="326">
        <v>5842.1</v>
      </c>
      <c r="H277" s="327">
        <v>859.61</v>
      </c>
      <c r="I277" s="322">
        <v>68.16</v>
      </c>
      <c r="J277" s="322">
        <v>338.02</v>
      </c>
      <c r="K277" s="335">
        <v>1952.73</v>
      </c>
      <c r="L277" s="323">
        <v>171.15</v>
      </c>
      <c r="M277" s="329">
        <v>2407.73</v>
      </c>
      <c r="N277" s="323">
        <v>44.7</v>
      </c>
    </row>
    <row r="278">
      <c r="A278" s="19">
        <v>274.0</v>
      </c>
      <c r="B278" s="324" t="s">
        <v>3446</v>
      </c>
      <c r="C278" s="268">
        <v>44698.0</v>
      </c>
      <c r="D278" s="21">
        <v>44708.0</v>
      </c>
      <c r="E278" s="331"/>
      <c r="F278" s="324">
        <v>1910.0</v>
      </c>
      <c r="G278" s="327">
        <v>543.66</v>
      </c>
      <c r="H278" s="327">
        <v>173.56</v>
      </c>
      <c r="I278" s="322">
        <v>0.0</v>
      </c>
      <c r="J278" s="322">
        <v>0.0</v>
      </c>
      <c r="K278" s="322">
        <v>302.06</v>
      </c>
      <c r="L278" s="323">
        <v>44.03</v>
      </c>
      <c r="M278" s="323">
        <v>0.0</v>
      </c>
      <c r="N278" s="323">
        <v>24.01</v>
      </c>
    </row>
    <row r="279">
      <c r="A279" s="19">
        <v>275.0</v>
      </c>
      <c r="B279" s="324" t="s">
        <v>3447</v>
      </c>
      <c r="C279" s="268">
        <v>44699.0</v>
      </c>
      <c r="D279" s="21">
        <v>44744.0</v>
      </c>
      <c r="E279" s="331"/>
      <c r="F279" s="324">
        <v>1375.0</v>
      </c>
      <c r="G279" s="326">
        <v>16113.64</v>
      </c>
      <c r="H279" s="326">
        <v>10489.5</v>
      </c>
      <c r="I279" s="322">
        <v>66.75</v>
      </c>
      <c r="J279" s="322">
        <v>338.02</v>
      </c>
      <c r="K279" s="335">
        <v>1382.74</v>
      </c>
      <c r="L279" s="323">
        <v>54.45</v>
      </c>
      <c r="M279" s="329">
        <v>1928.9</v>
      </c>
      <c r="N279" s="329">
        <v>1853.28</v>
      </c>
    </row>
    <row r="280">
      <c r="A280" s="19">
        <v>276.0</v>
      </c>
      <c r="B280" s="324" t="s">
        <v>3448</v>
      </c>
      <c r="C280" s="359">
        <v>44699.0</v>
      </c>
      <c r="D280" s="360">
        <v>44744.0</v>
      </c>
      <c r="E280" s="331"/>
      <c r="F280" s="324">
        <v>1290.0</v>
      </c>
      <c r="G280" s="326">
        <v>3729.54</v>
      </c>
      <c r="H280" s="327">
        <v>651.84</v>
      </c>
      <c r="I280" s="322">
        <v>0.0</v>
      </c>
      <c r="J280" s="322">
        <v>243.52</v>
      </c>
      <c r="K280" s="335">
        <v>1409.45</v>
      </c>
      <c r="L280" s="323">
        <v>120.11</v>
      </c>
      <c r="M280" s="329">
        <v>1281.38</v>
      </c>
      <c r="N280" s="323">
        <v>23.24</v>
      </c>
    </row>
    <row r="281">
      <c r="A281" s="19">
        <v>277.0</v>
      </c>
      <c r="B281" s="324" t="s">
        <v>3449</v>
      </c>
      <c r="C281" s="269">
        <v>44700.0</v>
      </c>
      <c r="D281" s="270">
        <v>44736.0</v>
      </c>
      <c r="E281" s="331"/>
      <c r="F281" s="324">
        <v>1445.0</v>
      </c>
      <c r="G281" s="326">
        <v>3108.12</v>
      </c>
      <c r="H281" s="327">
        <v>390.59</v>
      </c>
      <c r="I281" s="322">
        <v>0.0</v>
      </c>
      <c r="J281" s="322">
        <v>338.02</v>
      </c>
      <c r="K281" s="335">
        <v>1287.95</v>
      </c>
      <c r="L281" s="323">
        <v>80.55</v>
      </c>
      <c r="M281" s="323">
        <v>969.75</v>
      </c>
      <c r="N281" s="323">
        <v>41.26</v>
      </c>
    </row>
    <row r="282">
      <c r="A282" s="19">
        <v>278.0</v>
      </c>
      <c r="B282" s="324" t="s">
        <v>3450</v>
      </c>
      <c r="C282" s="269">
        <v>44674.0</v>
      </c>
      <c r="D282" s="270">
        <v>44699.0</v>
      </c>
      <c r="E282" s="331"/>
      <c r="F282" s="324">
        <v>1685.0</v>
      </c>
      <c r="G282" s="326">
        <v>1400.01</v>
      </c>
      <c r="H282" s="327">
        <v>630.76</v>
      </c>
      <c r="I282" s="322">
        <v>0.0</v>
      </c>
      <c r="J282" s="322">
        <v>0.0</v>
      </c>
      <c r="K282" s="322">
        <v>302.06</v>
      </c>
      <c r="L282" s="323">
        <v>113.86</v>
      </c>
      <c r="M282" s="323">
        <v>326.01</v>
      </c>
      <c r="N282" s="323">
        <v>27.32</v>
      </c>
    </row>
    <row r="283">
      <c r="A283" s="19">
        <v>279.0</v>
      </c>
      <c r="B283" s="324" t="s">
        <v>3451</v>
      </c>
      <c r="C283" s="269">
        <v>44701.0</v>
      </c>
      <c r="D283" s="270">
        <v>44721.0</v>
      </c>
      <c r="E283" s="331"/>
      <c r="F283" s="324">
        <v>2040.0</v>
      </c>
      <c r="G283" s="326">
        <v>1276.24</v>
      </c>
      <c r="H283" s="327">
        <v>86.4</v>
      </c>
      <c r="I283" s="322">
        <v>0.0</v>
      </c>
      <c r="J283" s="322">
        <v>338.02</v>
      </c>
      <c r="K283" s="322">
        <v>586.31</v>
      </c>
      <c r="L283" s="323">
        <v>38.99</v>
      </c>
      <c r="M283" s="323">
        <v>180.28</v>
      </c>
      <c r="N283" s="323">
        <v>46.24</v>
      </c>
    </row>
    <row r="284">
      <c r="A284" s="19">
        <v>280.0</v>
      </c>
      <c r="B284" s="324" t="s">
        <v>3452</v>
      </c>
      <c r="C284" s="268">
        <v>44704.0</v>
      </c>
      <c r="D284" s="21">
        <v>44712.0</v>
      </c>
      <c r="E284" s="331"/>
      <c r="F284" s="324">
        <v>1990.0</v>
      </c>
      <c r="G284" s="327">
        <v>467.9</v>
      </c>
      <c r="H284" s="327">
        <v>108.25</v>
      </c>
      <c r="I284" s="322">
        <v>0.0</v>
      </c>
      <c r="J284" s="322">
        <v>0.0</v>
      </c>
      <c r="K284" s="322">
        <v>302.06</v>
      </c>
      <c r="L284" s="323">
        <v>34.56</v>
      </c>
      <c r="M284" s="323">
        <v>0.0</v>
      </c>
      <c r="N284" s="323">
        <v>23.03</v>
      </c>
    </row>
    <row r="285">
      <c r="A285" s="19">
        <v>281.0</v>
      </c>
      <c r="B285" s="324" t="s">
        <v>3453</v>
      </c>
      <c r="C285" s="268">
        <v>44707.0</v>
      </c>
      <c r="D285" s="21">
        <v>44712.0</v>
      </c>
      <c r="E285" s="331"/>
      <c r="F285" s="324">
        <v>2885.0</v>
      </c>
      <c r="G285" s="327">
        <v>744.03</v>
      </c>
      <c r="H285" s="327">
        <v>75.6</v>
      </c>
      <c r="I285" s="322">
        <v>0.0</v>
      </c>
      <c r="J285" s="322">
        <v>0.0</v>
      </c>
      <c r="K285" s="322">
        <v>586.31</v>
      </c>
      <c r="L285" s="323">
        <v>37.13</v>
      </c>
      <c r="M285" s="323">
        <v>17.14</v>
      </c>
      <c r="N285" s="323">
        <v>27.85</v>
      </c>
    </row>
    <row r="286">
      <c r="A286" s="19">
        <v>282.0</v>
      </c>
      <c r="B286" s="324" t="s">
        <v>3454</v>
      </c>
      <c r="C286" s="279">
        <v>44708.0</v>
      </c>
      <c r="D286" s="270">
        <v>44756.0</v>
      </c>
      <c r="E286" s="331"/>
      <c r="F286" s="324">
        <v>1190.0</v>
      </c>
      <c r="G286" s="326">
        <v>5516.78</v>
      </c>
      <c r="H286" s="327">
        <v>453.6</v>
      </c>
      <c r="I286" s="322">
        <v>0.0</v>
      </c>
      <c r="J286" s="322">
        <v>338.02</v>
      </c>
      <c r="K286" s="335">
        <v>2718.6</v>
      </c>
      <c r="L286" s="323">
        <v>57.19</v>
      </c>
      <c r="M286" s="329">
        <v>1921.33</v>
      </c>
      <c r="N286" s="323">
        <v>28.04</v>
      </c>
    </row>
    <row r="287">
      <c r="A287" s="19">
        <v>283.0</v>
      </c>
      <c r="B287" s="324" t="s">
        <v>3455</v>
      </c>
      <c r="C287" s="297">
        <v>44708.0</v>
      </c>
      <c r="D287" s="21">
        <v>44746.0</v>
      </c>
      <c r="E287" s="331"/>
      <c r="F287" s="324">
        <v>1595.0</v>
      </c>
      <c r="G287" s="326">
        <v>2607.86</v>
      </c>
      <c r="H287" s="327">
        <v>367.45</v>
      </c>
      <c r="I287" s="322">
        <v>34.08</v>
      </c>
      <c r="J287" s="322">
        <v>338.02</v>
      </c>
      <c r="K287" s="322">
        <v>266.86</v>
      </c>
      <c r="L287" s="323">
        <v>42.9</v>
      </c>
      <c r="M287" s="329">
        <v>1530.74</v>
      </c>
      <c r="N287" s="323">
        <v>27.81</v>
      </c>
    </row>
    <row r="288">
      <c r="A288" s="19">
        <v>284.0</v>
      </c>
      <c r="B288" s="324" t="s">
        <v>3456</v>
      </c>
      <c r="C288" s="279">
        <v>44710.0</v>
      </c>
      <c r="D288" s="270">
        <v>44728.0</v>
      </c>
      <c r="E288" s="331"/>
      <c r="F288" s="324">
        <v>2465.0</v>
      </c>
      <c r="G288" s="326">
        <v>3179.15</v>
      </c>
      <c r="H288" s="326">
        <v>1517.4</v>
      </c>
      <c r="I288" s="322">
        <v>0.0</v>
      </c>
      <c r="J288" s="322">
        <v>243.52</v>
      </c>
      <c r="K288" s="322">
        <v>586.31</v>
      </c>
      <c r="L288" s="323">
        <v>47.26</v>
      </c>
      <c r="M288" s="323">
        <v>523.94</v>
      </c>
      <c r="N288" s="323">
        <v>260.72</v>
      </c>
    </row>
    <row r="289">
      <c r="A289" s="19">
        <v>285.0</v>
      </c>
      <c r="B289" s="324" t="s">
        <v>3457</v>
      </c>
      <c r="C289" s="268">
        <v>44711.0</v>
      </c>
      <c r="D289" s="21">
        <v>44730.0</v>
      </c>
      <c r="E289" s="331"/>
      <c r="F289" s="324">
        <v>1725.0</v>
      </c>
      <c r="G289" s="326">
        <v>2188.89</v>
      </c>
      <c r="H289" s="327">
        <v>172.8</v>
      </c>
      <c r="I289" s="322">
        <v>0.0</v>
      </c>
      <c r="J289" s="322">
        <v>338.02</v>
      </c>
      <c r="K289" s="322">
        <v>1559.73</v>
      </c>
      <c r="L289" s="323">
        <v>68.07</v>
      </c>
      <c r="M289" s="329">
        <v>0.0</v>
      </c>
      <c r="N289" s="323">
        <v>50.27</v>
      </c>
    </row>
    <row r="290">
      <c r="A290" s="19">
        <v>286.0</v>
      </c>
      <c r="B290" s="324" t="s">
        <v>3458</v>
      </c>
      <c r="C290" s="268">
        <v>44710.0</v>
      </c>
      <c r="D290" s="21">
        <v>44730.0</v>
      </c>
      <c r="E290" s="331"/>
      <c r="F290" s="324">
        <v>1815.0</v>
      </c>
      <c r="G290" s="326">
        <v>1337.87</v>
      </c>
      <c r="H290" s="327">
        <v>172.8</v>
      </c>
      <c r="I290" s="322">
        <v>0.0</v>
      </c>
      <c r="J290" s="322">
        <v>94.5</v>
      </c>
      <c r="K290" s="322">
        <v>952.23</v>
      </c>
      <c r="L290" s="323">
        <v>68.07</v>
      </c>
      <c r="M290" s="323">
        <v>0.0</v>
      </c>
      <c r="N290" s="323">
        <v>50.27</v>
      </c>
    </row>
    <row r="291">
      <c r="A291" s="19">
        <v>287.0</v>
      </c>
      <c r="B291" s="324" t="s">
        <v>3459</v>
      </c>
      <c r="C291" s="297">
        <v>44727.0</v>
      </c>
      <c r="D291" s="21">
        <v>44755.0</v>
      </c>
      <c r="E291" s="331"/>
      <c r="F291" s="324">
        <v>1900.0</v>
      </c>
      <c r="G291" s="326">
        <v>2800.64</v>
      </c>
      <c r="H291" s="327">
        <v>183.6</v>
      </c>
      <c r="I291" s="322">
        <v>0.0</v>
      </c>
      <c r="J291" s="322">
        <v>338.02</v>
      </c>
      <c r="K291" s="335">
        <v>1584.03</v>
      </c>
      <c r="L291" s="323">
        <v>77.37</v>
      </c>
      <c r="M291" s="323">
        <v>576.65</v>
      </c>
      <c r="N291" s="323">
        <v>40.97</v>
      </c>
    </row>
    <row r="292">
      <c r="A292" s="19">
        <v>288.0</v>
      </c>
      <c r="B292" s="324" t="s">
        <v>3460</v>
      </c>
      <c r="C292" s="269">
        <v>44727.0</v>
      </c>
      <c r="D292" s="270">
        <v>44744.0</v>
      </c>
      <c r="E292" s="331"/>
      <c r="F292" s="324">
        <v>1935.0</v>
      </c>
      <c r="G292" s="326">
        <v>2081.92</v>
      </c>
      <c r="H292" s="327">
        <v>140.4</v>
      </c>
      <c r="I292" s="322">
        <v>34.08</v>
      </c>
      <c r="J292" s="322">
        <v>338.02</v>
      </c>
      <c r="K292" s="322">
        <v>837.7</v>
      </c>
      <c r="L292" s="323">
        <v>48.03</v>
      </c>
      <c r="M292" s="323">
        <v>646.49</v>
      </c>
      <c r="N292" s="323">
        <v>37.2</v>
      </c>
    </row>
    <row r="293">
      <c r="A293" s="19">
        <v>289.0</v>
      </c>
      <c r="B293" s="324" t="s">
        <v>3461</v>
      </c>
      <c r="C293" s="269">
        <v>44730.0</v>
      </c>
      <c r="D293" s="270">
        <v>44752.0</v>
      </c>
      <c r="E293" s="331"/>
      <c r="F293" s="324">
        <v>1580.0</v>
      </c>
      <c r="G293" s="326">
        <v>2408.01</v>
      </c>
      <c r="H293" s="327">
        <v>270.51</v>
      </c>
      <c r="I293" s="322">
        <v>0.0</v>
      </c>
      <c r="J293" s="322">
        <v>338.02</v>
      </c>
      <c r="K293" s="335">
        <v>1308.63</v>
      </c>
      <c r="L293" s="323">
        <v>80.95</v>
      </c>
      <c r="M293" s="323">
        <v>362.06</v>
      </c>
      <c r="N293" s="323">
        <v>47.84</v>
      </c>
    </row>
    <row r="294">
      <c r="A294" s="19">
        <v>290.0</v>
      </c>
      <c r="B294" s="324" t="s">
        <v>3462</v>
      </c>
      <c r="C294" s="361">
        <v>44735.0</v>
      </c>
      <c r="D294" s="283">
        <v>44750.0</v>
      </c>
      <c r="E294" s="331"/>
      <c r="F294" s="324">
        <v>2615.0</v>
      </c>
      <c r="G294" s="326">
        <v>11939.74</v>
      </c>
      <c r="H294" s="326">
        <v>7616.7</v>
      </c>
      <c r="I294" s="322">
        <v>124.28</v>
      </c>
      <c r="J294" s="322">
        <v>94.5</v>
      </c>
      <c r="K294" s="335">
        <v>1491.96</v>
      </c>
      <c r="L294" s="323">
        <v>314.51</v>
      </c>
      <c r="M294" s="323">
        <v>709.78</v>
      </c>
      <c r="N294" s="329">
        <v>1588.01</v>
      </c>
    </row>
    <row r="295">
      <c r="A295" s="19">
        <v>291.0</v>
      </c>
      <c r="B295" s="324" t="s">
        <v>3463</v>
      </c>
      <c r="C295" s="269">
        <v>44735.0</v>
      </c>
      <c r="D295" s="270">
        <v>44754.0</v>
      </c>
      <c r="E295" s="331"/>
      <c r="F295" s="324">
        <v>1625.0</v>
      </c>
      <c r="G295" s="326">
        <v>1813.59</v>
      </c>
      <c r="H295" s="327">
        <v>0.0</v>
      </c>
      <c r="I295" s="322">
        <v>0.0</v>
      </c>
      <c r="J295" s="322">
        <v>338.02</v>
      </c>
      <c r="K295" s="335">
        <v>1357.23</v>
      </c>
      <c r="L295" s="323">
        <v>70.33</v>
      </c>
      <c r="M295" s="323">
        <v>0.0</v>
      </c>
      <c r="N295" s="323">
        <v>48.01</v>
      </c>
    </row>
    <row r="296">
      <c r="A296" s="19">
        <v>292.0</v>
      </c>
      <c r="B296" s="324" t="s">
        <v>3464</v>
      </c>
      <c r="C296" s="297">
        <v>44736.0</v>
      </c>
      <c r="D296" s="21">
        <v>44747.0</v>
      </c>
      <c r="E296" s="331"/>
      <c r="F296" s="324">
        <v>2610.0</v>
      </c>
      <c r="G296" s="327">
        <v>966.94</v>
      </c>
      <c r="H296" s="327">
        <v>72.0</v>
      </c>
      <c r="I296" s="322">
        <v>0.0</v>
      </c>
      <c r="J296" s="322">
        <v>0.0</v>
      </c>
      <c r="K296" s="322">
        <v>705.36</v>
      </c>
      <c r="L296" s="323">
        <v>43.2</v>
      </c>
      <c r="M296" s="323">
        <v>116.92</v>
      </c>
      <c r="N296" s="323">
        <v>29.46</v>
      </c>
    </row>
    <row r="297">
      <c r="A297" s="19">
        <v>293.0</v>
      </c>
      <c r="B297" s="324" t="s">
        <v>3465</v>
      </c>
      <c r="C297" s="297">
        <v>44742.0</v>
      </c>
      <c r="D297" s="331"/>
      <c r="E297" s="21">
        <v>44746.0</v>
      </c>
      <c r="F297" s="324">
        <v>495.0</v>
      </c>
      <c r="G297" s="326">
        <v>4925.49</v>
      </c>
      <c r="H297" s="326">
        <v>2550.0</v>
      </c>
      <c r="I297" s="322">
        <v>68.16</v>
      </c>
      <c r="J297" s="322">
        <v>313.52</v>
      </c>
      <c r="K297" s="335">
        <v>1202.55</v>
      </c>
      <c r="L297" s="323">
        <v>51.13</v>
      </c>
      <c r="M297" s="323">
        <v>183.41</v>
      </c>
      <c r="N297" s="323">
        <v>556.72</v>
      </c>
    </row>
    <row r="298">
      <c r="A298" s="19">
        <v>294.0</v>
      </c>
      <c r="B298" s="324" t="s">
        <v>3466</v>
      </c>
      <c r="C298" s="297">
        <v>44740.0</v>
      </c>
      <c r="D298" s="21">
        <v>44777.0</v>
      </c>
      <c r="E298" s="331"/>
      <c r="F298" s="324">
        <v>1350.0</v>
      </c>
      <c r="G298" s="326">
        <v>2221.04</v>
      </c>
      <c r="H298" s="327">
        <v>264.0</v>
      </c>
      <c r="I298" s="322">
        <v>34.08</v>
      </c>
      <c r="J298" s="322">
        <v>313.52</v>
      </c>
      <c r="K298" s="322">
        <v>962.44</v>
      </c>
      <c r="L298" s="323">
        <v>40.92</v>
      </c>
      <c r="M298" s="323">
        <v>583.86</v>
      </c>
      <c r="N298" s="323">
        <v>22.22</v>
      </c>
    </row>
    <row r="299">
      <c r="A299" s="19">
        <v>295.0</v>
      </c>
      <c r="B299" s="324" t="s">
        <v>3467</v>
      </c>
      <c r="C299" s="268">
        <v>44739.0</v>
      </c>
      <c r="D299" s="21">
        <v>44742.0</v>
      </c>
      <c r="E299" s="331"/>
      <c r="F299" s="324">
        <v>2400.0</v>
      </c>
      <c r="G299" s="327">
        <v>419.22</v>
      </c>
      <c r="H299" s="327">
        <v>64.8</v>
      </c>
      <c r="I299" s="322">
        <v>0.0</v>
      </c>
      <c r="J299" s="322">
        <v>0.0</v>
      </c>
      <c r="K299" s="322">
        <v>302.06</v>
      </c>
      <c r="L299" s="323">
        <v>28.2</v>
      </c>
      <c r="M299" s="323">
        <v>0.0</v>
      </c>
      <c r="N299" s="323">
        <v>24.16</v>
      </c>
    </row>
    <row r="300">
      <c r="A300" s="19">
        <v>296.0</v>
      </c>
      <c r="B300" s="324" t="s">
        <v>3468</v>
      </c>
      <c r="C300" s="297">
        <v>44572.0</v>
      </c>
      <c r="D300" s="21">
        <v>44602.0</v>
      </c>
      <c r="E300" s="331"/>
      <c r="F300" s="324">
        <v>1595.0</v>
      </c>
      <c r="G300" s="326">
        <v>8768.12</v>
      </c>
      <c r="H300" s="326">
        <v>5927.47</v>
      </c>
      <c r="I300" s="322">
        <v>0.0</v>
      </c>
      <c r="J300" s="322">
        <v>0.0</v>
      </c>
      <c r="K300" s="335">
        <v>1071.48</v>
      </c>
      <c r="L300" s="323">
        <v>122.91</v>
      </c>
      <c r="M300" s="323">
        <v>714.58</v>
      </c>
      <c r="N300" s="323">
        <v>931.68</v>
      </c>
    </row>
    <row r="301">
      <c r="A301" s="19">
        <v>297.0</v>
      </c>
      <c r="B301" s="324" t="s">
        <v>3469</v>
      </c>
      <c r="C301" s="269">
        <v>44572.0</v>
      </c>
      <c r="D301" s="270">
        <v>44587.0</v>
      </c>
      <c r="E301" s="331"/>
      <c r="F301" s="324">
        <v>2015.0</v>
      </c>
      <c r="G301" s="327">
        <v>964.36</v>
      </c>
      <c r="H301" s="327">
        <v>151.2</v>
      </c>
      <c r="I301" s="322">
        <v>0.0</v>
      </c>
      <c r="J301" s="322">
        <v>0.0</v>
      </c>
      <c r="K301" s="322">
        <v>586.31</v>
      </c>
      <c r="L301" s="323">
        <v>46.42</v>
      </c>
      <c r="M301" s="323">
        <v>161.87</v>
      </c>
      <c r="N301" s="323">
        <v>18.56</v>
      </c>
    </row>
    <row r="302">
      <c r="A302" s="19">
        <v>298.0</v>
      </c>
      <c r="B302" s="324" t="s">
        <v>3470</v>
      </c>
      <c r="C302" s="279">
        <v>44598.0</v>
      </c>
      <c r="D302" s="331"/>
      <c r="E302" s="270">
        <v>44604.0</v>
      </c>
      <c r="F302" s="324">
        <v>450.0</v>
      </c>
      <c r="G302" s="326">
        <v>5357.29</v>
      </c>
      <c r="H302" s="326">
        <v>2773.71</v>
      </c>
      <c r="I302" s="322">
        <v>153.33</v>
      </c>
      <c r="J302" s="322">
        <v>292.5</v>
      </c>
      <c r="K302" s="335">
        <v>1296.34</v>
      </c>
      <c r="L302" s="323">
        <v>32.49</v>
      </c>
      <c r="M302" s="323">
        <v>298.53</v>
      </c>
      <c r="N302" s="323">
        <v>510.39</v>
      </c>
    </row>
    <row r="303">
      <c r="A303" s="19">
        <v>299.0</v>
      </c>
      <c r="B303" s="324" t="s">
        <v>3471</v>
      </c>
      <c r="C303" s="297"/>
      <c r="D303" s="331"/>
      <c r="E303" s="270">
        <v>44605.0</v>
      </c>
      <c r="F303" s="324">
        <v>835.0</v>
      </c>
      <c r="G303" s="327">
        <v>411.43</v>
      </c>
      <c r="H303" s="327">
        <v>0.0</v>
      </c>
      <c r="I303" s="322">
        <v>0.0</v>
      </c>
      <c r="J303" s="322">
        <v>70.0</v>
      </c>
      <c r="K303" s="322">
        <v>231.72</v>
      </c>
      <c r="L303" s="323">
        <v>27.06</v>
      </c>
      <c r="M303" s="323">
        <v>0.0</v>
      </c>
      <c r="N303" s="323">
        <v>82.65</v>
      </c>
    </row>
    <row r="304">
      <c r="A304" s="19">
        <v>300.0</v>
      </c>
      <c r="B304" s="324" t="s">
        <v>3472</v>
      </c>
      <c r="C304" s="297">
        <v>44606.0</v>
      </c>
      <c r="D304" s="331"/>
      <c r="E304" s="21">
        <v>44609.0</v>
      </c>
      <c r="F304" s="324">
        <v>1000.0</v>
      </c>
      <c r="G304" s="326">
        <v>3847.46</v>
      </c>
      <c r="H304" s="326">
        <v>1109.48</v>
      </c>
      <c r="I304" s="322">
        <v>0.0</v>
      </c>
      <c r="J304" s="322">
        <v>292.5</v>
      </c>
      <c r="K304" s="335">
        <v>1989.6</v>
      </c>
      <c r="L304" s="323">
        <v>21.66</v>
      </c>
      <c r="M304" s="323">
        <v>187.59</v>
      </c>
      <c r="N304" s="323">
        <v>246.63</v>
      </c>
    </row>
    <row r="305">
      <c r="A305" s="19">
        <v>301.0</v>
      </c>
      <c r="B305" s="331"/>
      <c r="C305" s="331"/>
      <c r="D305" s="331"/>
      <c r="E305" s="331"/>
      <c r="F305" s="331"/>
      <c r="G305" s="321"/>
      <c r="H305" s="321"/>
      <c r="I305" s="353"/>
      <c r="J305" s="353"/>
      <c r="K305" s="353"/>
      <c r="L305" s="354"/>
      <c r="M305" s="354"/>
      <c r="N305" s="354"/>
    </row>
    <row r="306">
      <c r="A306" s="19">
        <v>302.0</v>
      </c>
      <c r="B306" s="331"/>
      <c r="C306" s="331"/>
      <c r="D306" s="331"/>
      <c r="E306" s="331"/>
      <c r="F306" s="331"/>
      <c r="G306" s="321"/>
      <c r="H306" s="321"/>
      <c r="I306" s="353"/>
      <c r="J306" s="353"/>
      <c r="K306" s="353"/>
      <c r="L306" s="354"/>
      <c r="M306" s="354"/>
      <c r="N306" s="354"/>
    </row>
    <row r="307">
      <c r="A307" s="19">
        <v>303.0</v>
      </c>
      <c r="B307" s="331"/>
      <c r="C307" s="331"/>
      <c r="D307" s="331"/>
      <c r="E307" s="331"/>
      <c r="F307" s="331"/>
      <c r="G307" s="321"/>
      <c r="H307" s="321"/>
      <c r="I307" s="353"/>
      <c r="J307" s="353"/>
      <c r="K307" s="353"/>
      <c r="L307" s="354"/>
      <c r="M307" s="354"/>
      <c r="N307" s="354"/>
    </row>
    <row r="308">
      <c r="A308" s="19">
        <v>304.0</v>
      </c>
      <c r="B308" s="331"/>
      <c r="C308" s="331"/>
      <c r="D308" s="331"/>
      <c r="E308" s="331"/>
      <c r="F308" s="331"/>
      <c r="G308" s="321"/>
      <c r="H308" s="321"/>
      <c r="I308" s="353"/>
      <c r="J308" s="353"/>
      <c r="K308" s="353"/>
      <c r="L308" s="354"/>
      <c r="M308" s="354"/>
      <c r="N308" s="354"/>
    </row>
    <row r="309">
      <c r="A309" s="19">
        <v>305.0</v>
      </c>
      <c r="B309" s="331"/>
      <c r="C309" s="331"/>
      <c r="D309" s="331"/>
      <c r="E309" s="331"/>
      <c r="F309" s="331"/>
      <c r="G309" s="321"/>
      <c r="H309" s="321"/>
      <c r="I309" s="353"/>
      <c r="J309" s="353"/>
      <c r="K309" s="353"/>
      <c r="L309" s="354"/>
      <c r="M309" s="354"/>
      <c r="N309" s="354"/>
    </row>
    <row r="310">
      <c r="A310" s="19">
        <v>306.0</v>
      </c>
      <c r="B310" s="331"/>
      <c r="C310" s="331"/>
      <c r="D310" s="331"/>
      <c r="E310" s="331"/>
      <c r="F310" s="331"/>
      <c r="G310" s="321"/>
      <c r="H310" s="321"/>
      <c r="I310" s="353"/>
      <c r="J310" s="353"/>
      <c r="K310" s="353"/>
      <c r="L310" s="354"/>
      <c r="M310" s="354"/>
      <c r="N310" s="354"/>
    </row>
    <row r="311">
      <c r="A311" s="19">
        <v>307.0</v>
      </c>
      <c r="B311" s="331"/>
      <c r="C311" s="331"/>
      <c r="D311" s="331"/>
      <c r="E311" s="331"/>
      <c r="F311" s="331"/>
      <c r="G311" s="321"/>
      <c r="H311" s="321"/>
      <c r="I311" s="353"/>
      <c r="J311" s="353"/>
      <c r="K311" s="353"/>
      <c r="L311" s="354"/>
      <c r="M311" s="354"/>
      <c r="N311" s="354"/>
    </row>
    <row r="312">
      <c r="A312" s="19">
        <v>308.0</v>
      </c>
      <c r="B312" s="331"/>
      <c r="C312" s="331"/>
      <c r="D312" s="331"/>
      <c r="E312" s="331"/>
      <c r="F312" s="331"/>
      <c r="G312" s="321"/>
      <c r="H312" s="321"/>
      <c r="I312" s="353"/>
      <c r="J312" s="353"/>
      <c r="K312" s="353"/>
      <c r="L312" s="354"/>
      <c r="M312" s="354"/>
      <c r="N312" s="354"/>
    </row>
    <row r="313">
      <c r="A313" s="19">
        <v>309.0</v>
      </c>
      <c r="B313" s="331"/>
      <c r="C313" s="331"/>
      <c r="D313" s="331"/>
      <c r="E313" s="331"/>
      <c r="F313" s="331"/>
      <c r="G313" s="321"/>
      <c r="H313" s="321"/>
      <c r="I313" s="353"/>
      <c r="J313" s="353"/>
      <c r="K313" s="353"/>
      <c r="L313" s="354"/>
      <c r="M313" s="354"/>
      <c r="N313" s="354"/>
    </row>
    <row r="314">
      <c r="A314" s="19">
        <v>310.0</v>
      </c>
      <c r="B314" s="331"/>
      <c r="C314" s="331"/>
      <c r="D314" s="331"/>
      <c r="E314" s="331"/>
      <c r="F314" s="331"/>
      <c r="G314" s="321"/>
      <c r="H314" s="321"/>
      <c r="I314" s="353"/>
      <c r="J314" s="353"/>
      <c r="K314" s="353"/>
      <c r="L314" s="354"/>
      <c r="M314" s="354"/>
      <c r="N314" s="354"/>
    </row>
    <row r="315">
      <c r="A315" s="19">
        <v>311.0</v>
      </c>
      <c r="B315" s="331"/>
      <c r="C315" s="331"/>
      <c r="D315" s="331"/>
      <c r="E315" s="331"/>
      <c r="F315" s="331"/>
      <c r="G315" s="321"/>
      <c r="H315" s="321"/>
      <c r="I315" s="353"/>
      <c r="J315" s="353"/>
      <c r="K315" s="353"/>
      <c r="L315" s="354"/>
      <c r="M315" s="354"/>
      <c r="N315" s="354"/>
    </row>
    <row r="316">
      <c r="A316" s="19">
        <v>312.0</v>
      </c>
      <c r="B316" s="331"/>
      <c r="C316" s="331"/>
      <c r="D316" s="331"/>
      <c r="E316" s="331"/>
      <c r="F316" s="331"/>
      <c r="G316" s="321"/>
      <c r="H316" s="321"/>
      <c r="I316" s="353"/>
      <c r="J316" s="353"/>
      <c r="K316" s="353"/>
      <c r="L316" s="354"/>
      <c r="M316" s="354"/>
      <c r="N316" s="354"/>
    </row>
    <row r="317">
      <c r="A317" s="19">
        <v>313.0</v>
      </c>
      <c r="B317" s="331"/>
      <c r="C317" s="331"/>
      <c r="D317" s="331"/>
      <c r="E317" s="331"/>
      <c r="F317" s="331"/>
      <c r="G317" s="321"/>
      <c r="H317" s="321"/>
      <c r="I317" s="353"/>
      <c r="J317" s="353"/>
      <c r="K317" s="353"/>
      <c r="L317" s="354"/>
      <c r="M317" s="354"/>
      <c r="N317" s="354"/>
    </row>
    <row r="318">
      <c r="A318" s="19">
        <v>314.0</v>
      </c>
      <c r="B318" s="331"/>
      <c r="C318" s="331"/>
      <c r="D318" s="331"/>
      <c r="E318" s="331"/>
      <c r="F318" s="331"/>
      <c r="G318" s="321"/>
      <c r="H318" s="321"/>
      <c r="I318" s="353"/>
      <c r="J318" s="353"/>
      <c r="K318" s="353"/>
      <c r="L318" s="354"/>
      <c r="M318" s="354"/>
      <c r="N318" s="354"/>
    </row>
    <row r="319">
      <c r="A319" s="19">
        <v>315.0</v>
      </c>
      <c r="B319" s="331"/>
      <c r="C319" s="331"/>
      <c r="D319" s="331"/>
      <c r="E319" s="331"/>
      <c r="F319" s="331"/>
      <c r="G319" s="321"/>
      <c r="H319" s="321"/>
      <c r="I319" s="353"/>
      <c r="J319" s="353"/>
      <c r="K319" s="353"/>
      <c r="L319" s="354"/>
      <c r="M319" s="354"/>
      <c r="N319" s="354"/>
    </row>
    <row r="320">
      <c r="A320" s="19">
        <v>316.0</v>
      </c>
      <c r="B320" s="331"/>
      <c r="C320" s="331"/>
      <c r="D320" s="331"/>
      <c r="E320" s="331"/>
      <c r="F320" s="331"/>
      <c r="G320" s="321"/>
      <c r="H320" s="321"/>
      <c r="I320" s="353"/>
      <c r="J320" s="353"/>
      <c r="K320" s="353"/>
      <c r="L320" s="354"/>
      <c r="M320" s="354"/>
      <c r="N320" s="354"/>
    </row>
    <row r="321">
      <c r="A321" s="22">
        <v>317.0</v>
      </c>
      <c r="B321" s="331"/>
      <c r="C321" s="331"/>
      <c r="D321" s="331"/>
      <c r="E321" s="331"/>
      <c r="F321" s="331"/>
      <c r="G321" s="321"/>
      <c r="H321" s="321"/>
      <c r="I321" s="353"/>
      <c r="J321" s="353"/>
      <c r="K321" s="353"/>
      <c r="L321" s="354"/>
      <c r="M321" s="354"/>
      <c r="N321" s="354"/>
    </row>
    <row r="322">
      <c r="A322" s="22">
        <v>318.0</v>
      </c>
      <c r="B322" s="331"/>
      <c r="C322" s="331"/>
      <c r="D322" s="331"/>
      <c r="E322" s="331"/>
      <c r="F322" s="331"/>
      <c r="G322" s="321"/>
      <c r="H322" s="321"/>
      <c r="I322" s="353"/>
      <c r="J322" s="353"/>
      <c r="K322" s="353"/>
      <c r="L322" s="354"/>
      <c r="M322" s="354"/>
      <c r="N322" s="354"/>
    </row>
    <row r="323">
      <c r="A323" s="22">
        <v>319.0</v>
      </c>
      <c r="B323" s="331"/>
      <c r="C323" s="331"/>
      <c r="D323" s="331"/>
      <c r="E323" s="331"/>
      <c r="F323" s="331"/>
      <c r="G323" s="321"/>
      <c r="H323" s="321"/>
      <c r="I323" s="353"/>
      <c r="J323" s="353"/>
      <c r="K323" s="353"/>
      <c r="L323" s="354"/>
      <c r="M323" s="354"/>
      <c r="N323" s="354"/>
    </row>
    <row r="324">
      <c r="A324" s="334">
        <v>320.0</v>
      </c>
      <c r="B324" s="331"/>
      <c r="C324" s="331"/>
      <c r="D324" s="331"/>
      <c r="E324" s="331"/>
      <c r="F324" s="331"/>
      <c r="G324" s="321"/>
      <c r="H324" s="321"/>
      <c r="I324" s="353"/>
      <c r="J324" s="353"/>
      <c r="K324" s="353"/>
      <c r="L324" s="354"/>
      <c r="M324" s="354"/>
      <c r="N324" s="354"/>
    </row>
    <row r="325">
      <c r="A325" s="334">
        <v>321.0</v>
      </c>
      <c r="B325" s="331"/>
      <c r="C325" s="331"/>
      <c r="D325" s="331"/>
      <c r="E325" s="331"/>
      <c r="F325" s="331"/>
      <c r="G325" s="321"/>
      <c r="H325" s="321"/>
      <c r="I325" s="353"/>
      <c r="J325" s="353"/>
      <c r="K325" s="353"/>
      <c r="L325" s="354"/>
      <c r="M325" s="354"/>
      <c r="N325" s="354"/>
    </row>
    <row r="326">
      <c r="A326" s="334">
        <v>322.0</v>
      </c>
      <c r="B326" s="331"/>
      <c r="C326" s="331"/>
      <c r="D326" s="331"/>
      <c r="E326" s="331"/>
      <c r="F326" s="331"/>
      <c r="G326" s="321"/>
      <c r="H326" s="321"/>
      <c r="I326" s="353"/>
      <c r="J326" s="353"/>
      <c r="K326" s="353"/>
      <c r="L326" s="354"/>
      <c r="M326" s="354"/>
      <c r="N326" s="354"/>
    </row>
    <row r="327">
      <c r="A327" s="334">
        <v>323.0</v>
      </c>
      <c r="B327" s="331"/>
      <c r="C327" s="331"/>
      <c r="D327" s="331"/>
      <c r="E327" s="331"/>
      <c r="F327" s="331"/>
      <c r="G327" s="321"/>
      <c r="H327" s="321"/>
      <c r="I327" s="353"/>
      <c r="J327" s="353"/>
      <c r="K327" s="353"/>
      <c r="L327" s="354"/>
      <c r="M327" s="354"/>
      <c r="N327" s="354"/>
    </row>
    <row r="328">
      <c r="A328" s="334">
        <v>324.0</v>
      </c>
      <c r="B328" s="331"/>
      <c r="C328" s="331"/>
      <c r="D328" s="331"/>
      <c r="E328" s="331"/>
      <c r="F328" s="331"/>
      <c r="G328" s="321"/>
      <c r="H328" s="321"/>
      <c r="I328" s="353"/>
      <c r="J328" s="353"/>
      <c r="K328" s="353"/>
      <c r="L328" s="354"/>
      <c r="M328" s="354"/>
      <c r="N328" s="354"/>
    </row>
    <row r="329">
      <c r="A329" s="334">
        <v>325.0</v>
      </c>
      <c r="B329" s="331"/>
      <c r="C329" s="331"/>
      <c r="D329" s="331"/>
      <c r="E329" s="331"/>
      <c r="F329" s="331"/>
      <c r="G329" s="321"/>
      <c r="H329" s="321"/>
      <c r="I329" s="353"/>
      <c r="J329" s="353"/>
      <c r="K329" s="353"/>
      <c r="L329" s="354"/>
      <c r="M329" s="354"/>
      <c r="N329" s="354"/>
    </row>
    <row r="330">
      <c r="A330" s="334">
        <v>326.0</v>
      </c>
      <c r="B330" s="331"/>
      <c r="C330" s="331"/>
      <c r="D330" s="331"/>
      <c r="E330" s="331"/>
      <c r="F330" s="331"/>
      <c r="G330" s="321"/>
      <c r="H330" s="321"/>
      <c r="I330" s="353"/>
      <c r="J330" s="353"/>
      <c r="K330" s="353"/>
      <c r="L330" s="354"/>
      <c r="M330" s="354"/>
      <c r="N330" s="354"/>
    </row>
    <row r="331">
      <c r="A331" s="334">
        <v>327.0</v>
      </c>
      <c r="B331" s="331"/>
      <c r="C331" s="331"/>
      <c r="D331" s="331"/>
      <c r="E331" s="331"/>
      <c r="F331" s="331"/>
      <c r="G331" s="321"/>
      <c r="H331" s="321"/>
      <c r="I331" s="353"/>
      <c r="J331" s="353"/>
      <c r="K331" s="353"/>
      <c r="L331" s="354"/>
      <c r="M331" s="354"/>
      <c r="N331" s="354"/>
    </row>
    <row r="332">
      <c r="A332" s="334">
        <v>328.0</v>
      </c>
      <c r="B332" s="331"/>
      <c r="C332" s="331"/>
      <c r="D332" s="331"/>
      <c r="E332" s="331"/>
      <c r="F332" s="331"/>
      <c r="G332" s="321"/>
      <c r="H332" s="321"/>
      <c r="I332" s="353"/>
      <c r="J332" s="353"/>
      <c r="K332" s="353"/>
      <c r="L332" s="354"/>
      <c r="M332" s="354"/>
      <c r="N332" s="354"/>
    </row>
    <row r="333">
      <c r="A333" s="334">
        <v>329.0</v>
      </c>
      <c r="B333" s="331"/>
      <c r="C333" s="331"/>
      <c r="D333" s="331"/>
      <c r="E333" s="331"/>
      <c r="F333" s="331"/>
      <c r="G333" s="321"/>
      <c r="H333" s="321"/>
      <c r="I333" s="353"/>
      <c r="J333" s="353"/>
      <c r="K333" s="353"/>
      <c r="L333" s="354"/>
      <c r="M333" s="354"/>
      <c r="N333" s="354"/>
    </row>
    <row r="334">
      <c r="A334" s="22">
        <v>330.0</v>
      </c>
      <c r="B334" s="331"/>
      <c r="C334" s="331"/>
      <c r="D334" s="331"/>
      <c r="E334" s="331"/>
      <c r="F334" s="331"/>
      <c r="G334" s="321"/>
      <c r="H334" s="321"/>
      <c r="I334" s="353"/>
      <c r="J334" s="353"/>
      <c r="K334" s="353"/>
      <c r="L334" s="354"/>
      <c r="M334" s="354"/>
      <c r="N334" s="354"/>
    </row>
    <row r="335">
      <c r="A335" s="22">
        <v>331.0</v>
      </c>
      <c r="B335" s="331"/>
      <c r="C335" s="331"/>
      <c r="D335" s="331"/>
      <c r="E335" s="331"/>
      <c r="F335" s="331"/>
      <c r="G335" s="321"/>
      <c r="H335" s="321"/>
      <c r="I335" s="353"/>
      <c r="J335" s="353"/>
      <c r="K335" s="353"/>
      <c r="L335" s="354"/>
      <c r="M335" s="354"/>
      <c r="N335" s="354"/>
    </row>
    <row r="336">
      <c r="A336" s="22">
        <v>332.0</v>
      </c>
      <c r="B336" s="331"/>
      <c r="C336" s="331"/>
      <c r="D336" s="331"/>
      <c r="E336" s="331"/>
      <c r="F336" s="331"/>
      <c r="G336" s="321"/>
      <c r="H336" s="321"/>
      <c r="I336" s="353"/>
      <c r="J336" s="353"/>
      <c r="K336" s="353"/>
      <c r="L336" s="354"/>
      <c r="M336" s="354"/>
      <c r="N336" s="354"/>
    </row>
    <row r="337">
      <c r="A337" s="22">
        <v>333.0</v>
      </c>
      <c r="B337" s="331"/>
      <c r="C337" s="331"/>
      <c r="D337" s="331"/>
      <c r="E337" s="331"/>
      <c r="F337" s="331"/>
      <c r="G337" s="321"/>
      <c r="H337" s="321"/>
      <c r="I337" s="353"/>
      <c r="J337" s="353"/>
      <c r="K337" s="353"/>
      <c r="L337" s="354"/>
      <c r="M337" s="354"/>
      <c r="N337" s="354"/>
    </row>
    <row r="338">
      <c r="A338" s="22">
        <v>334.0</v>
      </c>
      <c r="B338" s="331"/>
      <c r="C338" s="331"/>
      <c r="D338" s="331"/>
      <c r="E338" s="331"/>
      <c r="F338" s="331"/>
      <c r="G338" s="321"/>
      <c r="H338" s="321"/>
      <c r="I338" s="353"/>
      <c r="J338" s="353"/>
      <c r="K338" s="353"/>
      <c r="L338" s="354"/>
      <c r="M338" s="354"/>
      <c r="N338" s="354"/>
    </row>
    <row r="339">
      <c r="A339" s="22">
        <v>335.0</v>
      </c>
      <c r="B339" s="331"/>
      <c r="C339" s="331"/>
      <c r="D339" s="331"/>
      <c r="E339" s="331"/>
      <c r="F339" s="331"/>
      <c r="G339" s="321"/>
      <c r="H339" s="321"/>
      <c r="I339" s="353"/>
      <c r="J339" s="353"/>
      <c r="K339" s="353"/>
      <c r="L339" s="354"/>
      <c r="M339" s="354"/>
      <c r="N339" s="354"/>
    </row>
    <row r="340">
      <c r="A340" s="22">
        <v>336.0</v>
      </c>
      <c r="B340" s="331"/>
      <c r="C340" s="331"/>
      <c r="D340" s="331"/>
      <c r="E340" s="331"/>
      <c r="F340" s="331"/>
      <c r="G340" s="321"/>
      <c r="H340" s="321"/>
      <c r="I340" s="353"/>
      <c r="J340" s="353"/>
      <c r="K340" s="353"/>
      <c r="L340" s="354"/>
      <c r="M340" s="354"/>
      <c r="N340" s="354"/>
    </row>
    <row r="341">
      <c r="A341" s="22">
        <v>337.0</v>
      </c>
      <c r="B341" s="331"/>
      <c r="C341" s="331"/>
      <c r="D341" s="331"/>
      <c r="E341" s="331"/>
      <c r="F341" s="331"/>
      <c r="G341" s="321"/>
      <c r="H341" s="321"/>
      <c r="I341" s="353"/>
      <c r="J341" s="353"/>
      <c r="K341" s="353"/>
      <c r="L341" s="354"/>
      <c r="M341" s="354"/>
      <c r="N341" s="354"/>
    </row>
    <row r="342">
      <c r="A342" s="22">
        <v>338.0</v>
      </c>
      <c r="B342" s="331"/>
      <c r="C342" s="331"/>
      <c r="D342" s="331"/>
      <c r="E342" s="331"/>
      <c r="F342" s="331"/>
      <c r="G342" s="321"/>
      <c r="H342" s="321"/>
      <c r="I342" s="353"/>
      <c r="J342" s="353"/>
      <c r="K342" s="353"/>
      <c r="L342" s="354"/>
      <c r="M342" s="354"/>
      <c r="N342" s="354"/>
    </row>
    <row r="343">
      <c r="A343" s="22">
        <v>339.0</v>
      </c>
      <c r="B343" s="331"/>
      <c r="C343" s="331"/>
      <c r="D343" s="331"/>
      <c r="E343" s="331"/>
      <c r="F343" s="331"/>
      <c r="G343" s="321"/>
      <c r="H343" s="321"/>
      <c r="I343" s="353"/>
      <c r="J343" s="353"/>
      <c r="K343" s="353"/>
      <c r="L343" s="354"/>
      <c r="M343" s="354"/>
      <c r="N343" s="354"/>
    </row>
    <row r="344">
      <c r="A344" s="22">
        <v>340.0</v>
      </c>
      <c r="B344" s="331"/>
      <c r="C344" s="331"/>
      <c r="D344" s="331"/>
      <c r="E344" s="331"/>
      <c r="F344" s="331"/>
      <c r="G344" s="321"/>
      <c r="H344" s="321"/>
      <c r="I344" s="353"/>
      <c r="J344" s="353"/>
      <c r="K344" s="353"/>
      <c r="L344" s="354"/>
      <c r="M344" s="354"/>
      <c r="N344" s="354"/>
    </row>
    <row r="345">
      <c r="A345" s="22">
        <v>341.0</v>
      </c>
      <c r="B345" s="331"/>
      <c r="C345" s="331"/>
      <c r="D345" s="331"/>
      <c r="E345" s="331"/>
      <c r="F345" s="331"/>
      <c r="G345" s="321"/>
      <c r="H345" s="321"/>
      <c r="I345" s="353"/>
      <c r="J345" s="353"/>
      <c r="K345" s="353"/>
      <c r="L345" s="354"/>
      <c r="M345" s="354"/>
      <c r="N345" s="354"/>
    </row>
    <row r="346">
      <c r="A346" s="22">
        <v>342.0</v>
      </c>
      <c r="B346" s="331"/>
      <c r="C346" s="331"/>
      <c r="D346" s="331"/>
      <c r="E346" s="331"/>
      <c r="F346" s="331"/>
      <c r="G346" s="321"/>
      <c r="H346" s="321"/>
      <c r="I346" s="353"/>
      <c r="J346" s="353"/>
      <c r="K346" s="353"/>
      <c r="L346" s="354"/>
      <c r="M346" s="354"/>
      <c r="N346" s="354"/>
    </row>
    <row r="347">
      <c r="A347" s="22">
        <v>343.0</v>
      </c>
      <c r="B347" s="331"/>
      <c r="C347" s="331"/>
      <c r="D347" s="331"/>
      <c r="E347" s="331"/>
      <c r="F347" s="331"/>
      <c r="G347" s="321"/>
      <c r="H347" s="321"/>
      <c r="I347" s="353"/>
      <c r="J347" s="353"/>
      <c r="K347" s="353"/>
      <c r="L347" s="354"/>
      <c r="M347" s="354"/>
      <c r="N347" s="354"/>
    </row>
    <row r="348">
      <c r="A348" s="22">
        <v>344.0</v>
      </c>
      <c r="B348" s="331"/>
      <c r="C348" s="331"/>
      <c r="D348" s="331"/>
      <c r="E348" s="331"/>
      <c r="F348" s="331"/>
      <c r="G348" s="321"/>
      <c r="H348" s="321"/>
      <c r="I348" s="353"/>
      <c r="J348" s="353"/>
      <c r="K348" s="353"/>
      <c r="L348" s="354"/>
      <c r="M348" s="354"/>
      <c r="N348" s="354"/>
    </row>
    <row r="349">
      <c r="A349" s="22">
        <v>345.0</v>
      </c>
      <c r="B349" s="331"/>
      <c r="C349" s="331"/>
      <c r="D349" s="331"/>
      <c r="E349" s="331"/>
      <c r="F349" s="331"/>
      <c r="G349" s="321"/>
      <c r="H349" s="321"/>
      <c r="I349" s="353"/>
      <c r="J349" s="353"/>
      <c r="K349" s="353"/>
      <c r="L349" s="354"/>
      <c r="M349" s="354"/>
      <c r="N349" s="354"/>
    </row>
    <row r="350">
      <c r="A350" s="334">
        <v>346.0</v>
      </c>
      <c r="B350" s="331"/>
      <c r="C350" s="331"/>
      <c r="D350" s="331"/>
      <c r="E350" s="331"/>
      <c r="F350" s="331"/>
      <c r="G350" s="321"/>
      <c r="H350" s="321"/>
      <c r="I350" s="353"/>
      <c r="J350" s="353"/>
      <c r="K350" s="353"/>
      <c r="L350" s="354"/>
      <c r="M350" s="354"/>
      <c r="N350" s="354"/>
    </row>
    <row r="351">
      <c r="A351" s="334">
        <v>347.0</v>
      </c>
      <c r="B351" s="331"/>
      <c r="C351" s="331"/>
      <c r="D351" s="331"/>
      <c r="E351" s="331"/>
      <c r="F351" s="331"/>
      <c r="G351" s="321"/>
      <c r="H351" s="321"/>
      <c r="I351" s="353"/>
      <c r="J351" s="353"/>
      <c r="K351" s="353"/>
      <c r="L351" s="354"/>
      <c r="M351" s="354"/>
      <c r="N351" s="354"/>
    </row>
    <row r="352">
      <c r="A352" s="334">
        <v>348.0</v>
      </c>
      <c r="B352" s="331"/>
      <c r="C352" s="331"/>
      <c r="D352" s="331"/>
      <c r="E352" s="331"/>
      <c r="F352" s="331"/>
      <c r="G352" s="321"/>
      <c r="H352" s="321"/>
      <c r="I352" s="353"/>
      <c r="J352" s="353"/>
      <c r="K352" s="353"/>
      <c r="L352" s="354"/>
      <c r="M352" s="354"/>
      <c r="N352" s="354"/>
    </row>
    <row r="353">
      <c r="A353" s="334">
        <v>349.0</v>
      </c>
      <c r="B353" s="331"/>
      <c r="C353" s="331"/>
      <c r="D353" s="331"/>
      <c r="E353" s="331"/>
      <c r="F353" s="331"/>
      <c r="G353" s="321"/>
      <c r="H353" s="321"/>
      <c r="I353" s="353"/>
      <c r="J353" s="353"/>
      <c r="K353" s="353"/>
      <c r="L353" s="354"/>
      <c r="M353" s="354"/>
      <c r="N353" s="354"/>
    </row>
    <row r="354">
      <c r="A354" s="334">
        <v>350.0</v>
      </c>
      <c r="B354" s="331"/>
      <c r="C354" s="331"/>
      <c r="D354" s="331"/>
      <c r="E354" s="331"/>
      <c r="F354" s="331"/>
      <c r="G354" s="321"/>
      <c r="H354" s="321"/>
      <c r="I354" s="353"/>
      <c r="J354" s="353"/>
      <c r="K354" s="353"/>
      <c r="L354" s="354"/>
      <c r="M354" s="354"/>
      <c r="N354" s="354"/>
    </row>
    <row r="355">
      <c r="A355" s="334">
        <v>351.0</v>
      </c>
      <c r="B355" s="331"/>
      <c r="C355" s="331"/>
      <c r="D355" s="331"/>
      <c r="E355" s="331"/>
      <c r="F355" s="331"/>
      <c r="G355" s="321"/>
      <c r="H355" s="321"/>
      <c r="I355" s="353"/>
      <c r="J355" s="353"/>
      <c r="K355" s="353"/>
      <c r="L355" s="354"/>
      <c r="M355" s="354"/>
      <c r="N355" s="354"/>
    </row>
    <row r="356">
      <c r="A356" s="334">
        <v>352.0</v>
      </c>
      <c r="B356" s="331"/>
      <c r="C356" s="331"/>
      <c r="D356" s="331"/>
      <c r="E356" s="331"/>
      <c r="F356" s="331"/>
      <c r="G356" s="321"/>
      <c r="H356" s="321"/>
      <c r="I356" s="353"/>
      <c r="J356" s="353"/>
      <c r="K356" s="353"/>
      <c r="L356" s="354"/>
      <c r="M356" s="354"/>
      <c r="N356" s="354"/>
    </row>
    <row r="357">
      <c r="A357" s="334">
        <v>353.0</v>
      </c>
      <c r="B357" s="331"/>
      <c r="C357" s="331"/>
      <c r="D357" s="331"/>
      <c r="E357" s="331"/>
      <c r="F357" s="331"/>
      <c r="G357" s="321"/>
      <c r="H357" s="321"/>
      <c r="I357" s="353"/>
      <c r="J357" s="353"/>
      <c r="K357" s="353"/>
      <c r="L357" s="354"/>
      <c r="M357" s="354"/>
      <c r="N357" s="354"/>
    </row>
    <row r="358">
      <c r="A358" s="22">
        <v>354.0</v>
      </c>
      <c r="B358" s="331"/>
      <c r="C358" s="331"/>
      <c r="D358" s="331"/>
      <c r="E358" s="331"/>
      <c r="F358" s="331"/>
      <c r="G358" s="321"/>
      <c r="H358" s="321"/>
      <c r="I358" s="353"/>
      <c r="J358" s="353"/>
      <c r="K358" s="353"/>
      <c r="L358" s="354"/>
      <c r="M358" s="354"/>
      <c r="N358" s="354"/>
    </row>
    <row r="359">
      <c r="A359" s="22">
        <v>355.0</v>
      </c>
      <c r="B359" s="331"/>
      <c r="C359" s="331"/>
      <c r="D359" s="331"/>
      <c r="E359" s="331"/>
      <c r="F359" s="331"/>
      <c r="G359" s="321"/>
      <c r="H359" s="321"/>
      <c r="I359" s="353"/>
      <c r="J359" s="353"/>
      <c r="K359" s="353"/>
      <c r="L359" s="354"/>
      <c r="M359" s="354"/>
      <c r="N359" s="354"/>
    </row>
    <row r="360">
      <c r="A360" s="22">
        <v>356.0</v>
      </c>
      <c r="B360" s="331"/>
      <c r="C360" s="331"/>
      <c r="D360" s="331"/>
      <c r="E360" s="331"/>
      <c r="F360" s="331"/>
      <c r="G360" s="321"/>
      <c r="H360" s="321"/>
      <c r="I360" s="353"/>
      <c r="J360" s="353"/>
      <c r="K360" s="353"/>
      <c r="L360" s="354"/>
      <c r="M360" s="354"/>
      <c r="N360" s="354"/>
    </row>
    <row r="361">
      <c r="A361" s="22">
        <v>357.0</v>
      </c>
      <c r="B361" s="331"/>
      <c r="C361" s="331"/>
      <c r="D361" s="331"/>
      <c r="E361" s="331"/>
      <c r="F361" s="331"/>
      <c r="G361" s="321"/>
      <c r="H361" s="321"/>
      <c r="I361" s="353"/>
      <c r="J361" s="353"/>
      <c r="K361" s="353"/>
      <c r="L361" s="354"/>
      <c r="M361" s="354"/>
      <c r="N361" s="354"/>
    </row>
    <row r="362">
      <c r="A362" s="22">
        <v>358.0</v>
      </c>
      <c r="B362" s="331"/>
      <c r="C362" s="331"/>
      <c r="D362" s="331"/>
      <c r="E362" s="331"/>
      <c r="F362" s="331"/>
      <c r="G362" s="321"/>
      <c r="H362" s="321"/>
      <c r="I362" s="353"/>
      <c r="J362" s="353"/>
      <c r="K362" s="353"/>
      <c r="L362" s="354"/>
      <c r="M362" s="354"/>
      <c r="N362" s="354"/>
    </row>
    <row r="363">
      <c r="A363" s="22">
        <v>359.0</v>
      </c>
      <c r="B363" s="331"/>
      <c r="C363" s="331"/>
      <c r="D363" s="331"/>
      <c r="E363" s="331"/>
      <c r="F363" s="331"/>
      <c r="G363" s="321"/>
      <c r="H363" s="321"/>
      <c r="I363" s="353"/>
      <c r="J363" s="353"/>
      <c r="K363" s="353"/>
      <c r="L363" s="354"/>
      <c r="M363" s="354"/>
      <c r="N363" s="354"/>
    </row>
    <row r="364">
      <c r="A364" s="22">
        <v>360.0</v>
      </c>
      <c r="B364" s="331"/>
      <c r="C364" s="331"/>
      <c r="D364" s="331"/>
      <c r="E364" s="331"/>
      <c r="F364" s="331"/>
      <c r="G364" s="321"/>
      <c r="H364" s="321"/>
      <c r="I364" s="353"/>
      <c r="J364" s="353"/>
      <c r="K364" s="353"/>
      <c r="L364" s="354"/>
      <c r="M364" s="354"/>
      <c r="N364" s="354"/>
    </row>
    <row r="365">
      <c r="A365" s="22">
        <v>361.0</v>
      </c>
      <c r="B365" s="331"/>
      <c r="C365" s="331"/>
      <c r="D365" s="331"/>
      <c r="E365" s="331"/>
      <c r="F365" s="331"/>
      <c r="G365" s="321"/>
      <c r="H365" s="321"/>
      <c r="I365" s="353"/>
      <c r="J365" s="353"/>
      <c r="K365" s="353"/>
      <c r="L365" s="354"/>
      <c r="M365" s="354"/>
      <c r="N365" s="354"/>
    </row>
    <row r="366">
      <c r="A366" s="22">
        <v>362.0</v>
      </c>
      <c r="B366" s="331"/>
      <c r="C366" s="331"/>
      <c r="D366" s="331"/>
      <c r="E366" s="331"/>
      <c r="F366" s="331"/>
      <c r="G366" s="321"/>
      <c r="H366" s="321"/>
      <c r="I366" s="353"/>
      <c r="J366" s="353"/>
      <c r="K366" s="353"/>
      <c r="L366" s="354"/>
      <c r="M366" s="354"/>
      <c r="N366" s="354"/>
    </row>
    <row r="367">
      <c r="A367" s="22">
        <v>363.0</v>
      </c>
      <c r="B367" s="331"/>
      <c r="C367" s="331"/>
      <c r="D367" s="331"/>
      <c r="E367" s="331"/>
      <c r="F367" s="331"/>
      <c r="G367" s="321"/>
      <c r="H367" s="321"/>
      <c r="I367" s="353"/>
      <c r="J367" s="353"/>
      <c r="K367" s="353"/>
      <c r="L367" s="354"/>
      <c r="M367" s="354"/>
      <c r="N367" s="354"/>
    </row>
    <row r="368">
      <c r="A368" s="22">
        <v>364.0</v>
      </c>
      <c r="B368" s="331"/>
      <c r="C368" s="331"/>
      <c r="D368" s="331"/>
      <c r="E368" s="331"/>
      <c r="F368" s="331"/>
      <c r="G368" s="321"/>
      <c r="H368" s="321"/>
      <c r="I368" s="353"/>
      <c r="J368" s="353"/>
      <c r="K368" s="353"/>
      <c r="L368" s="354"/>
      <c r="M368" s="354"/>
      <c r="N368" s="354"/>
    </row>
    <row r="369">
      <c r="A369" s="22">
        <v>365.0</v>
      </c>
      <c r="B369" s="331"/>
      <c r="C369" s="331"/>
      <c r="D369" s="331"/>
      <c r="E369" s="331"/>
      <c r="F369" s="331"/>
      <c r="G369" s="321"/>
      <c r="H369" s="321"/>
      <c r="I369" s="353"/>
      <c r="J369" s="353"/>
      <c r="K369" s="353"/>
      <c r="L369" s="354"/>
      <c r="M369" s="354"/>
      <c r="N369" s="354"/>
    </row>
    <row r="370">
      <c r="A370" s="22">
        <v>366.0</v>
      </c>
      <c r="B370" s="331"/>
      <c r="C370" s="331"/>
      <c r="D370" s="331"/>
      <c r="E370" s="331"/>
      <c r="F370" s="331"/>
      <c r="G370" s="321"/>
      <c r="H370" s="321"/>
      <c r="I370" s="353"/>
      <c r="J370" s="353"/>
      <c r="K370" s="353"/>
      <c r="L370" s="354"/>
      <c r="M370" s="354"/>
      <c r="N370" s="354"/>
    </row>
    <row r="371">
      <c r="A371" s="22">
        <v>367.0</v>
      </c>
      <c r="B371" s="331"/>
      <c r="C371" s="331"/>
      <c r="D371" s="331"/>
      <c r="E371" s="331"/>
      <c r="F371" s="331"/>
      <c r="G371" s="321"/>
      <c r="H371" s="321"/>
      <c r="I371" s="353"/>
      <c r="J371" s="353"/>
      <c r="K371" s="353"/>
      <c r="L371" s="354"/>
      <c r="M371" s="354"/>
      <c r="N371" s="354"/>
    </row>
    <row r="372">
      <c r="A372" s="22">
        <v>368.0</v>
      </c>
      <c r="B372" s="331"/>
      <c r="C372" s="331"/>
      <c r="D372" s="331"/>
      <c r="E372" s="331"/>
      <c r="F372" s="331"/>
      <c r="G372" s="321"/>
      <c r="H372" s="321"/>
      <c r="I372" s="353"/>
      <c r="J372" s="353"/>
      <c r="K372" s="353"/>
      <c r="L372" s="354"/>
      <c r="M372" s="354"/>
      <c r="N372" s="354"/>
    </row>
    <row r="373">
      <c r="A373" s="22">
        <v>369.0</v>
      </c>
      <c r="B373" s="331"/>
      <c r="C373" s="331"/>
      <c r="D373" s="331"/>
      <c r="E373" s="331"/>
      <c r="F373" s="331"/>
      <c r="G373" s="321"/>
      <c r="H373" s="321"/>
      <c r="I373" s="353"/>
      <c r="J373" s="353"/>
      <c r="K373" s="353"/>
      <c r="L373" s="354"/>
      <c r="M373" s="354"/>
      <c r="N373" s="354"/>
    </row>
    <row r="374">
      <c r="A374" s="22">
        <v>370.0</v>
      </c>
      <c r="B374" s="331"/>
      <c r="C374" s="331"/>
      <c r="D374" s="331"/>
      <c r="E374" s="331"/>
      <c r="F374" s="331"/>
      <c r="G374" s="321"/>
      <c r="H374" s="321"/>
      <c r="I374" s="353"/>
      <c r="J374" s="353"/>
      <c r="K374" s="353"/>
      <c r="L374" s="354"/>
      <c r="M374" s="354"/>
      <c r="N374" s="354"/>
    </row>
    <row r="375">
      <c r="A375" s="22">
        <v>371.0</v>
      </c>
      <c r="B375" s="331"/>
      <c r="C375" s="331"/>
      <c r="D375" s="331"/>
      <c r="E375" s="331"/>
      <c r="F375" s="331"/>
      <c r="G375" s="321"/>
      <c r="H375" s="321"/>
      <c r="I375" s="353"/>
      <c r="J375" s="353"/>
      <c r="K375" s="353"/>
      <c r="L375" s="354"/>
      <c r="M375" s="354"/>
      <c r="N375" s="354"/>
    </row>
    <row r="376">
      <c r="A376" s="22">
        <v>372.0</v>
      </c>
      <c r="B376" s="331"/>
      <c r="C376" s="331"/>
      <c r="D376" s="331"/>
      <c r="E376" s="331"/>
      <c r="F376" s="331"/>
      <c r="G376" s="321"/>
      <c r="H376" s="321"/>
      <c r="I376" s="353"/>
      <c r="J376" s="353"/>
      <c r="K376" s="353"/>
      <c r="L376" s="354"/>
      <c r="M376" s="354"/>
      <c r="N376" s="354"/>
    </row>
    <row r="377">
      <c r="A377" s="22">
        <v>373.0</v>
      </c>
      <c r="B377" s="331"/>
      <c r="C377" s="331"/>
      <c r="D377" s="331"/>
      <c r="E377" s="331"/>
      <c r="F377" s="331"/>
      <c r="G377" s="321"/>
      <c r="H377" s="321"/>
      <c r="I377" s="353"/>
      <c r="J377" s="353"/>
      <c r="K377" s="353"/>
      <c r="L377" s="354"/>
      <c r="M377" s="354"/>
      <c r="N377" s="354"/>
    </row>
    <row r="378">
      <c r="A378" s="22">
        <v>374.0</v>
      </c>
      <c r="B378" s="331"/>
      <c r="C378" s="331"/>
      <c r="D378" s="331"/>
      <c r="E378" s="331"/>
      <c r="F378" s="331"/>
      <c r="G378" s="321"/>
      <c r="H378" s="321"/>
      <c r="I378" s="353"/>
      <c r="J378" s="353"/>
      <c r="K378" s="353"/>
      <c r="L378" s="354"/>
      <c r="M378" s="354"/>
      <c r="N378" s="354"/>
    </row>
    <row r="379">
      <c r="A379" s="22">
        <v>375.0</v>
      </c>
      <c r="B379" s="331"/>
      <c r="C379" s="331"/>
      <c r="D379" s="331"/>
      <c r="E379" s="331"/>
      <c r="F379" s="331"/>
      <c r="G379" s="321"/>
      <c r="H379" s="321"/>
      <c r="I379" s="353"/>
      <c r="J379" s="353"/>
      <c r="K379" s="353"/>
      <c r="L379" s="354"/>
      <c r="M379" s="354"/>
      <c r="N379" s="354"/>
    </row>
    <row r="380">
      <c r="A380" s="22">
        <v>376.0</v>
      </c>
      <c r="B380" s="331"/>
      <c r="C380" s="331"/>
      <c r="D380" s="331"/>
      <c r="E380" s="331"/>
      <c r="F380" s="331"/>
      <c r="G380" s="321"/>
      <c r="H380" s="321"/>
      <c r="I380" s="353"/>
      <c r="J380" s="353"/>
      <c r="K380" s="353"/>
      <c r="L380" s="354"/>
      <c r="M380" s="354"/>
      <c r="N380" s="354"/>
    </row>
    <row r="381">
      <c r="A381" s="22">
        <v>377.0</v>
      </c>
      <c r="B381" s="331"/>
      <c r="C381" s="331"/>
      <c r="D381" s="331"/>
      <c r="E381" s="331"/>
      <c r="F381" s="331"/>
      <c r="G381" s="321"/>
      <c r="H381" s="321"/>
      <c r="I381" s="353"/>
      <c r="J381" s="353"/>
      <c r="K381" s="353"/>
      <c r="L381" s="354"/>
      <c r="M381" s="354"/>
      <c r="N381" s="354"/>
    </row>
    <row r="382">
      <c r="A382" s="22">
        <v>378.0</v>
      </c>
      <c r="B382" s="331"/>
      <c r="C382" s="331"/>
      <c r="D382" s="331"/>
      <c r="E382" s="331"/>
      <c r="F382" s="331"/>
      <c r="G382" s="321"/>
      <c r="H382" s="321"/>
      <c r="I382" s="353"/>
      <c r="J382" s="353"/>
      <c r="K382" s="353"/>
      <c r="L382" s="354"/>
      <c r="M382" s="354"/>
      <c r="N382" s="354"/>
    </row>
    <row r="383">
      <c r="A383" s="22">
        <v>379.0</v>
      </c>
      <c r="B383" s="331"/>
      <c r="C383" s="331"/>
      <c r="D383" s="331"/>
      <c r="E383" s="331"/>
      <c r="F383" s="331"/>
      <c r="G383" s="321"/>
      <c r="H383" s="321"/>
      <c r="I383" s="353"/>
      <c r="J383" s="353"/>
      <c r="K383" s="353"/>
      <c r="L383" s="354"/>
      <c r="M383" s="354"/>
      <c r="N383" s="354"/>
    </row>
    <row r="384">
      <c r="A384" s="334">
        <v>380.0</v>
      </c>
      <c r="B384" s="331"/>
      <c r="C384" s="331"/>
      <c r="D384" s="331"/>
      <c r="E384" s="331"/>
      <c r="F384" s="331"/>
      <c r="G384" s="321"/>
      <c r="H384" s="321"/>
      <c r="I384" s="353"/>
      <c r="J384" s="353"/>
      <c r="K384" s="353"/>
      <c r="L384" s="354"/>
      <c r="M384" s="354"/>
      <c r="N384" s="354"/>
    </row>
    <row r="385">
      <c r="A385" s="334">
        <v>381.0</v>
      </c>
      <c r="B385" s="331"/>
      <c r="C385" s="331"/>
      <c r="D385" s="331"/>
      <c r="E385" s="331"/>
      <c r="F385" s="331"/>
      <c r="G385" s="321"/>
      <c r="H385" s="321"/>
      <c r="I385" s="353"/>
      <c r="J385" s="353"/>
      <c r="K385" s="353"/>
      <c r="L385" s="354"/>
      <c r="M385" s="354"/>
      <c r="N385" s="354"/>
    </row>
    <row r="386">
      <c r="A386" s="334">
        <v>382.0</v>
      </c>
      <c r="B386" s="331"/>
      <c r="C386" s="331"/>
      <c r="D386" s="331"/>
      <c r="E386" s="331"/>
      <c r="F386" s="331"/>
      <c r="G386" s="321"/>
      <c r="H386" s="321"/>
      <c r="I386" s="353"/>
      <c r="J386" s="353"/>
      <c r="K386" s="353"/>
      <c r="L386" s="354"/>
      <c r="M386" s="354"/>
      <c r="N386" s="354"/>
    </row>
    <row r="387">
      <c r="A387" s="334">
        <v>383.0</v>
      </c>
      <c r="B387" s="331"/>
      <c r="C387" s="331"/>
      <c r="D387" s="331"/>
      <c r="E387" s="331"/>
      <c r="F387" s="331"/>
      <c r="G387" s="321"/>
      <c r="H387" s="321"/>
      <c r="I387" s="353"/>
      <c r="J387" s="353"/>
      <c r="K387" s="353"/>
      <c r="L387" s="354"/>
      <c r="M387" s="354"/>
      <c r="N387" s="354"/>
    </row>
    <row r="388">
      <c r="A388" s="334">
        <v>384.0</v>
      </c>
      <c r="B388" s="331"/>
      <c r="C388" s="331"/>
      <c r="D388" s="331"/>
      <c r="E388" s="331"/>
      <c r="F388" s="331"/>
      <c r="G388" s="321"/>
      <c r="H388" s="321"/>
      <c r="I388" s="353"/>
      <c r="J388" s="353"/>
      <c r="K388" s="353"/>
      <c r="L388" s="354"/>
      <c r="M388" s="354"/>
      <c r="N388" s="354"/>
    </row>
    <row r="389">
      <c r="A389" s="334">
        <v>385.0</v>
      </c>
      <c r="B389" s="331"/>
      <c r="C389" s="331"/>
      <c r="D389" s="331"/>
      <c r="E389" s="331"/>
      <c r="F389" s="331"/>
      <c r="G389" s="321"/>
      <c r="H389" s="321"/>
      <c r="I389" s="353"/>
      <c r="J389" s="353"/>
      <c r="K389" s="353"/>
      <c r="L389" s="354"/>
      <c r="M389" s="354"/>
      <c r="N389" s="354"/>
    </row>
    <row r="390">
      <c r="A390" s="334">
        <v>386.0</v>
      </c>
      <c r="B390" s="331"/>
      <c r="C390" s="331"/>
      <c r="D390" s="331"/>
      <c r="E390" s="331"/>
      <c r="F390" s="331"/>
      <c r="G390" s="321"/>
      <c r="H390" s="321"/>
      <c r="I390" s="353"/>
      <c r="J390" s="353"/>
      <c r="K390" s="353"/>
      <c r="L390" s="354"/>
      <c r="M390" s="354"/>
      <c r="N390" s="354"/>
    </row>
    <row r="391">
      <c r="A391" s="334">
        <v>387.0</v>
      </c>
      <c r="B391" s="331"/>
      <c r="C391" s="331"/>
      <c r="D391" s="331"/>
      <c r="E391" s="331"/>
      <c r="F391" s="331"/>
      <c r="G391" s="321"/>
      <c r="H391" s="321"/>
      <c r="I391" s="353"/>
      <c r="J391" s="353"/>
      <c r="K391" s="353"/>
      <c r="L391" s="354"/>
      <c r="M391" s="354"/>
      <c r="N391" s="354"/>
    </row>
    <row r="392">
      <c r="A392" s="334">
        <v>388.0</v>
      </c>
      <c r="B392" s="331"/>
      <c r="C392" s="331"/>
      <c r="D392" s="331"/>
      <c r="E392" s="331"/>
      <c r="F392" s="331"/>
      <c r="G392" s="321"/>
      <c r="H392" s="321"/>
      <c r="I392" s="353"/>
      <c r="J392" s="353"/>
      <c r="K392" s="353"/>
      <c r="L392" s="354"/>
      <c r="M392" s="354"/>
      <c r="N392" s="354"/>
    </row>
    <row r="393">
      <c r="A393" s="334">
        <v>389.0</v>
      </c>
      <c r="B393" s="331"/>
      <c r="C393" s="331"/>
      <c r="D393" s="331"/>
      <c r="E393" s="331"/>
      <c r="F393" s="331"/>
      <c r="G393" s="321"/>
      <c r="H393" s="321"/>
      <c r="I393" s="353"/>
      <c r="J393" s="353"/>
      <c r="K393" s="353"/>
      <c r="L393" s="354"/>
      <c r="M393" s="354"/>
      <c r="N393" s="354"/>
    </row>
    <row r="394">
      <c r="A394" s="334">
        <v>390.0</v>
      </c>
      <c r="B394" s="331"/>
      <c r="C394" s="331"/>
      <c r="D394" s="331"/>
      <c r="E394" s="331"/>
      <c r="F394" s="331"/>
      <c r="G394" s="321"/>
      <c r="H394" s="321"/>
      <c r="I394" s="353"/>
      <c r="J394" s="353"/>
      <c r="K394" s="353"/>
      <c r="L394" s="354"/>
      <c r="M394" s="354"/>
      <c r="N394" s="354"/>
    </row>
    <row r="395">
      <c r="A395" s="22">
        <v>391.0</v>
      </c>
      <c r="B395" s="331"/>
      <c r="C395" s="331"/>
      <c r="D395" s="331"/>
      <c r="E395" s="331"/>
      <c r="F395" s="331"/>
      <c r="G395" s="321"/>
      <c r="H395" s="321"/>
      <c r="I395" s="353"/>
      <c r="J395" s="353"/>
      <c r="K395" s="353"/>
      <c r="L395" s="354"/>
      <c r="M395" s="354"/>
      <c r="N395" s="354"/>
    </row>
    <row r="396">
      <c r="A396" s="22">
        <v>392.0</v>
      </c>
      <c r="B396" s="331"/>
      <c r="C396" s="331"/>
      <c r="D396" s="331"/>
      <c r="E396" s="331"/>
      <c r="F396" s="331"/>
      <c r="G396" s="321"/>
      <c r="H396" s="321"/>
      <c r="I396" s="353"/>
      <c r="J396" s="353"/>
      <c r="K396" s="353"/>
      <c r="L396" s="354"/>
      <c r="M396" s="354"/>
      <c r="N396" s="354"/>
    </row>
    <row r="397">
      <c r="A397" s="22">
        <v>393.0</v>
      </c>
      <c r="B397" s="331"/>
      <c r="C397" s="331"/>
      <c r="D397" s="331"/>
      <c r="E397" s="331"/>
      <c r="F397" s="331"/>
      <c r="G397" s="321"/>
      <c r="H397" s="321"/>
      <c r="I397" s="353"/>
      <c r="J397" s="353"/>
      <c r="K397" s="353"/>
      <c r="L397" s="354"/>
      <c r="M397" s="354"/>
      <c r="N397" s="354"/>
    </row>
    <row r="398">
      <c r="A398" s="22">
        <v>394.0</v>
      </c>
      <c r="B398" s="331"/>
      <c r="C398" s="331"/>
      <c r="D398" s="331"/>
      <c r="E398" s="331"/>
      <c r="F398" s="331"/>
      <c r="G398" s="321"/>
      <c r="H398" s="321"/>
      <c r="I398" s="353"/>
      <c r="J398" s="353"/>
      <c r="K398" s="353"/>
      <c r="L398" s="354"/>
      <c r="M398" s="354"/>
      <c r="N398" s="354"/>
    </row>
    <row r="399">
      <c r="A399" s="22">
        <v>395.0</v>
      </c>
      <c r="B399" s="331"/>
      <c r="C399" s="331"/>
      <c r="D399" s="331"/>
      <c r="E399" s="331"/>
      <c r="F399" s="331"/>
      <c r="G399" s="321"/>
      <c r="H399" s="321"/>
      <c r="I399" s="353"/>
      <c r="J399" s="353"/>
      <c r="K399" s="353"/>
      <c r="L399" s="354"/>
      <c r="M399" s="354"/>
      <c r="N399" s="354"/>
    </row>
    <row r="400">
      <c r="A400" s="22">
        <v>396.0</v>
      </c>
      <c r="B400" s="331"/>
      <c r="C400" s="331"/>
      <c r="D400" s="331"/>
      <c r="E400" s="331"/>
      <c r="F400" s="331"/>
      <c r="G400" s="321"/>
      <c r="H400" s="321"/>
      <c r="I400" s="353"/>
      <c r="J400" s="353"/>
      <c r="K400" s="353"/>
      <c r="L400" s="354"/>
      <c r="M400" s="354"/>
      <c r="N400" s="354"/>
    </row>
    <row r="401">
      <c r="A401" s="22">
        <v>397.0</v>
      </c>
      <c r="B401" s="331"/>
      <c r="C401" s="331"/>
      <c r="D401" s="331"/>
      <c r="E401" s="331"/>
      <c r="F401" s="331"/>
      <c r="G401" s="321"/>
      <c r="H401" s="321"/>
      <c r="I401" s="353"/>
      <c r="J401" s="353"/>
      <c r="K401" s="353"/>
      <c r="L401" s="354"/>
      <c r="M401" s="354"/>
      <c r="N401" s="354"/>
    </row>
    <row r="402">
      <c r="A402" s="22">
        <v>398.0</v>
      </c>
      <c r="B402" s="331"/>
      <c r="C402" s="331"/>
      <c r="D402" s="331"/>
      <c r="E402" s="331"/>
      <c r="F402" s="331"/>
      <c r="G402" s="321"/>
      <c r="H402" s="321"/>
      <c r="I402" s="353"/>
      <c r="J402" s="353"/>
      <c r="K402" s="353"/>
      <c r="L402" s="354"/>
      <c r="M402" s="354"/>
      <c r="N402" s="354"/>
    </row>
    <row r="403">
      <c r="A403" s="334">
        <v>399.0</v>
      </c>
      <c r="B403" s="331"/>
      <c r="C403" s="331"/>
      <c r="D403" s="331"/>
      <c r="E403" s="331"/>
      <c r="F403" s="331"/>
      <c r="G403" s="321"/>
      <c r="H403" s="321"/>
      <c r="I403" s="353"/>
      <c r="J403" s="353"/>
      <c r="K403" s="353"/>
      <c r="L403" s="354"/>
      <c r="M403" s="354"/>
      <c r="N403" s="354"/>
    </row>
    <row r="404">
      <c r="A404" s="22">
        <v>400.0</v>
      </c>
      <c r="B404" s="331"/>
      <c r="C404" s="331"/>
      <c r="D404" s="331"/>
      <c r="E404" s="331"/>
      <c r="F404" s="331"/>
      <c r="G404" s="321"/>
      <c r="H404" s="321"/>
      <c r="I404" s="353"/>
      <c r="J404" s="353"/>
      <c r="K404" s="353"/>
      <c r="L404" s="354"/>
      <c r="M404" s="354"/>
      <c r="N404" s="354"/>
    </row>
    <row r="405">
      <c r="A405" s="22">
        <v>401.0</v>
      </c>
      <c r="B405" s="324" t="s">
        <v>3473</v>
      </c>
      <c r="C405" s="325">
        <v>44886.0</v>
      </c>
      <c r="D405" s="325">
        <v>44899.0</v>
      </c>
      <c r="E405" s="331"/>
      <c r="F405" s="324">
        <v>1835.0</v>
      </c>
      <c r="G405" s="326">
        <v>1223.12</v>
      </c>
      <c r="H405" s="327">
        <v>172.8</v>
      </c>
      <c r="I405" s="322">
        <v>0.0</v>
      </c>
      <c r="J405" s="322">
        <v>0.0</v>
      </c>
      <c r="K405" s="322">
        <v>952.23</v>
      </c>
      <c r="L405" s="323">
        <v>68.07</v>
      </c>
      <c r="M405" s="323">
        <v>0.0</v>
      </c>
      <c r="N405" s="323">
        <v>30.02</v>
      </c>
    </row>
    <row r="406">
      <c r="A406" s="22">
        <v>402.0</v>
      </c>
      <c r="B406" s="324" t="s">
        <v>3474</v>
      </c>
      <c r="C406" s="325">
        <v>44887.0</v>
      </c>
      <c r="D406" s="325">
        <v>44899.0</v>
      </c>
      <c r="E406" s="331"/>
      <c r="F406" s="324">
        <v>1660.0</v>
      </c>
      <c r="G406" s="326">
        <v>1169.12</v>
      </c>
      <c r="H406" s="327">
        <v>118.8</v>
      </c>
      <c r="I406" s="322">
        <v>0.0</v>
      </c>
      <c r="J406" s="322">
        <v>0.0</v>
      </c>
      <c r="K406" s="322">
        <v>0.0</v>
      </c>
      <c r="L406" s="323">
        <v>60.37</v>
      </c>
      <c r="M406" s="323">
        <v>0.0</v>
      </c>
      <c r="N406" s="323">
        <v>37.72</v>
      </c>
    </row>
    <row r="407">
      <c r="A407" s="22">
        <v>403.0</v>
      </c>
      <c r="B407" s="324" t="s">
        <v>3475</v>
      </c>
      <c r="C407" s="325">
        <v>44888.0</v>
      </c>
      <c r="D407" s="325">
        <v>44903.0</v>
      </c>
      <c r="E407" s="331"/>
      <c r="F407" s="362">
        <v>1895.0</v>
      </c>
      <c r="G407" s="326">
        <v>4664.46</v>
      </c>
      <c r="H407" s="326">
        <v>2862.0</v>
      </c>
      <c r="I407" s="322">
        <v>0.0</v>
      </c>
      <c r="J407" s="322">
        <f>SUM(24.3+243.52)</f>
        <v>267.82</v>
      </c>
      <c r="K407" s="322">
        <v>586.31</v>
      </c>
      <c r="L407" s="323">
        <v>46.42</v>
      </c>
      <c r="M407" s="323">
        <f>SUM(154.3+138.92+104.13)</f>
        <v>397.35</v>
      </c>
      <c r="N407" s="323">
        <f>SUM(486+18.56)</f>
        <v>504.56</v>
      </c>
    </row>
    <row r="408">
      <c r="A408" s="22">
        <v>404.0</v>
      </c>
      <c r="B408" s="324" t="s">
        <v>3476</v>
      </c>
      <c r="C408" s="325">
        <v>44892.0</v>
      </c>
      <c r="D408" s="325">
        <v>44907.0</v>
      </c>
      <c r="E408" s="331"/>
      <c r="F408" s="362">
        <v>2465.0</v>
      </c>
      <c r="G408" s="326">
        <f>SUM(5650.19+429.63)</f>
        <v>6079.82</v>
      </c>
      <c r="H408" s="326">
        <f>SUM(4163.4+43.2)</f>
        <v>4206.6</v>
      </c>
      <c r="I408" s="322">
        <v>0.0</v>
      </c>
      <c r="J408" s="322">
        <v>0.0</v>
      </c>
      <c r="K408" s="322">
        <f>SUM(258.47 +302.06)</f>
        <v>560.53</v>
      </c>
      <c r="L408" s="323">
        <f>SUM(28.27 +23.8)</f>
        <v>52.07</v>
      </c>
      <c r="M408" s="323">
        <f>SUM(188.59+177.25+88.25+8.57+8.57+14.87)</f>
        <v>486.1</v>
      </c>
      <c r="N408" s="323">
        <f>SUM(729+28.56)</f>
        <v>757.56</v>
      </c>
    </row>
    <row r="409">
      <c r="A409" s="22">
        <v>405.0</v>
      </c>
      <c r="B409" s="324" t="s">
        <v>3477</v>
      </c>
      <c r="C409" s="325">
        <v>44883.0</v>
      </c>
      <c r="D409" s="325">
        <v>44907.0</v>
      </c>
      <c r="E409" s="331"/>
      <c r="F409" s="362">
        <v>1865.0</v>
      </c>
      <c r="G409" s="327">
        <v>672.89</v>
      </c>
      <c r="H409" s="327">
        <v>21.6</v>
      </c>
      <c r="I409" s="322">
        <v>0.0</v>
      </c>
      <c r="J409" s="322">
        <v>0.0</v>
      </c>
      <c r="K409" s="322">
        <v>586.31</v>
      </c>
      <c r="L409" s="323">
        <v>25.99</v>
      </c>
      <c r="M409" s="323">
        <v>0.0</v>
      </c>
      <c r="N409" s="323">
        <v>38.99</v>
      </c>
    </row>
    <row r="410">
      <c r="A410" s="22">
        <v>406.0</v>
      </c>
      <c r="B410" s="324" t="s">
        <v>3478</v>
      </c>
      <c r="C410" s="325">
        <v>44797.0</v>
      </c>
      <c r="D410" s="325">
        <v>44869.0</v>
      </c>
      <c r="E410" s="331"/>
      <c r="F410" s="362">
        <v>915.0</v>
      </c>
      <c r="G410" s="326">
        <v>31311.33</v>
      </c>
      <c r="H410" s="327">
        <v>23409.0</v>
      </c>
      <c r="I410" s="322">
        <f>SUM(28.29+34.08)</f>
        <v>62.37</v>
      </c>
      <c r="J410" s="322">
        <v>243.52</v>
      </c>
      <c r="K410" s="322">
        <f>SUM(586.31+8.39+701.64)</f>
        <v>1296.34</v>
      </c>
      <c r="L410" s="323">
        <v>55.7</v>
      </c>
      <c r="M410" s="323">
        <f>SUM(840.1+766.25+497.77)</f>
        <v>2104.12</v>
      </c>
      <c r="N410" s="323">
        <f>SUM(9.28+4131)</f>
        <v>4140.28</v>
      </c>
    </row>
    <row r="411">
      <c r="A411" s="22">
        <v>407.0</v>
      </c>
      <c r="B411" s="324" t="s">
        <v>3479</v>
      </c>
      <c r="C411" s="325">
        <v>44802.0</v>
      </c>
      <c r="D411" s="325">
        <v>44869.0</v>
      </c>
      <c r="E411" s="331"/>
      <c r="F411" s="362">
        <v>3750.0</v>
      </c>
      <c r="G411" s="326">
        <v>1439.0</v>
      </c>
      <c r="H411" s="326">
        <v>97.2</v>
      </c>
      <c r="I411" s="322">
        <v>0.0</v>
      </c>
      <c r="J411" s="322">
        <v>94.5</v>
      </c>
      <c r="K411" s="322">
        <v>952.23</v>
      </c>
      <c r="L411" s="323">
        <v>56.06</v>
      </c>
      <c r="M411" s="323">
        <f>SUM(60+53.2+63.53)</f>
        <v>176.73</v>
      </c>
      <c r="N411" s="323">
        <f>SUM(42.03+20.25)</f>
        <v>62.28</v>
      </c>
    </row>
    <row r="412">
      <c r="A412" s="358">
        <v>2021.0</v>
      </c>
      <c r="B412" s="316"/>
      <c r="C412" s="316"/>
      <c r="D412" s="316"/>
      <c r="E412" s="316"/>
      <c r="F412" s="316"/>
      <c r="G412" s="316"/>
      <c r="H412" s="316"/>
      <c r="I412" s="316"/>
      <c r="J412" s="316"/>
      <c r="K412" s="316"/>
      <c r="L412" s="316"/>
      <c r="M412" s="316"/>
      <c r="N412" s="317"/>
    </row>
    <row r="413">
      <c r="A413" s="22">
        <v>408.0</v>
      </c>
      <c r="B413" s="324" t="s">
        <v>3480</v>
      </c>
      <c r="C413" s="363">
        <v>44228.0</v>
      </c>
      <c r="D413" s="363">
        <v>44245.0</v>
      </c>
      <c r="E413" s="331"/>
      <c r="F413" s="362">
        <v>2045.0</v>
      </c>
      <c r="G413" s="327">
        <v>877.92</v>
      </c>
      <c r="H413" s="327">
        <v>229.1</v>
      </c>
      <c r="I413" s="322">
        <v>32.67</v>
      </c>
      <c r="J413" s="322">
        <v>198.0</v>
      </c>
      <c r="K413" s="322">
        <f>SUM(258.47+3.4)</f>
        <v>261.87</v>
      </c>
      <c r="L413" s="323">
        <v>68.19</v>
      </c>
      <c r="M413" s="323">
        <f>SUM(34.29+23.44+6.3)</f>
        <v>64.03</v>
      </c>
      <c r="N413" s="323">
        <v>24.06</v>
      </c>
    </row>
    <row r="414">
      <c r="A414" s="22">
        <v>409.0</v>
      </c>
      <c r="B414" s="324" t="s">
        <v>3481</v>
      </c>
      <c r="C414" s="363">
        <v>44230.0</v>
      </c>
      <c r="D414" s="363">
        <v>44272.0</v>
      </c>
      <c r="E414" s="331"/>
      <c r="F414" s="362">
        <v>1630.0</v>
      </c>
      <c r="G414" s="326">
        <v>9134.69</v>
      </c>
      <c r="H414" s="326">
        <f>SUM(4142.39+640.71)</f>
        <v>4783.1</v>
      </c>
      <c r="I414" s="322">
        <f>SUM(53.91+83.9+34.08)</f>
        <v>171.89</v>
      </c>
      <c r="J414" s="322">
        <v>198.0</v>
      </c>
      <c r="K414" s="322">
        <f>SUM(10.2+952.23+8.39+1701)</f>
        <v>2671.82</v>
      </c>
      <c r="L414" s="323">
        <v>0.0</v>
      </c>
      <c r="M414" s="323">
        <f>SUM(548.64+499.24+163.91)</f>
        <v>1211.79</v>
      </c>
      <c r="N414" s="323">
        <v>98.09</v>
      </c>
    </row>
    <row r="415">
      <c r="A415" s="22">
        <v>410.0</v>
      </c>
      <c r="B415" s="324" t="s">
        <v>3482</v>
      </c>
      <c r="C415" s="364">
        <v>44171.0</v>
      </c>
      <c r="D415" s="364"/>
      <c r="E415" s="325">
        <v>44257.0</v>
      </c>
      <c r="F415" s="362">
        <v>1005.0</v>
      </c>
      <c r="G415" s="326">
        <v>9480.16</v>
      </c>
      <c r="H415" s="327">
        <f>SUM(1440.34+91.53)</f>
        <v>1531.87</v>
      </c>
      <c r="I415" s="322">
        <f>SUM(28.29+107.83+181.91+51.12)</f>
        <v>369.15</v>
      </c>
      <c r="J415" s="322">
        <v>198.0</v>
      </c>
      <c r="K415" s="322">
        <f>SUM(22.11+586.31+2835+701.64)</f>
        <v>4145.06</v>
      </c>
      <c r="L415" s="323">
        <v>60.79</v>
      </c>
      <c r="M415" s="323">
        <f>SUM(1114.42+1498.99+540.91)</f>
        <v>3154.32</v>
      </c>
      <c r="N415" s="323">
        <v>4.19</v>
      </c>
    </row>
    <row r="416">
      <c r="A416" s="22">
        <v>411.0</v>
      </c>
      <c r="B416" s="324" t="s">
        <v>3483</v>
      </c>
      <c r="C416" s="364">
        <v>44255.0</v>
      </c>
      <c r="D416" s="364">
        <v>44276.0</v>
      </c>
      <c r="E416" s="331"/>
      <c r="F416" s="362">
        <v>1595.0</v>
      </c>
      <c r="G416" s="326">
        <v>9582.49</v>
      </c>
      <c r="H416" s="326">
        <f>SUM(6199.36+1006.83)</f>
        <v>7206.19</v>
      </c>
      <c r="I416" s="322">
        <v>65.34</v>
      </c>
      <c r="J416" s="322">
        <v>198.0</v>
      </c>
      <c r="K416" s="322">
        <f>SUM(952.23+486)</f>
        <v>1438.23</v>
      </c>
      <c r="L416" s="323">
        <v>72.28</v>
      </c>
      <c r="M416" s="323">
        <f>SUM(214.31+193.9+168.43)</f>
        <v>576.64</v>
      </c>
      <c r="N416" s="323">
        <v>25.81</v>
      </c>
    </row>
    <row r="417">
      <c r="A417" s="22">
        <v>412.0</v>
      </c>
      <c r="B417" s="324" t="s">
        <v>3484</v>
      </c>
      <c r="C417" s="298">
        <v>44257.0</v>
      </c>
      <c r="D417" s="363">
        <v>44284.0</v>
      </c>
      <c r="E417" s="331"/>
      <c r="F417" s="362">
        <v>1875.0</v>
      </c>
      <c r="G417" s="326">
        <v>16020.74</v>
      </c>
      <c r="H417" s="326">
        <f>SUM(10615.69+1739.07)</f>
        <v>12354.76</v>
      </c>
      <c r="I417" s="322">
        <f>SUM(161.75+65.34)</f>
        <v>227.09</v>
      </c>
      <c r="J417" s="322">
        <v>198.0</v>
      </c>
      <c r="K417" s="322">
        <f>SUM(952.23+1093.5)</f>
        <v>2045.73</v>
      </c>
      <c r="L417" s="323">
        <v>76.77</v>
      </c>
      <c r="M417" s="323">
        <f>SUM(411.48+386.52+299.07)</f>
        <v>1097.07</v>
      </c>
      <c r="N417" s="323">
        <v>21.32</v>
      </c>
    </row>
    <row r="418">
      <c r="A418" s="22">
        <v>413.0</v>
      </c>
      <c r="B418" s="324" t="s">
        <v>3485</v>
      </c>
      <c r="C418" s="363">
        <v>44255.0</v>
      </c>
      <c r="D418" s="363">
        <v>44273.0</v>
      </c>
      <c r="E418" s="331"/>
      <c r="F418" s="362">
        <v>1650.0</v>
      </c>
      <c r="G418" s="326">
        <v>1039.5</v>
      </c>
      <c r="H418" s="327">
        <v>402.16</v>
      </c>
      <c r="I418" s="322">
        <v>32.67</v>
      </c>
      <c r="J418" s="322">
        <v>198.0</v>
      </c>
      <c r="K418" s="322">
        <v>302.06</v>
      </c>
      <c r="L418" s="323">
        <v>78.46</v>
      </c>
      <c r="M418" s="323">
        <v>0.0</v>
      </c>
      <c r="N418" s="323">
        <v>26.15</v>
      </c>
    </row>
    <row r="419">
      <c r="A419" s="22">
        <v>414.0</v>
      </c>
      <c r="B419" s="324" t="s">
        <v>3486</v>
      </c>
      <c r="C419" s="363">
        <v>44262.0</v>
      </c>
      <c r="D419" s="363">
        <v>44268.0</v>
      </c>
      <c r="E419" s="331"/>
      <c r="F419" s="362">
        <v>2265.0</v>
      </c>
      <c r="G419" s="326">
        <v>3470.99</v>
      </c>
      <c r="H419" s="326">
        <f>SUM(2218.96+366.12)</f>
        <v>2585.08</v>
      </c>
      <c r="I419" s="322">
        <v>32.67</v>
      </c>
      <c r="J419" s="322">
        <v>0.0</v>
      </c>
      <c r="K419" s="322">
        <v>586.31</v>
      </c>
      <c r="L419" s="323">
        <v>32.49</v>
      </c>
      <c r="M419" s="323">
        <f>SUM(77.15+68.07+56.73)</f>
        <v>201.95</v>
      </c>
      <c r="N419" s="323">
        <v>32.49</v>
      </c>
    </row>
    <row r="420">
      <c r="A420" s="22">
        <v>415.0</v>
      </c>
      <c r="B420" s="324" t="s">
        <v>3487</v>
      </c>
      <c r="C420" s="363">
        <v>44263.0</v>
      </c>
      <c r="D420" s="363">
        <v>44299.0</v>
      </c>
      <c r="E420" s="331"/>
      <c r="F420" s="362">
        <v>1895.0</v>
      </c>
      <c r="G420" s="326">
        <v>7309.2</v>
      </c>
      <c r="H420" s="326">
        <f>SUM(4469.72+640.71)</f>
        <v>5110.43</v>
      </c>
      <c r="I420" s="322">
        <f>SUM(107.83+65.34+34.08)</f>
        <v>207.25</v>
      </c>
      <c r="J420" s="322">
        <v>198.0</v>
      </c>
      <c r="K420" s="322">
        <f>SUM(1.7+586.31+35.56+648)</f>
        <v>1271.57</v>
      </c>
      <c r="L420" s="323">
        <v>113.92</v>
      </c>
      <c r="M420" s="323">
        <f>SUM(137.16+127.58+124.31)</f>
        <v>389.05</v>
      </c>
      <c r="N420" s="323">
        <v>0.0</v>
      </c>
    </row>
    <row r="421">
      <c r="A421" s="22">
        <v>416.0</v>
      </c>
      <c r="B421" s="324" t="s">
        <v>3488</v>
      </c>
      <c r="C421" s="364">
        <v>44263.0</v>
      </c>
      <c r="D421" s="364">
        <v>44299.0</v>
      </c>
      <c r="E421" s="331"/>
      <c r="F421" s="362">
        <v>1350.0</v>
      </c>
      <c r="G421" s="326">
        <v>3317.9</v>
      </c>
      <c r="H421" s="327">
        <v>412.45</v>
      </c>
      <c r="I421" s="322">
        <f>SUM(53.91+65.34+34.08)</f>
        <v>153.33</v>
      </c>
      <c r="J421" s="322">
        <v>198.0</v>
      </c>
      <c r="K421" s="322">
        <f>SUM(952.23+8.39+850.5)</f>
        <v>1811.12</v>
      </c>
      <c r="L421" s="323">
        <v>113.98</v>
      </c>
      <c r="M421" s="323">
        <f>SUM(231.45+188.85+182.82)</f>
        <v>603.12</v>
      </c>
      <c r="N421" s="323">
        <v>25.9</v>
      </c>
    </row>
    <row r="422">
      <c r="A422" s="22">
        <v>417.0</v>
      </c>
      <c r="B422" s="324" t="s">
        <v>3489</v>
      </c>
      <c r="C422" s="364">
        <v>44265.0</v>
      </c>
      <c r="D422" s="364">
        <v>44366.0</v>
      </c>
      <c r="E422" s="331"/>
      <c r="F422" s="362">
        <v>930.0</v>
      </c>
      <c r="G422" s="326">
        <f>SUM(2278.55+3574.12+2084.98)</f>
        <v>7937.65</v>
      </c>
      <c r="H422" s="327">
        <v>183.6</v>
      </c>
      <c r="I422" s="322">
        <f>SUM(51.23+32.67+34.08)</f>
        <v>117.98</v>
      </c>
      <c r="J422" s="322">
        <f>SUM(94.5+94.5+198+198)</f>
        <v>585</v>
      </c>
      <c r="K422" s="322">
        <f>SUM(586.31+701.64+1071.48+142.63+952.23+8.39)</f>
        <v>3462.68</v>
      </c>
      <c r="L422" s="323">
        <f>SUM(42.05+82.5+69.24)</f>
        <v>193.79</v>
      </c>
      <c r="M422" s="323">
        <f>SUM(334.32+250.36+226.19+471.48+519.65+328.05+396.87+181.05)</f>
        <v>2707.97</v>
      </c>
      <c r="N422" s="323">
        <f>SUM(22.93+20.25+20.25+28.85)</f>
        <v>92.28</v>
      </c>
    </row>
    <row r="423">
      <c r="A423" s="22">
        <v>418.0</v>
      </c>
      <c r="B423" s="324" t="s">
        <v>3490</v>
      </c>
      <c r="C423" s="363">
        <v>44266.0</v>
      </c>
      <c r="D423" s="363">
        <v>44295.0</v>
      </c>
      <c r="E423" s="331"/>
      <c r="F423" s="362">
        <v>1475.0</v>
      </c>
      <c r="G423" s="326">
        <v>2417.3</v>
      </c>
      <c r="H423" s="327">
        <v>305.99</v>
      </c>
      <c r="I423" s="322">
        <f>SUM(161.75+65.34)</f>
        <v>227.09</v>
      </c>
      <c r="J423" s="322">
        <v>198.0</v>
      </c>
      <c r="K423" s="322">
        <f>SUM(302.06+769.5)</f>
        <v>1071.56</v>
      </c>
      <c r="L423" s="323">
        <v>103.36</v>
      </c>
      <c r="M423" s="323">
        <f>SUM(180.02+159.61+149.53)</f>
        <v>489.16</v>
      </c>
      <c r="N423" s="323">
        <v>22.14</v>
      </c>
    </row>
    <row r="424">
      <c r="A424" s="22">
        <v>419.0</v>
      </c>
      <c r="B424" s="324" t="s">
        <v>3491</v>
      </c>
      <c r="C424" s="364">
        <v>44318.0</v>
      </c>
      <c r="D424" s="364">
        <v>44339.0</v>
      </c>
      <c r="E424" s="331"/>
      <c r="F424" s="362">
        <v>2195.0</v>
      </c>
      <c r="G424" s="326">
        <v>1747.79</v>
      </c>
      <c r="H424" s="327">
        <v>325.28</v>
      </c>
      <c r="I424" s="322">
        <v>163.35</v>
      </c>
      <c r="J424" s="322">
        <v>198.0</v>
      </c>
      <c r="K424" s="322">
        <v>586.31</v>
      </c>
      <c r="L424" s="323">
        <v>70.87</v>
      </c>
      <c r="M424" s="323">
        <f>SUM(162.87+138.92+81.95)</f>
        <v>383.74</v>
      </c>
      <c r="N424" s="323">
        <v>20.24</v>
      </c>
    </row>
    <row r="425">
      <c r="A425" s="22">
        <v>420.0</v>
      </c>
      <c r="B425" s="324" t="s">
        <v>3492</v>
      </c>
      <c r="C425" s="363">
        <v>44319.0</v>
      </c>
      <c r="D425" s="363">
        <v>44339.0</v>
      </c>
      <c r="E425" s="331"/>
      <c r="F425" s="362">
        <v>1680.0</v>
      </c>
      <c r="G425" s="326">
        <v>1429.8</v>
      </c>
      <c r="H425" s="327">
        <v>284.13</v>
      </c>
      <c r="I425" s="322">
        <f t="shared" ref="I425:I426" si="9">SUM(53.91+32.67)</f>
        <v>86.58</v>
      </c>
      <c r="J425" s="322">
        <f>SUM(94.5+198)</f>
        <v>292.5</v>
      </c>
      <c r="K425" s="322">
        <f>SUM(302.06+324)</f>
        <v>626.06</v>
      </c>
      <c r="L425" s="323">
        <v>93.55</v>
      </c>
      <c r="M425" s="323">
        <v>0.0</v>
      </c>
      <c r="N425" s="323">
        <f>SUM(26.73+20.25)</f>
        <v>46.98</v>
      </c>
    </row>
    <row r="426">
      <c r="A426" s="22">
        <v>421.0</v>
      </c>
      <c r="B426" s="324" t="s">
        <v>3493</v>
      </c>
      <c r="C426" s="363">
        <v>44321.0</v>
      </c>
      <c r="D426" s="363">
        <v>44336.0</v>
      </c>
      <c r="E426" s="331"/>
      <c r="F426" s="362">
        <v>1800.0</v>
      </c>
      <c r="G426" s="326">
        <v>1847.99</v>
      </c>
      <c r="H426" s="327">
        <v>216.76</v>
      </c>
      <c r="I426" s="322">
        <f t="shared" si="9"/>
        <v>86.58</v>
      </c>
      <c r="J426" s="322">
        <v>198.0</v>
      </c>
      <c r="K426" s="335">
        <f>SUM(1071.48+162)</f>
        <v>1233.48</v>
      </c>
      <c r="L426" s="323">
        <v>89.35</v>
      </c>
      <c r="M426" s="323">
        <v>0.0</v>
      </c>
      <c r="N426" s="323">
        <v>23.82</v>
      </c>
    </row>
    <row r="427">
      <c r="A427" s="22">
        <v>422.0</v>
      </c>
      <c r="B427" s="324" t="s">
        <v>3494</v>
      </c>
      <c r="C427" s="364">
        <v>44330.0</v>
      </c>
      <c r="D427" s="363"/>
      <c r="E427" s="21">
        <v>44330.0</v>
      </c>
      <c r="F427" s="362">
        <v>1550.0</v>
      </c>
      <c r="G427" s="326">
        <v>1165.07</v>
      </c>
      <c r="H427" s="327">
        <v>0.0</v>
      </c>
      <c r="I427" s="322">
        <v>0.0</v>
      </c>
      <c r="J427" s="322">
        <v>94.5</v>
      </c>
      <c r="K427" s="322">
        <v>952.23</v>
      </c>
      <c r="L427" s="323">
        <v>11.54</v>
      </c>
      <c r="M427" s="323">
        <v>0.0</v>
      </c>
      <c r="N427" s="323">
        <f>SUM(20.25+86.55)</f>
        <v>106.8</v>
      </c>
    </row>
    <row r="428">
      <c r="A428" s="22">
        <v>423.0</v>
      </c>
      <c r="B428" s="324" t="s">
        <v>3495</v>
      </c>
      <c r="C428" s="363">
        <v>44329.0</v>
      </c>
      <c r="D428" s="363">
        <v>44339.0</v>
      </c>
      <c r="E428" s="331"/>
      <c r="F428" s="362">
        <v>2060.0</v>
      </c>
      <c r="G428" s="326">
        <v>1147.52</v>
      </c>
      <c r="H428" s="327">
        <v>97.2</v>
      </c>
      <c r="I428" s="322">
        <v>0.0</v>
      </c>
      <c r="J428" s="322">
        <v>0.0</v>
      </c>
      <c r="K428" s="322">
        <v>952.23</v>
      </c>
      <c r="L428" s="323">
        <v>56.06</v>
      </c>
      <c r="M428" s="323">
        <v>0.0</v>
      </c>
      <c r="N428" s="323">
        <v>42.03</v>
      </c>
    </row>
    <row r="429">
      <c r="A429" s="22">
        <v>424.0</v>
      </c>
      <c r="B429" s="324" t="s">
        <v>3496</v>
      </c>
      <c r="C429" s="363">
        <v>44329.0</v>
      </c>
      <c r="D429" s="363">
        <v>44357.0</v>
      </c>
      <c r="E429" s="331"/>
      <c r="F429" s="362">
        <v>1345.0</v>
      </c>
      <c r="G429" s="326">
        <v>2857.37</v>
      </c>
      <c r="H429" s="327">
        <v>641.3</v>
      </c>
      <c r="I429" s="322">
        <v>0.0</v>
      </c>
      <c r="J429" s="322">
        <f>SUM(94.5+198)</f>
        <v>292.5</v>
      </c>
      <c r="K429" s="335">
        <v>1071.48</v>
      </c>
      <c r="L429" s="323">
        <v>158.45</v>
      </c>
      <c r="M429" s="323">
        <f>SUM(342.9+200.69+107.17)</f>
        <v>650.76</v>
      </c>
      <c r="N429" s="323">
        <f>SUM(22.63+20.25)</f>
        <v>42.88</v>
      </c>
    </row>
    <row r="430">
      <c r="A430" s="22">
        <v>425.0</v>
      </c>
      <c r="B430" s="324" t="s">
        <v>3497</v>
      </c>
      <c r="C430" s="363">
        <v>44331.0</v>
      </c>
      <c r="D430" s="363">
        <v>44339.0</v>
      </c>
      <c r="E430" s="331"/>
      <c r="F430" s="362">
        <v>2160.0</v>
      </c>
      <c r="G430" s="327">
        <v>875.41</v>
      </c>
      <c r="H430" s="327">
        <v>75.6</v>
      </c>
      <c r="I430" s="322">
        <v>0.0</v>
      </c>
      <c r="J430" s="322">
        <v>0.0</v>
      </c>
      <c r="K430" s="322">
        <f>SUM(302.06+445.39)</f>
        <v>747.45</v>
      </c>
      <c r="L430" s="323">
        <v>29.92</v>
      </c>
      <c r="M430" s="323">
        <v>0.0</v>
      </c>
      <c r="N430" s="323">
        <v>22.44</v>
      </c>
    </row>
    <row r="431">
      <c r="A431" s="22">
        <v>426.0</v>
      </c>
      <c r="B431" s="324" t="s">
        <v>3498</v>
      </c>
      <c r="C431" s="364">
        <v>44332.0</v>
      </c>
      <c r="D431" s="364">
        <v>44351.0</v>
      </c>
      <c r="E431" s="331"/>
      <c r="F431" s="362">
        <v>1785.0</v>
      </c>
      <c r="G431" s="326">
        <v>1357.8</v>
      </c>
      <c r="H431" s="327">
        <v>64.8</v>
      </c>
      <c r="I431" s="322">
        <f>SUM(53.91+32.67)</f>
        <v>86.58</v>
      </c>
      <c r="J431" s="322">
        <v>198.0</v>
      </c>
      <c r="K431" s="322">
        <f>SUM(3.4+302.06+283.5)</f>
        <v>588.96</v>
      </c>
      <c r="L431" s="323">
        <v>28.2</v>
      </c>
      <c r="M431" s="323">
        <f>SUM(154.3+143.46+69.34)</f>
        <v>367.1</v>
      </c>
      <c r="N431" s="323">
        <v>24.16</v>
      </c>
    </row>
    <row r="432">
      <c r="A432" s="22">
        <v>427.0</v>
      </c>
      <c r="B432" s="324" t="s">
        <v>3499</v>
      </c>
      <c r="C432" s="364">
        <v>44334.0</v>
      </c>
      <c r="D432" s="364">
        <v>44356.0</v>
      </c>
      <c r="E432" s="331"/>
      <c r="F432" s="362">
        <v>2425.0</v>
      </c>
      <c r="G432" s="326">
        <v>1081.25</v>
      </c>
      <c r="H432" s="327">
        <v>75.6</v>
      </c>
      <c r="I432" s="322">
        <v>0.0</v>
      </c>
      <c r="J432" s="322">
        <v>94.5</v>
      </c>
      <c r="K432" s="322">
        <f>SUM(1.7+302.06)</f>
        <v>303.76</v>
      </c>
      <c r="L432" s="323">
        <v>29.92</v>
      </c>
      <c r="M432" s="323">
        <f>SUM(214.31+200.69+119.78)</f>
        <v>534.78</v>
      </c>
      <c r="N432" s="323">
        <v>20.25</v>
      </c>
    </row>
    <row r="433">
      <c r="A433" s="22">
        <v>428.0</v>
      </c>
      <c r="B433" s="324" t="s">
        <v>3500</v>
      </c>
      <c r="C433" s="364">
        <v>44337.0</v>
      </c>
      <c r="D433" s="363">
        <v>44361.0</v>
      </c>
      <c r="E433" s="331"/>
      <c r="F433" s="362">
        <v>2010.0</v>
      </c>
      <c r="G433" s="326">
        <v>2195.15</v>
      </c>
      <c r="H433" s="326">
        <f>SUM(1283.04+183.06)</f>
        <v>1466.1</v>
      </c>
      <c r="I433" s="322">
        <v>34.08</v>
      </c>
      <c r="J433" s="322">
        <v>0.0</v>
      </c>
      <c r="K433" s="322">
        <f>SUM(302.06+17.78)</f>
        <v>319.84</v>
      </c>
      <c r="L433" s="323">
        <v>46.56</v>
      </c>
      <c r="M433" s="323">
        <f>SUM(120.01+117.74+69.34)</f>
        <v>307.09</v>
      </c>
      <c r="N433" s="323">
        <v>21.48</v>
      </c>
    </row>
    <row r="434">
      <c r="A434" s="22">
        <v>429.0</v>
      </c>
      <c r="B434" s="324" t="s">
        <v>3501</v>
      </c>
      <c r="C434" s="365">
        <v>44348.0</v>
      </c>
      <c r="D434" s="363">
        <v>44403.0</v>
      </c>
      <c r="E434" s="331"/>
      <c r="F434" s="366">
        <v>770.0</v>
      </c>
      <c r="G434" s="326">
        <f>SUM(3284.31+2248.31)</f>
        <v>5532.62</v>
      </c>
      <c r="H434" s="327">
        <f>SUM(520.7+1643.11)</f>
        <v>2163.81</v>
      </c>
      <c r="I434" s="322">
        <f>SUM(51.23+34.08)</f>
        <v>85.31</v>
      </c>
      <c r="J434" s="322">
        <v>198.0</v>
      </c>
      <c r="K434" s="335">
        <f>SUM(1071.48+8.39+302.06)</f>
        <v>1381.93</v>
      </c>
      <c r="L434" s="323">
        <f>SUM(128.46+273.81)</f>
        <v>402.27</v>
      </c>
      <c r="M434" s="323">
        <f>SUM(522.92+493.43+239.57)</f>
        <v>1255.92</v>
      </c>
      <c r="N434" s="323">
        <f>SUM(16.05+29.33)</f>
        <v>45.38</v>
      </c>
    </row>
    <row r="435">
      <c r="A435" s="22">
        <v>430.0</v>
      </c>
      <c r="B435" s="324" t="s">
        <v>3502</v>
      </c>
      <c r="C435" s="365">
        <v>44350.0</v>
      </c>
      <c r="D435" s="363">
        <v>44369.0</v>
      </c>
      <c r="E435" s="331"/>
      <c r="F435" s="366">
        <v>1855.0</v>
      </c>
      <c r="G435" s="326">
        <v>3926.41</v>
      </c>
      <c r="H435" s="326">
        <f>SUM(1826.22+274.59)</f>
        <v>2100.81</v>
      </c>
      <c r="I435" s="322">
        <v>51.23</v>
      </c>
      <c r="J435" s="322">
        <f>SUM(94.5+198)</f>
        <v>292.5</v>
      </c>
      <c r="K435" s="322">
        <f>SUM(586.31+445.5)</f>
        <v>1031.81</v>
      </c>
      <c r="L435" s="323">
        <v>0.0</v>
      </c>
      <c r="M435" s="323">
        <f>SUM(154.3+134.88+75.65)</f>
        <v>364.83</v>
      </c>
      <c r="N435" s="323">
        <f>SUM(64.98+20.25)</f>
        <v>85.23</v>
      </c>
    </row>
    <row r="436">
      <c r="A436" s="22">
        <v>431.0</v>
      </c>
      <c r="B436" s="324" t="s">
        <v>3503</v>
      </c>
      <c r="C436" s="365">
        <v>44351.0</v>
      </c>
      <c r="D436" s="364">
        <v>44437.0</v>
      </c>
      <c r="E436" s="331"/>
      <c r="F436" s="366">
        <v>690.0</v>
      </c>
      <c r="G436" s="326">
        <v>15334.99</v>
      </c>
      <c r="H436" s="326">
        <f>SUM(9451.09+1464.48)</f>
        <v>10915.57</v>
      </c>
      <c r="I436" s="322">
        <v>28.29</v>
      </c>
      <c r="J436" s="322">
        <v>198.0</v>
      </c>
      <c r="K436" s="335">
        <v>1071.48</v>
      </c>
      <c r="L436" s="323">
        <v>147.02</v>
      </c>
      <c r="M436" s="329">
        <f>SUM(1560.19+939.97+466.53)</f>
        <v>2966.69</v>
      </c>
      <c r="N436" s="323">
        <v>7.94</v>
      </c>
    </row>
    <row r="437">
      <c r="A437" s="22">
        <v>432.0</v>
      </c>
      <c r="B437" s="324" t="s">
        <v>3504</v>
      </c>
      <c r="C437" s="365">
        <v>44348.0</v>
      </c>
      <c r="D437" s="363">
        <v>44465.0</v>
      </c>
      <c r="E437" s="331"/>
      <c r="F437" s="366">
        <v>735.0</v>
      </c>
      <c r="G437" s="326">
        <f>SUM(2198.98+5696.55)</f>
        <v>7895.53</v>
      </c>
      <c r="H437" s="327">
        <f>SUM(43.2+1246.61)</f>
        <v>1289.81</v>
      </c>
      <c r="I437" s="322">
        <f>SUM(107.83+149.24+107.83+65.34+34.08)</f>
        <v>464.32</v>
      </c>
      <c r="J437" s="322">
        <f>SUM(94.5+198)</f>
        <v>292.5</v>
      </c>
      <c r="K437" s="322">
        <f>SUM(952.23+8.39+81+1071.48+8.39)</f>
        <v>2121.49</v>
      </c>
      <c r="L437" s="323">
        <f>SUM(39.24+182.63)</f>
        <v>221.87</v>
      </c>
      <c r="M437" s="323">
        <f>SUM(214.31+282.38+113.48+1114.42+1158.55+500.32)</f>
        <v>3383.46</v>
      </c>
      <c r="N437" s="323">
        <f>SUM(58.85+20.25+8.9)</f>
        <v>88</v>
      </c>
    </row>
    <row r="438">
      <c r="A438" s="22">
        <v>433.0</v>
      </c>
      <c r="B438" s="324" t="s">
        <v>3505</v>
      </c>
      <c r="C438" s="364">
        <v>44355.0</v>
      </c>
      <c r="D438" s="364">
        <v>44365.0</v>
      </c>
      <c r="E438" s="331"/>
      <c r="F438" s="366">
        <v>2275.0</v>
      </c>
      <c r="G438" s="327">
        <v>748.49</v>
      </c>
      <c r="H438" s="327">
        <v>97.2</v>
      </c>
      <c r="I438" s="322">
        <v>0.0</v>
      </c>
      <c r="J438" s="322">
        <v>0.0</v>
      </c>
      <c r="K438" s="322">
        <v>586.31</v>
      </c>
      <c r="L438" s="323">
        <v>40.61</v>
      </c>
      <c r="M438" s="323">
        <v>0.0</v>
      </c>
      <c r="N438" s="323">
        <v>24.37</v>
      </c>
    </row>
    <row r="439">
      <c r="A439" s="22">
        <v>434.0</v>
      </c>
      <c r="B439" s="324" t="s">
        <v>3506</v>
      </c>
      <c r="C439" s="365">
        <v>44358.0</v>
      </c>
      <c r="D439" s="363">
        <v>44378.0</v>
      </c>
      <c r="E439" s="331"/>
      <c r="F439" s="366">
        <v>1790.0</v>
      </c>
      <c r="G439" s="326">
        <v>2297.04</v>
      </c>
      <c r="H439" s="327">
        <v>237.85</v>
      </c>
      <c r="I439" s="322">
        <v>28.29</v>
      </c>
      <c r="J439" s="322">
        <f>SUM(94.5+198)</f>
        <v>292.5</v>
      </c>
      <c r="K439" s="322">
        <f>SUM(952.23+324)</f>
        <v>1276.23</v>
      </c>
      <c r="L439" s="323">
        <v>76.13</v>
      </c>
      <c r="M439" s="323">
        <f>SUM(137.16+119.5+81.95)</f>
        <v>338.61</v>
      </c>
      <c r="N439" s="323">
        <f>SUM(27.18+20.25)</f>
        <v>47.43</v>
      </c>
    </row>
    <row r="440">
      <c r="A440" s="22">
        <v>435.0</v>
      </c>
      <c r="B440" s="324" t="s">
        <v>3507</v>
      </c>
      <c r="C440" s="364">
        <v>44360.0</v>
      </c>
      <c r="D440" s="364">
        <v>44363.0</v>
      </c>
      <c r="E440" s="331"/>
      <c r="F440" s="366">
        <v>2480.0</v>
      </c>
      <c r="G440" s="326">
        <v>1263.55</v>
      </c>
      <c r="H440" s="327">
        <v>162.0</v>
      </c>
      <c r="I440" s="322">
        <v>51.23</v>
      </c>
      <c r="J440" s="322">
        <v>0.0</v>
      </c>
      <c r="K440" s="322">
        <v>952.23</v>
      </c>
      <c r="L440" s="323">
        <v>66.79</v>
      </c>
      <c r="M440" s="323">
        <v>0.0</v>
      </c>
      <c r="N440" s="323">
        <v>31.3</v>
      </c>
    </row>
    <row r="441">
      <c r="A441" s="22">
        <v>436.0</v>
      </c>
      <c r="B441" s="324" t="s">
        <v>3508</v>
      </c>
      <c r="C441" s="364">
        <v>44360.0</v>
      </c>
      <c r="D441" s="363">
        <v>44375.0</v>
      </c>
      <c r="E441" s="331"/>
      <c r="F441" s="366">
        <v>2415.0</v>
      </c>
      <c r="G441" s="326">
        <v>1017.62</v>
      </c>
      <c r="H441" s="327">
        <v>358.7</v>
      </c>
      <c r="I441" s="322">
        <v>0.0</v>
      </c>
      <c r="J441" s="322">
        <v>198.0</v>
      </c>
      <c r="K441" s="322">
        <v>302.06</v>
      </c>
      <c r="L441" s="323">
        <v>0.0</v>
      </c>
      <c r="M441" s="323">
        <f>SUM(25.71+21.17+12.6)</f>
        <v>59.48</v>
      </c>
      <c r="N441" s="323">
        <v>27.1</v>
      </c>
    </row>
    <row r="442">
      <c r="A442" s="22">
        <v>437.0</v>
      </c>
      <c r="B442" s="324" t="s">
        <v>3509</v>
      </c>
      <c r="C442" s="364">
        <v>44368.0</v>
      </c>
      <c r="D442" s="363">
        <v>44372.0</v>
      </c>
      <c r="E442" s="331"/>
      <c r="F442" s="366">
        <v>2175.0</v>
      </c>
      <c r="G442" s="327">
        <v>432.92</v>
      </c>
      <c r="H442" s="327">
        <v>21.85</v>
      </c>
      <c r="I442" s="322">
        <v>0.0</v>
      </c>
      <c r="J442" s="322">
        <v>0.0</v>
      </c>
      <c r="K442" s="322">
        <v>302.06</v>
      </c>
      <c r="L442" s="323">
        <v>34.56</v>
      </c>
      <c r="M442" s="323">
        <f>SUM(25.71+25.71)</f>
        <v>51.42</v>
      </c>
      <c r="N442" s="323">
        <v>23.03</v>
      </c>
    </row>
    <row r="443">
      <c r="A443" s="22">
        <v>438.0</v>
      </c>
      <c r="B443" s="324" t="s">
        <v>3510</v>
      </c>
      <c r="C443" s="364">
        <v>44370.0</v>
      </c>
      <c r="D443" s="364">
        <v>44373.0</v>
      </c>
      <c r="E443" s="331"/>
      <c r="F443" s="366">
        <v>2855.0</v>
      </c>
      <c r="G443" s="327">
        <v>455.34</v>
      </c>
      <c r="H443" s="327">
        <v>43.2</v>
      </c>
      <c r="I443" s="322">
        <v>0.0</v>
      </c>
      <c r="J443" s="322">
        <v>0.0</v>
      </c>
      <c r="K443" s="322">
        <v>302.06</v>
      </c>
      <c r="L443" s="323">
        <v>23.8</v>
      </c>
      <c r="M443" s="323">
        <f>SUM(25.71+25.71+6.3)</f>
        <v>57.72</v>
      </c>
      <c r="N443" s="323">
        <v>28.56</v>
      </c>
    </row>
    <row r="444">
      <c r="A444" s="22">
        <v>439.0</v>
      </c>
      <c r="B444" s="324" t="s">
        <v>3511</v>
      </c>
      <c r="C444" s="364">
        <v>44370.0</v>
      </c>
      <c r="D444" s="364">
        <v>44396.0</v>
      </c>
      <c r="E444" s="331"/>
      <c r="F444" s="366">
        <v>1595.0</v>
      </c>
      <c r="G444" s="326">
        <f>SUM(1251.43+2132.86)</f>
        <v>3384.29</v>
      </c>
      <c r="H444" s="327">
        <f>SUM(54+184.11)</f>
        <v>238.11</v>
      </c>
      <c r="I444" s="322">
        <v>0.0</v>
      </c>
      <c r="J444" s="322">
        <f>SUM(198+94.5)</f>
        <v>292.5</v>
      </c>
      <c r="K444" s="322">
        <f>SUM(302.06+1071.48+405)</f>
        <v>1778.54</v>
      </c>
      <c r="L444" s="323">
        <f>SUM(23.8+83.96)</f>
        <v>107.76</v>
      </c>
      <c r="M444" s="323">
        <f>SUM(180.02+236.76+113.48+154.3+140.69+69.34)</f>
        <v>894.59</v>
      </c>
      <c r="N444" s="323">
        <f>SUM(28.56+20.25+23.98)</f>
        <v>72.79</v>
      </c>
    </row>
    <row r="445">
      <c r="A445" s="22">
        <v>440.0</v>
      </c>
      <c r="B445" s="324" t="s">
        <v>3512</v>
      </c>
      <c r="C445" s="364">
        <v>44369.0</v>
      </c>
      <c r="D445" s="364"/>
      <c r="E445" s="364">
        <v>44373.0</v>
      </c>
      <c r="F445" s="366">
        <v>850.0</v>
      </c>
      <c r="G445" s="326">
        <v>2606.41</v>
      </c>
      <c r="H445" s="327">
        <f>SUM(1664.22+274.59)</f>
        <v>1938.81</v>
      </c>
      <c r="I445" s="322">
        <v>0.0</v>
      </c>
      <c r="J445" s="322">
        <v>94.5</v>
      </c>
      <c r="K445" s="322">
        <v>302.06</v>
      </c>
      <c r="L445" s="323">
        <v>23.8</v>
      </c>
      <c r="M445" s="323">
        <f>SUM(77.15+77.15+44.13)</f>
        <v>198.43</v>
      </c>
      <c r="N445" s="323">
        <f>SUM(28.56+20.25)</f>
        <v>48.81</v>
      </c>
    </row>
    <row r="446">
      <c r="A446" s="22">
        <v>441.0</v>
      </c>
      <c r="B446" s="324" t="s">
        <v>3513</v>
      </c>
      <c r="C446" s="364">
        <v>44373.0</v>
      </c>
      <c r="D446" s="364"/>
      <c r="E446" s="364">
        <v>44373.0</v>
      </c>
      <c r="F446" s="366">
        <v>505.0</v>
      </c>
      <c r="G446" s="327">
        <v>47.27</v>
      </c>
      <c r="H446" s="327">
        <v>0.0</v>
      </c>
      <c r="I446" s="322">
        <v>0.0</v>
      </c>
      <c r="J446" s="322">
        <v>0.0</v>
      </c>
      <c r="K446" s="322">
        <v>35.65</v>
      </c>
      <c r="L446" s="323">
        <v>0.0</v>
      </c>
      <c r="M446" s="323">
        <v>3.32</v>
      </c>
      <c r="N446" s="323">
        <v>8.3</v>
      </c>
    </row>
    <row r="447">
      <c r="A447" s="22">
        <v>442.0</v>
      </c>
      <c r="B447" s="324" t="s">
        <v>3514</v>
      </c>
      <c r="C447" s="363">
        <v>44287.0</v>
      </c>
      <c r="D447" s="363">
        <v>44301.0</v>
      </c>
      <c r="E447" s="331"/>
      <c r="F447" s="362">
        <v>1650.0</v>
      </c>
      <c r="G447" s="326">
        <v>2642.64</v>
      </c>
      <c r="H447" s="327">
        <v>630.76</v>
      </c>
      <c r="I447" s="322">
        <f>SUM(53.91+65.34)</f>
        <v>119.25</v>
      </c>
      <c r="J447" s="322">
        <v>198.0</v>
      </c>
      <c r="K447" s="322">
        <f>SUM(302.06+850.5)</f>
        <v>1152.56</v>
      </c>
      <c r="L447" s="323">
        <v>113.86</v>
      </c>
      <c r="M447" s="323">
        <f>SUM(171.45+151.53+77.91)</f>
        <v>400.89</v>
      </c>
      <c r="N447" s="323">
        <v>27.32</v>
      </c>
    </row>
    <row r="448">
      <c r="A448" s="22">
        <v>443.0</v>
      </c>
      <c r="B448" s="324" t="s">
        <v>3515</v>
      </c>
      <c r="C448" s="364">
        <v>44282.0</v>
      </c>
      <c r="D448" s="364">
        <v>44306.0</v>
      </c>
      <c r="E448" s="331"/>
      <c r="F448" s="362">
        <v>2995.0</v>
      </c>
      <c r="G448" s="326">
        <v>1762.67</v>
      </c>
      <c r="H448" s="327">
        <v>335.82</v>
      </c>
      <c r="I448" s="322">
        <f>SUM(107.83+32.67)</f>
        <v>140.5</v>
      </c>
      <c r="J448" s="322">
        <v>198.0</v>
      </c>
      <c r="K448" s="322">
        <v>952.23</v>
      </c>
      <c r="L448" s="323">
        <v>90.65</v>
      </c>
      <c r="M448" s="323">
        <f>SUM(8.57+8.57)</f>
        <v>17.14</v>
      </c>
      <c r="N448" s="323">
        <v>28.33</v>
      </c>
    </row>
    <row r="449">
      <c r="A449" s="22">
        <v>444.0</v>
      </c>
      <c r="B449" s="324" t="s">
        <v>3516</v>
      </c>
      <c r="C449" s="364">
        <v>44285.0</v>
      </c>
      <c r="D449" s="364">
        <v>44295.0</v>
      </c>
      <c r="E449" s="331"/>
      <c r="F449" s="362">
        <v>1885.0</v>
      </c>
      <c r="G449" s="326">
        <v>1601.59</v>
      </c>
      <c r="H449" s="327">
        <v>129.6</v>
      </c>
      <c r="I449" s="322">
        <v>0.0</v>
      </c>
      <c r="J449" s="322">
        <v>198.0</v>
      </c>
      <c r="K449" s="322">
        <f>SUM(952.23+202.5)</f>
        <v>1154.73</v>
      </c>
      <c r="L449" s="323">
        <v>62.21</v>
      </c>
      <c r="M449" s="323">
        <f>SUM(8.57+6.3+6.3)</f>
        <v>21.17</v>
      </c>
      <c r="N449" s="323">
        <v>35.88</v>
      </c>
    </row>
    <row r="450">
      <c r="A450" s="22">
        <v>445.0</v>
      </c>
      <c r="B450" s="324" t="s">
        <v>3517</v>
      </c>
      <c r="C450" s="364">
        <v>44289.0</v>
      </c>
      <c r="D450" s="364">
        <v>44307.0</v>
      </c>
      <c r="E450" s="331"/>
      <c r="F450" s="362">
        <v>2445.0</v>
      </c>
      <c r="G450" s="326">
        <v>2011.58</v>
      </c>
      <c r="H450" s="327">
        <v>194.4</v>
      </c>
      <c r="I450" s="322">
        <f>SUM(53.91+65.34)</f>
        <v>119.25</v>
      </c>
      <c r="J450" s="322">
        <v>198.0</v>
      </c>
      <c r="K450" s="322">
        <f>SUM(952.23+405)</f>
        <v>1357.23</v>
      </c>
      <c r="L450" s="323">
        <v>70.33</v>
      </c>
      <c r="M450" s="354">
        <f>SUM(17.14+14.87+12.6)</f>
        <v>44.61</v>
      </c>
      <c r="N450" s="323">
        <v>27.76</v>
      </c>
    </row>
    <row r="451">
      <c r="A451" s="22">
        <v>446.0</v>
      </c>
      <c r="B451" s="324" t="s">
        <v>3518</v>
      </c>
      <c r="C451" s="363">
        <v>44289.0</v>
      </c>
      <c r="D451" s="363">
        <v>44308.0</v>
      </c>
      <c r="E451" s="331"/>
      <c r="F451" s="362">
        <v>1520.0</v>
      </c>
      <c r="G451" s="326">
        <v>1082.99</v>
      </c>
      <c r="H451" s="327">
        <v>0.0</v>
      </c>
      <c r="I451" s="322">
        <v>32.67</v>
      </c>
      <c r="J451" s="322">
        <v>0.0</v>
      </c>
      <c r="K451" s="322">
        <v>952.23</v>
      </c>
      <c r="L451" s="323">
        <v>66.79</v>
      </c>
      <c r="M451" s="323">
        <v>0.0</v>
      </c>
      <c r="N451" s="323">
        <v>31.3</v>
      </c>
    </row>
    <row r="452">
      <c r="A452" s="22">
        <v>447.0</v>
      </c>
      <c r="B452" s="324" t="s">
        <v>3519</v>
      </c>
      <c r="C452" s="363">
        <v>44289.0</v>
      </c>
      <c r="D452" s="363">
        <v>44299.0</v>
      </c>
      <c r="E452" s="331"/>
      <c r="F452" s="362">
        <v>2575.0</v>
      </c>
      <c r="G452" s="326">
        <v>1114.35</v>
      </c>
      <c r="H452" s="327">
        <v>206.22</v>
      </c>
      <c r="I452" s="322">
        <f>SUM(53.91+65.34)</f>
        <v>119.25</v>
      </c>
      <c r="J452" s="322">
        <v>198.0</v>
      </c>
      <c r="K452" s="322">
        <v>302.06</v>
      </c>
      <c r="L452" s="323">
        <v>48.84</v>
      </c>
      <c r="M452" s="323">
        <f>SUM(77.15+74.88+63.53)</f>
        <v>215.56</v>
      </c>
      <c r="N452" s="323">
        <v>24.42</v>
      </c>
    </row>
    <row r="453">
      <c r="A453" s="22">
        <v>448.0</v>
      </c>
      <c r="B453" s="324" t="s">
        <v>3520</v>
      </c>
      <c r="C453" s="363">
        <v>44290.0</v>
      </c>
      <c r="D453" s="363">
        <v>44300.0</v>
      </c>
      <c r="E453" s="331"/>
      <c r="F453" s="362">
        <v>2310.0</v>
      </c>
      <c r="G453" s="326">
        <v>1240.27</v>
      </c>
      <c r="H453" s="327">
        <v>43.71</v>
      </c>
      <c r="I453" s="322">
        <v>0.0</v>
      </c>
      <c r="J453" s="322">
        <v>0.0</v>
      </c>
      <c r="K453" s="335">
        <v>1071.48</v>
      </c>
      <c r="L453" s="323">
        <v>83.96</v>
      </c>
      <c r="M453" s="323">
        <f>SUM(8.57+8.57)</f>
        <v>17.14</v>
      </c>
      <c r="N453" s="323">
        <v>23.98</v>
      </c>
    </row>
    <row r="454">
      <c r="A454" s="22">
        <v>449.0</v>
      </c>
      <c r="B454" s="324" t="s">
        <v>3521</v>
      </c>
      <c r="C454" s="364">
        <v>44294.0</v>
      </c>
      <c r="D454" s="364">
        <v>44350.0</v>
      </c>
      <c r="E454" s="331"/>
      <c r="F454" s="362">
        <v>1200.0</v>
      </c>
      <c r="G454" s="326">
        <v>2451.79</v>
      </c>
      <c r="H454" s="327">
        <f>SUM(554.74+91.53)</f>
        <v>646.27</v>
      </c>
      <c r="I454" s="322">
        <v>53.91</v>
      </c>
      <c r="J454" s="322">
        <v>198.0</v>
      </c>
      <c r="K454" s="322">
        <f>SUM(952.23+202.5)</f>
        <v>1154.73</v>
      </c>
      <c r="L454" s="323">
        <v>34.12</v>
      </c>
      <c r="M454" s="323">
        <f>SUM(102.87+100.59+97.33)</f>
        <v>300.79</v>
      </c>
      <c r="N454" s="323">
        <v>63.97</v>
      </c>
    </row>
    <row r="455">
      <c r="A455" s="22">
        <v>450.0</v>
      </c>
      <c r="B455" s="324" t="s">
        <v>3522</v>
      </c>
      <c r="C455" s="364">
        <v>44338.0</v>
      </c>
      <c r="D455" s="364">
        <v>44418.0</v>
      </c>
      <c r="E455" s="331"/>
      <c r="F455" s="362">
        <v>965.0</v>
      </c>
      <c r="G455" s="327" t="s">
        <v>3523</v>
      </c>
      <c r="H455" s="327" t="s">
        <v>3523</v>
      </c>
      <c r="I455" s="322" t="s">
        <v>3523</v>
      </c>
      <c r="J455" s="322" t="s">
        <v>3523</v>
      </c>
      <c r="K455" s="322" t="s">
        <v>3523</v>
      </c>
      <c r="L455" s="323" t="s">
        <v>3523</v>
      </c>
      <c r="M455" s="323" t="s">
        <v>3523</v>
      </c>
      <c r="N455" s="323" t="s">
        <v>3523</v>
      </c>
    </row>
    <row r="456">
      <c r="A456" s="22">
        <v>451.0</v>
      </c>
      <c r="B456" s="324" t="s">
        <v>3524</v>
      </c>
      <c r="C456" s="364">
        <v>44340.0</v>
      </c>
      <c r="D456" s="364">
        <v>44348.0</v>
      </c>
      <c r="E456" s="331"/>
      <c r="F456" s="362">
        <v>2410.0</v>
      </c>
      <c r="G456" s="326">
        <v>4676.92</v>
      </c>
      <c r="H456" s="327">
        <f>SUM(3328.45+549.18)</f>
        <v>3877.63</v>
      </c>
      <c r="I456" s="322">
        <v>32.67</v>
      </c>
      <c r="J456" s="322">
        <v>94.5</v>
      </c>
      <c r="K456" s="322">
        <f>SUM(1.7+302.06)</f>
        <v>303.76</v>
      </c>
      <c r="L456" s="323">
        <v>29.92</v>
      </c>
      <c r="M456" s="323">
        <f>SUM(120.01+106.4+69.34)</f>
        <v>295.75</v>
      </c>
      <c r="N456" s="323">
        <f>SUM(22.44+20.25)</f>
        <v>42.69</v>
      </c>
    </row>
    <row r="457">
      <c r="A457" s="22">
        <v>452.0</v>
      </c>
      <c r="B457" s="324" t="s">
        <v>3525</v>
      </c>
      <c r="C457" s="364">
        <v>44340.0</v>
      </c>
      <c r="D457" s="363">
        <v>44368.0</v>
      </c>
      <c r="E457" s="331"/>
      <c r="F457" s="362">
        <v>1470.0</v>
      </c>
      <c r="G457" s="326">
        <v>13910.23</v>
      </c>
      <c r="H457" s="327">
        <f>SUM(9430.61+1556.01)</f>
        <v>10986.62</v>
      </c>
      <c r="I457" s="322">
        <f>SUM(51.23+545.28)</f>
        <v>596.51</v>
      </c>
      <c r="J457" s="322">
        <f>SUM(94.5+198)</f>
        <v>292.5</v>
      </c>
      <c r="K457" s="322">
        <f>SUM(952.23+134.24)</f>
        <v>1086.47</v>
      </c>
      <c r="L457" s="323">
        <v>0.0</v>
      </c>
      <c r="M457" s="323">
        <f>SUM(325.75+321.21+182.83)</f>
        <v>829.79</v>
      </c>
      <c r="N457" s="323">
        <f>SUM(98.09+20.25)</f>
        <v>118.34</v>
      </c>
    </row>
    <row r="458">
      <c r="A458" s="22">
        <v>453.0</v>
      </c>
      <c r="B458" s="324" t="s">
        <v>3526</v>
      </c>
      <c r="C458" s="363">
        <v>44343.0</v>
      </c>
      <c r="D458" s="363"/>
      <c r="E458" s="325">
        <v>44344.0</v>
      </c>
      <c r="F458" s="362">
        <v>620.0</v>
      </c>
      <c r="G458" s="327">
        <v>610.15</v>
      </c>
      <c r="H458" s="327">
        <v>0.0</v>
      </c>
      <c r="I458" s="322">
        <v>0.0</v>
      </c>
      <c r="J458" s="322">
        <v>198.0</v>
      </c>
      <c r="K458" s="322">
        <v>302.06</v>
      </c>
      <c r="L458" s="323">
        <v>17.45</v>
      </c>
      <c r="M458" s="323">
        <f>SUM(34.29+17.14+6.3)</f>
        <v>57.73</v>
      </c>
      <c r="N458" s="323">
        <v>34.91</v>
      </c>
    </row>
    <row r="459">
      <c r="A459" s="22">
        <v>454.0</v>
      </c>
      <c r="B459" s="324" t="s">
        <v>3527</v>
      </c>
      <c r="C459" s="363">
        <v>44343.0</v>
      </c>
      <c r="D459" s="363">
        <v>44367.0</v>
      </c>
      <c r="E459" s="331"/>
      <c r="F459" s="362">
        <v>1450.0</v>
      </c>
      <c r="G459" s="326">
        <v>1557.47</v>
      </c>
      <c r="H459" s="327">
        <v>194.4</v>
      </c>
      <c r="I459" s="322">
        <v>0.0</v>
      </c>
      <c r="J459" s="322">
        <f>SUM(94.5+198)</f>
        <v>292.5</v>
      </c>
      <c r="K459" s="322">
        <v>952.23</v>
      </c>
      <c r="L459" s="323">
        <v>70.33</v>
      </c>
      <c r="M459" s="323">
        <v>0.0</v>
      </c>
      <c r="N459" s="323">
        <f>SUM(27.76+20.25)</f>
        <v>48.01</v>
      </c>
    </row>
    <row r="460">
      <c r="A460" s="22">
        <v>455.0</v>
      </c>
      <c r="B460" s="324" t="s">
        <v>3528</v>
      </c>
      <c r="C460" s="363">
        <v>44342.0</v>
      </c>
      <c r="D460" s="363">
        <v>44360.0</v>
      </c>
      <c r="E460" s="331"/>
      <c r="F460" s="362">
        <v>1585.0</v>
      </c>
      <c r="G460" s="326">
        <v>1587.48</v>
      </c>
      <c r="H460" s="327">
        <v>183.6</v>
      </c>
      <c r="I460" s="322">
        <v>0.0</v>
      </c>
      <c r="J460" s="322">
        <v>198.0</v>
      </c>
      <c r="K460" s="322">
        <v>952.23</v>
      </c>
      <c r="L460" s="323">
        <v>0.0</v>
      </c>
      <c r="M460" s="323">
        <f>SUM(77.15+46.89+31.52)</f>
        <v>155.56</v>
      </c>
      <c r="N460" s="323">
        <v>98.09</v>
      </c>
    </row>
    <row r="461">
      <c r="A461" s="22">
        <v>456.0</v>
      </c>
      <c r="B461" s="324" t="s">
        <v>3529</v>
      </c>
      <c r="C461" s="363">
        <v>44346.0</v>
      </c>
      <c r="D461" s="363">
        <v>44355.0</v>
      </c>
      <c r="E461" s="331"/>
      <c r="F461" s="362">
        <v>2360.0</v>
      </c>
      <c r="G461" s="327">
        <v>419.22</v>
      </c>
      <c r="H461" s="327">
        <v>64.8</v>
      </c>
      <c r="I461" s="322">
        <v>0.0</v>
      </c>
      <c r="J461" s="322">
        <v>0.0</v>
      </c>
      <c r="K461" s="322">
        <v>302.06</v>
      </c>
      <c r="L461" s="323">
        <v>28.2</v>
      </c>
      <c r="M461" s="323">
        <v>0.0</v>
      </c>
      <c r="N461" s="323">
        <v>24.16</v>
      </c>
    </row>
    <row r="462">
      <c r="A462" s="22">
        <v>457.0</v>
      </c>
      <c r="B462" s="324" t="s">
        <v>3530</v>
      </c>
      <c r="C462" s="363">
        <v>44346.0</v>
      </c>
      <c r="D462" s="363">
        <v>44378.0</v>
      </c>
      <c r="E462" s="331"/>
      <c r="F462" s="362">
        <v>1970.0</v>
      </c>
      <c r="G462" s="326">
        <v>4979.31</v>
      </c>
      <c r="H462" s="327">
        <f>SUM(2316.16+366.12)</f>
        <v>2682.28</v>
      </c>
      <c r="I462" s="322">
        <f>SUM(51.23+131.54)</f>
        <v>182.77</v>
      </c>
      <c r="J462" s="322">
        <v>198.0</v>
      </c>
      <c r="K462" s="322">
        <f>SUM(952.23+8.39)</f>
        <v>960.62</v>
      </c>
      <c r="L462" s="323">
        <v>63.88</v>
      </c>
      <c r="M462" s="323">
        <f>SUM(394.33+269.27+159.87)</f>
        <v>823.47</v>
      </c>
      <c r="N462" s="323">
        <v>34.21</v>
      </c>
    </row>
    <row r="463">
      <c r="A463" s="22">
        <v>458.0</v>
      </c>
      <c r="B463" s="324" t="s">
        <v>3531</v>
      </c>
      <c r="C463" s="364">
        <v>44351.0</v>
      </c>
      <c r="D463" s="363">
        <v>44360.0</v>
      </c>
      <c r="E463" s="331"/>
      <c r="F463" s="366">
        <v>1650.0</v>
      </c>
      <c r="G463" s="326">
        <v>2532.66</v>
      </c>
      <c r="H463" s="327">
        <v>433.79</v>
      </c>
      <c r="I463" s="322">
        <v>51.23</v>
      </c>
      <c r="J463" s="322">
        <f>SUM(94.5+198)</f>
        <v>292.5</v>
      </c>
      <c r="K463" s="322">
        <f>SUM(952.23+648)</f>
        <v>1600.23</v>
      </c>
      <c r="L463" s="323">
        <v>105.39</v>
      </c>
      <c r="M463" s="323">
        <v>0.0</v>
      </c>
      <c r="N463" s="323">
        <f>SUM(29.27+20.25)</f>
        <v>49.52</v>
      </c>
    </row>
    <row r="464">
      <c r="A464" s="22">
        <v>459.0</v>
      </c>
      <c r="B464" s="324" t="s">
        <v>3532</v>
      </c>
      <c r="C464" s="365">
        <v>44354.0</v>
      </c>
      <c r="D464" s="364">
        <v>44400.0</v>
      </c>
      <c r="E464" s="331"/>
      <c r="F464" s="366">
        <v>1850.0</v>
      </c>
      <c r="G464" s="326">
        <v>1645.52</v>
      </c>
      <c r="H464" s="327">
        <v>109.28</v>
      </c>
      <c r="I464" s="322">
        <v>0.0</v>
      </c>
      <c r="J464" s="322">
        <v>198.0</v>
      </c>
      <c r="K464" s="322">
        <f>SUM(586.31+121.5)</f>
        <v>707.81</v>
      </c>
      <c r="L464" s="323">
        <v>70.87</v>
      </c>
      <c r="M464" s="323">
        <f>SUM(222.88+209.27+107.17)</f>
        <v>539.32</v>
      </c>
      <c r="N464" s="323">
        <v>20.24</v>
      </c>
    </row>
    <row r="465">
      <c r="A465" s="22">
        <v>460.0</v>
      </c>
      <c r="B465" s="324" t="s">
        <v>3533</v>
      </c>
      <c r="C465" s="364">
        <v>44383.0</v>
      </c>
      <c r="D465" s="363"/>
      <c r="E465" s="325">
        <v>44387.0</v>
      </c>
      <c r="F465" s="366">
        <v>1235.0</v>
      </c>
      <c r="G465" s="326">
        <v>2922.02</v>
      </c>
      <c r="H465" s="327">
        <v>270.51</v>
      </c>
      <c r="I465" s="322">
        <f>SUM(51.23+34.08)</f>
        <v>85.31</v>
      </c>
      <c r="J465" s="322">
        <f>SUM(94.5+198)</f>
        <v>292.5</v>
      </c>
      <c r="K465" s="322">
        <f>SUM(952.23+8.39)</f>
        <v>960.62</v>
      </c>
      <c r="L465" s="323">
        <v>80.95</v>
      </c>
      <c r="M465" s="323">
        <f>SUM(497.2+479.05+208.04)</f>
        <v>1184.29</v>
      </c>
      <c r="N465" s="323">
        <f>SUM(27.59+20.25)</f>
        <v>47.84</v>
      </c>
    </row>
    <row r="466">
      <c r="A466" s="22">
        <v>461.0</v>
      </c>
      <c r="B466" s="324" t="s">
        <v>3534</v>
      </c>
      <c r="C466" s="364">
        <v>44383.0</v>
      </c>
      <c r="D466" s="363">
        <v>44412.0</v>
      </c>
      <c r="E466" s="331"/>
      <c r="F466" s="366">
        <v>715.0</v>
      </c>
      <c r="G466" s="326">
        <v>7706.34</v>
      </c>
      <c r="H466" s="326">
        <f>SUM(4992.67+823.77)</f>
        <v>5816.44</v>
      </c>
      <c r="I466" s="322">
        <f>SUM(51.23+68.16)</f>
        <v>119.39</v>
      </c>
      <c r="J466" s="322">
        <v>198.0</v>
      </c>
      <c r="K466" s="322">
        <f>SUM(258.47+16.78+364.5)</f>
        <v>639.75</v>
      </c>
      <c r="L466" s="323">
        <v>27.14</v>
      </c>
      <c r="M466" s="323">
        <f>SUM(342.9+355.5+189.13)</f>
        <v>887.53</v>
      </c>
      <c r="N466" s="323">
        <v>18.09</v>
      </c>
    </row>
    <row r="467">
      <c r="A467" s="22">
        <v>462.0</v>
      </c>
      <c r="B467" s="324" t="s">
        <v>3535</v>
      </c>
      <c r="C467" s="364">
        <v>44360.0</v>
      </c>
      <c r="D467" s="363">
        <v>44382.0</v>
      </c>
      <c r="E467" s="331"/>
      <c r="F467" s="366">
        <v>995.0</v>
      </c>
      <c r="G467" s="327" t="s">
        <v>3523</v>
      </c>
      <c r="H467" s="326" t="s">
        <v>3523</v>
      </c>
      <c r="I467" s="322" t="s">
        <v>3523</v>
      </c>
      <c r="J467" s="322" t="s">
        <v>3523</v>
      </c>
      <c r="K467" s="322" t="s">
        <v>3523</v>
      </c>
      <c r="L467" s="323" t="s">
        <v>3523</v>
      </c>
      <c r="M467" s="323" t="s">
        <v>3523</v>
      </c>
      <c r="N467" s="323" t="s">
        <v>3523</v>
      </c>
    </row>
    <row r="468">
      <c r="A468" s="22">
        <v>463.0</v>
      </c>
      <c r="B468" s="324" t="s">
        <v>3536</v>
      </c>
      <c r="C468" s="364">
        <v>44370.0</v>
      </c>
      <c r="D468" s="363">
        <v>44400.0</v>
      </c>
      <c r="E468" s="331"/>
      <c r="F468" s="366">
        <v>1430.0</v>
      </c>
      <c r="G468" s="327">
        <v>554.46</v>
      </c>
      <c r="H468" s="327">
        <v>184.36</v>
      </c>
      <c r="I468" s="322">
        <v>0.0</v>
      </c>
      <c r="J468" s="322">
        <v>0.0</v>
      </c>
      <c r="K468" s="322">
        <v>302.06</v>
      </c>
      <c r="L468" s="323">
        <v>45.36</v>
      </c>
      <c r="M468" s="323">
        <v>0.0</v>
      </c>
      <c r="N468" s="323">
        <v>22.68</v>
      </c>
    </row>
    <row r="469">
      <c r="A469" s="22">
        <v>464.0</v>
      </c>
      <c r="B469" s="324" t="s">
        <v>3537</v>
      </c>
      <c r="C469" s="364">
        <v>44373.0</v>
      </c>
      <c r="D469" s="363">
        <v>44392.0</v>
      </c>
      <c r="E469" s="331"/>
      <c r="F469" s="366">
        <v>1620.0</v>
      </c>
      <c r="G469" s="326">
        <v>6569.4</v>
      </c>
      <c r="H469" s="327">
        <f>SUM(3501.25+549.18)</f>
        <v>4050.43</v>
      </c>
      <c r="I469" s="322">
        <v>0.0</v>
      </c>
      <c r="J469" s="322">
        <f>SUM(94.5+198)</f>
        <v>292.5</v>
      </c>
      <c r="K469" s="322">
        <f>SUM(586.31+405+701.64)</f>
        <v>1692.95</v>
      </c>
      <c r="L469" s="323">
        <v>51.06</v>
      </c>
      <c r="M469" s="323">
        <f>SUM(180.02+186.32+81.95)</f>
        <v>448.29</v>
      </c>
      <c r="N469" s="323">
        <f>SUM(13.92+20.25)</f>
        <v>34.17</v>
      </c>
    </row>
    <row r="470">
      <c r="A470" s="22">
        <v>465.0</v>
      </c>
      <c r="B470" s="324" t="s">
        <v>3538</v>
      </c>
      <c r="C470" s="364">
        <v>44411.0</v>
      </c>
      <c r="D470" s="364">
        <v>44465.0</v>
      </c>
      <c r="E470" s="331"/>
      <c r="F470" s="366">
        <v>1940.0</v>
      </c>
      <c r="G470" s="326">
        <v>1684.87</v>
      </c>
      <c r="H470" s="327">
        <v>151.2</v>
      </c>
      <c r="I470" s="322">
        <v>0.0</v>
      </c>
      <c r="J470" s="322">
        <v>0.0</v>
      </c>
      <c r="K470" s="322">
        <v>952.23</v>
      </c>
      <c r="L470" s="323">
        <v>63.88</v>
      </c>
      <c r="M470" s="323">
        <f>SUM(205.74+170.44+107.17)</f>
        <v>483.35</v>
      </c>
      <c r="N470" s="323">
        <v>34.21</v>
      </c>
    </row>
    <row r="471">
      <c r="A471" s="334">
        <v>466.0</v>
      </c>
      <c r="B471" s="324" t="s">
        <v>3539</v>
      </c>
      <c r="C471" s="363">
        <v>44411.0</v>
      </c>
      <c r="D471" s="367">
        <v>44465.0</v>
      </c>
      <c r="E471" s="363"/>
      <c r="F471" s="366">
        <v>1115.0</v>
      </c>
      <c r="G471" s="326">
        <v>7375.2</v>
      </c>
      <c r="H471" s="326">
        <f>SUM(3999.84+549.18)</f>
        <v>4549.02</v>
      </c>
      <c r="I471" s="322">
        <f>SUM(28.29+51.23)</f>
        <v>79.52</v>
      </c>
      <c r="J471" s="322">
        <v>198.0</v>
      </c>
      <c r="K471" s="322">
        <v>586.31</v>
      </c>
      <c r="L471" s="323">
        <v>91.58</v>
      </c>
      <c r="M471" s="323">
        <f>SUM(737.23+732.69+390.87)</f>
        <v>1860.79</v>
      </c>
      <c r="N471" s="323">
        <v>9.98</v>
      </c>
    </row>
    <row r="472">
      <c r="A472" s="334">
        <v>467.0</v>
      </c>
      <c r="B472" s="324" t="s">
        <v>3540</v>
      </c>
      <c r="C472" s="364">
        <v>44411.0</v>
      </c>
      <c r="D472" s="368">
        <v>44465.0</v>
      </c>
      <c r="E472" s="364"/>
      <c r="F472" s="366">
        <v>965.0</v>
      </c>
      <c r="G472" s="326">
        <f>SUM(3526.02+3452.31)</f>
        <v>6978.33</v>
      </c>
      <c r="H472" s="327">
        <f>SUM(1664.22+274.59+769.87)</f>
        <v>2708.68</v>
      </c>
      <c r="I472" s="322">
        <v>51.23</v>
      </c>
      <c r="J472" s="322">
        <f>SUM(94.5+198+198)</f>
        <v>490.5</v>
      </c>
      <c r="K472" s="322">
        <f>SUM(952.23+1071.48+8.39)</f>
        <v>2032.1</v>
      </c>
      <c r="L472" s="323">
        <v>147.87</v>
      </c>
      <c r="M472" s="323">
        <f>SUM(85.72+94.29+44.13+454.34+484.08+220.65)</f>
        <v>1383.21</v>
      </c>
      <c r="N472" s="323">
        <f>SUM(98.09+20.25+12.32)</f>
        <v>130.66</v>
      </c>
    </row>
    <row r="473">
      <c r="A473" s="334">
        <v>468.0</v>
      </c>
      <c r="B473" s="324" t="s">
        <v>3541</v>
      </c>
      <c r="C473" s="364">
        <v>44427.0</v>
      </c>
      <c r="D473" s="368">
        <v>44445.0</v>
      </c>
      <c r="E473" s="364"/>
      <c r="F473" s="366">
        <v>1045.0</v>
      </c>
      <c r="G473" s="326">
        <v>17544.17</v>
      </c>
      <c r="H473" s="327">
        <f>SUM(12834.05+2013.66)</f>
        <v>14847.71</v>
      </c>
      <c r="I473" s="322">
        <v>0.0</v>
      </c>
      <c r="J473" s="322">
        <f>SUM(94.5+198)</f>
        <v>292.5</v>
      </c>
      <c r="K473" s="322">
        <v>952.23</v>
      </c>
      <c r="L473" s="323">
        <v>146.08</v>
      </c>
      <c r="M473" s="323">
        <f>SUM(488.63+512.07+264.78)</f>
        <v>1265.48</v>
      </c>
      <c r="N473" s="323" t="s">
        <v>3542</v>
      </c>
    </row>
    <row r="474">
      <c r="A474" s="334">
        <v>469.0</v>
      </c>
      <c r="B474" s="324" t="s">
        <v>3543</v>
      </c>
      <c r="C474" s="363">
        <v>44428.0</v>
      </c>
      <c r="D474" s="367">
        <v>44431.0</v>
      </c>
      <c r="E474" s="363"/>
      <c r="F474" s="366">
        <v>1990.0</v>
      </c>
      <c r="G474" s="326">
        <f>SUM(2078.21+1158.32)</f>
        <v>3236.53</v>
      </c>
      <c r="H474" s="327">
        <f>SUM(1109.48+183.06+108)</f>
        <v>1400.54</v>
      </c>
      <c r="I474" s="322">
        <v>0.0</v>
      </c>
      <c r="J474" s="322">
        <v>0.0</v>
      </c>
      <c r="K474" s="322">
        <f>SUM(586.31+952.23)</f>
        <v>1538.54</v>
      </c>
      <c r="L474" s="323">
        <f>SUM(25.99+63.88)</f>
        <v>89.87</v>
      </c>
      <c r="M474" s="323">
        <f>SUM(51.43+51.43+31.52)</f>
        <v>134.38</v>
      </c>
      <c r="N474" s="323" t="s">
        <v>3544</v>
      </c>
    </row>
    <row r="475">
      <c r="A475" s="334">
        <v>470.0</v>
      </c>
      <c r="B475" s="324" t="s">
        <v>3545</v>
      </c>
      <c r="C475" s="365">
        <v>44197.0</v>
      </c>
      <c r="D475" s="368"/>
      <c r="E475" s="270">
        <v>44202.0</v>
      </c>
      <c r="F475" s="366">
        <v>1605.0</v>
      </c>
      <c r="G475" s="326">
        <v>1705.22</v>
      </c>
      <c r="H475" s="327">
        <v>64.8</v>
      </c>
      <c r="I475" s="322">
        <v>0.0</v>
      </c>
      <c r="J475" s="322">
        <f>SUM(94.5+198)</f>
        <v>292.5</v>
      </c>
      <c r="K475" s="322">
        <v>952.23</v>
      </c>
      <c r="L475" s="323">
        <v>47.36</v>
      </c>
      <c r="M475" s="323">
        <f>SUM(111.44+102.87+63.04)</f>
        <v>277.35</v>
      </c>
      <c r="N475" s="323" t="s">
        <v>3546</v>
      </c>
    </row>
    <row r="476">
      <c r="A476" s="22">
        <v>471.0</v>
      </c>
      <c r="B476" s="324" t="s">
        <v>3547</v>
      </c>
      <c r="C476" s="364">
        <v>44197.0</v>
      </c>
      <c r="D476" s="368">
        <v>44220.0</v>
      </c>
      <c r="E476" s="364"/>
      <c r="F476" s="362">
        <v>840.0</v>
      </c>
      <c r="G476" s="326">
        <v>1750.02</v>
      </c>
      <c r="H476" s="327">
        <v>54.0</v>
      </c>
      <c r="I476" s="322">
        <v>0.0</v>
      </c>
      <c r="J476" s="322">
        <v>0.0</v>
      </c>
      <c r="K476" s="335">
        <f>SUM(1071.48+283.5)</f>
        <v>1354.98</v>
      </c>
      <c r="L476" s="323">
        <v>58.5</v>
      </c>
      <c r="M476" s="323">
        <f>SUM(120.01+104.63+18.91)</f>
        <v>243.55</v>
      </c>
      <c r="N476" s="323">
        <v>38.99</v>
      </c>
    </row>
    <row r="477">
      <c r="A477" s="22">
        <v>472.0</v>
      </c>
      <c r="B477" s="324" t="s">
        <v>3548</v>
      </c>
      <c r="C477" s="363">
        <v>44197.0</v>
      </c>
      <c r="D477" s="363">
        <v>44210.0</v>
      </c>
      <c r="E477" s="331"/>
      <c r="F477" s="362">
        <v>1725.0</v>
      </c>
      <c r="G477" s="326">
        <v>7567.43</v>
      </c>
      <c r="H477" s="327">
        <f>SUM(4664.73+732.24)</f>
        <v>5396.97</v>
      </c>
      <c r="I477" s="322">
        <f>SUM(53.91+32.67)</f>
        <v>86.58</v>
      </c>
      <c r="J477" s="322">
        <v>198.0</v>
      </c>
      <c r="K477" s="322">
        <f>SUM(952.23+445.5)</f>
        <v>1397.73</v>
      </c>
      <c r="L477" s="323">
        <v>73.16</v>
      </c>
      <c r="M477" s="323">
        <f>SUM(180.02+159.61+50.43)</f>
        <v>390.06</v>
      </c>
      <c r="N477" s="323">
        <v>24.93</v>
      </c>
    </row>
    <row r="478">
      <c r="A478" s="22">
        <v>473.0</v>
      </c>
      <c r="B478" s="324" t="s">
        <v>3549</v>
      </c>
      <c r="C478" s="363">
        <v>44198.0</v>
      </c>
      <c r="D478" s="363">
        <v>44211.0</v>
      </c>
      <c r="E478" s="331"/>
      <c r="F478" s="362">
        <v>2525.0</v>
      </c>
      <c r="G478" s="327">
        <v>696.37</v>
      </c>
      <c r="H478" s="327">
        <v>87.42</v>
      </c>
      <c r="I478" s="322">
        <v>107.83</v>
      </c>
      <c r="J478" s="322">
        <v>0.0</v>
      </c>
      <c r="K478" s="322">
        <v>302.06</v>
      </c>
      <c r="L478" s="323">
        <v>48.84</v>
      </c>
      <c r="M478" s="323">
        <f>SUM(60+53.2+12.6)</f>
        <v>125.8</v>
      </c>
      <c r="N478" s="323">
        <v>24.42</v>
      </c>
    </row>
    <row r="479">
      <c r="A479" s="22">
        <v>474.0</v>
      </c>
      <c r="B479" s="324" t="s">
        <v>3550</v>
      </c>
      <c r="C479" s="363">
        <v>44200.0</v>
      </c>
      <c r="D479" s="363">
        <v>44211.0</v>
      </c>
      <c r="E479" s="331"/>
      <c r="F479" s="362">
        <v>2385.0</v>
      </c>
      <c r="G479" s="326">
        <v>1141.61</v>
      </c>
      <c r="H479" s="327">
        <v>206.22</v>
      </c>
      <c r="I479" s="322">
        <v>0.0</v>
      </c>
      <c r="J479" s="322">
        <v>198.0</v>
      </c>
      <c r="K479" s="322">
        <v>302.06</v>
      </c>
      <c r="L479" s="323">
        <v>48.84</v>
      </c>
      <c r="M479" s="323">
        <f>SUM(162.87+142.46+56.74)</f>
        <v>362.07</v>
      </c>
      <c r="N479" s="323">
        <v>24.42</v>
      </c>
    </row>
    <row r="480">
      <c r="A480" s="22">
        <v>475.0</v>
      </c>
      <c r="B480" s="324" t="s">
        <v>3551</v>
      </c>
      <c r="C480" s="364">
        <v>44204.0</v>
      </c>
      <c r="D480" s="364">
        <v>44213.0</v>
      </c>
      <c r="E480" s="331"/>
      <c r="F480" s="362">
        <v>2175.0</v>
      </c>
      <c r="G480" s="326">
        <v>1373.47</v>
      </c>
      <c r="H480" s="327">
        <v>86.4</v>
      </c>
      <c r="I480" s="322">
        <v>0.0</v>
      </c>
      <c r="J480" s="322">
        <v>0.0</v>
      </c>
      <c r="K480" s="322">
        <v>952.23</v>
      </c>
      <c r="L480" s="323">
        <v>53.51</v>
      </c>
      <c r="M480" s="323">
        <f>SUM(111.44+100.1+25.21)</f>
        <v>236.75</v>
      </c>
      <c r="N480" s="323">
        <v>44.58</v>
      </c>
    </row>
    <row r="481">
      <c r="A481" s="22">
        <v>476.0</v>
      </c>
      <c r="B481" s="324" t="s">
        <v>3552</v>
      </c>
      <c r="C481" s="364">
        <v>44206.0</v>
      </c>
      <c r="D481" s="364">
        <v>44261.0</v>
      </c>
      <c r="E481" s="331"/>
      <c r="F481" s="362">
        <v>1375.0</v>
      </c>
      <c r="G481" s="326">
        <v>11071.05</v>
      </c>
      <c r="H481" s="326">
        <f>SUM(5306.89+823.77)</f>
        <v>6130.66</v>
      </c>
      <c r="I481" s="322">
        <f>SUM(28.29+53.91+116.57+34.08)</f>
        <v>232.85</v>
      </c>
      <c r="J481" s="322">
        <v>198.0</v>
      </c>
      <c r="K481" s="322">
        <f>SUM(586.31+8.39+729+1403.29)</f>
        <v>2726.99</v>
      </c>
      <c r="L481" s="323">
        <v>76.52</v>
      </c>
      <c r="M481" s="323">
        <f>SUM(728.66+633.39+327.82)</f>
        <v>1689.87</v>
      </c>
      <c r="N481" s="323">
        <v>9.36</v>
      </c>
    </row>
    <row r="482">
      <c r="A482" s="22">
        <v>477.0</v>
      </c>
      <c r="B482" s="324" t="s">
        <v>3553</v>
      </c>
      <c r="C482" s="364">
        <v>44206.0</v>
      </c>
      <c r="D482" s="364">
        <v>44261.0</v>
      </c>
      <c r="E482" s="331"/>
      <c r="F482" s="362">
        <v>1375.0</v>
      </c>
      <c r="G482" s="326">
        <v>6408.95</v>
      </c>
      <c r="H482" s="327">
        <v>572.4</v>
      </c>
      <c r="I482" s="322">
        <f>SUM(56.59+107.83+116.57+51.12)</f>
        <v>332.11</v>
      </c>
      <c r="J482" s="322">
        <v>198.0</v>
      </c>
      <c r="K482" s="322">
        <f>SUM(15.3+586.31+16.78+891+1403.29)</f>
        <v>2912.68</v>
      </c>
      <c r="L482" s="323">
        <v>57.9</v>
      </c>
      <c r="M482" s="323">
        <f>SUM(1002.98+930.4+395.4)</f>
        <v>2328.78</v>
      </c>
      <c r="N482" s="323">
        <v>7.08</v>
      </c>
    </row>
    <row r="483">
      <c r="A483" s="22">
        <v>478.0</v>
      </c>
      <c r="B483" s="324" t="s">
        <v>3554</v>
      </c>
      <c r="C483" s="364">
        <v>44232.0</v>
      </c>
      <c r="D483" s="331"/>
      <c r="E483" s="325">
        <v>44242.0</v>
      </c>
      <c r="F483" s="362">
        <v>490.0</v>
      </c>
      <c r="G483" s="326">
        <v>8779.33</v>
      </c>
      <c r="H483" s="326">
        <f>SUM(4992.67+823.77)</f>
        <v>5816.44</v>
      </c>
      <c r="I483" s="322">
        <v>0.0</v>
      </c>
      <c r="J483" s="322">
        <v>0.0</v>
      </c>
      <c r="K483" s="322">
        <f>SUM(3.4+586.31+324+1403.29)</f>
        <v>2317</v>
      </c>
      <c r="L483" s="323">
        <v>42.05</v>
      </c>
      <c r="M483" s="323">
        <f>SUM(248.6+237.26+95.05)</f>
        <v>580.91</v>
      </c>
      <c r="N483" s="323">
        <v>22.93</v>
      </c>
    </row>
    <row r="484">
      <c r="A484" s="369">
        <v>479.0</v>
      </c>
      <c r="B484" s="324" t="s">
        <v>3555</v>
      </c>
      <c r="C484" s="363">
        <v>44233.0</v>
      </c>
      <c r="D484" s="363">
        <v>44242.0</v>
      </c>
      <c r="E484" s="331"/>
      <c r="F484" s="362">
        <v>2725.0</v>
      </c>
      <c r="G484" s="327">
        <v>593.31</v>
      </c>
      <c r="H484" s="327">
        <v>21.85</v>
      </c>
      <c r="I484" s="322">
        <f>SUM(53.91+32.67)</f>
        <v>86.58</v>
      </c>
      <c r="J484" s="322">
        <v>0.0</v>
      </c>
      <c r="K484" s="322">
        <f>SUM(1.7+302.06)</f>
        <v>303.76</v>
      </c>
      <c r="L484" s="323">
        <v>34.56</v>
      </c>
      <c r="M484" s="323">
        <f>SUM(60+44.62+18.91)</f>
        <v>123.53</v>
      </c>
      <c r="N484" s="323">
        <v>23.03</v>
      </c>
    </row>
    <row r="485">
      <c r="A485" s="369">
        <v>480.0</v>
      </c>
      <c r="B485" s="324" t="s">
        <v>3556</v>
      </c>
      <c r="C485" s="363">
        <v>44235.0</v>
      </c>
      <c r="D485" s="363">
        <v>44240.0</v>
      </c>
      <c r="E485" s="331"/>
      <c r="F485" s="362">
        <v>2960.0</v>
      </c>
      <c r="G485" s="327">
        <v>834.96</v>
      </c>
      <c r="H485" s="327">
        <v>0.0</v>
      </c>
      <c r="I485" s="322">
        <v>53.91</v>
      </c>
      <c r="J485" s="322">
        <v>0.0</v>
      </c>
      <c r="K485" s="322">
        <f>SUM(1.7+586.31)</f>
        <v>588.01</v>
      </c>
      <c r="L485" s="323">
        <v>37.13</v>
      </c>
      <c r="M485" s="323">
        <f>SUM(60+55.46+12.6)</f>
        <v>128.06</v>
      </c>
      <c r="N485" s="323">
        <v>27.85</v>
      </c>
    </row>
    <row r="486">
      <c r="A486" s="22">
        <v>481.0</v>
      </c>
      <c r="B486" s="324" t="s">
        <v>3557</v>
      </c>
      <c r="C486" s="363">
        <v>44236.0</v>
      </c>
      <c r="D486" s="363">
        <v>44240.0</v>
      </c>
      <c r="E486" s="331"/>
      <c r="F486" s="362">
        <v>2405.0</v>
      </c>
      <c r="G486" s="327">
        <v>551.7</v>
      </c>
      <c r="H486" s="327">
        <v>0.0</v>
      </c>
      <c r="I486" s="322">
        <v>0.0</v>
      </c>
      <c r="J486" s="322">
        <v>0.0</v>
      </c>
      <c r="K486" s="322">
        <f>SUM(3.4+302.06)</f>
        <v>305.46</v>
      </c>
      <c r="L486" s="323">
        <v>28.2</v>
      </c>
      <c r="M486" s="323">
        <f>SUM(85.72+8.57+74.38+25.21)</f>
        <v>193.88</v>
      </c>
      <c r="N486" s="323">
        <v>24.16</v>
      </c>
    </row>
    <row r="487">
      <c r="A487" s="22">
        <v>482.0</v>
      </c>
      <c r="B487" s="324" t="s">
        <v>3558</v>
      </c>
      <c r="C487" s="363">
        <v>44236.0</v>
      </c>
      <c r="D487" s="363">
        <v>44244.0</v>
      </c>
      <c r="E487" s="331"/>
      <c r="F487" s="362">
        <v>2365.0</v>
      </c>
      <c r="G487" s="326">
        <v>2745.58</v>
      </c>
      <c r="H487" s="327">
        <v>216.0</v>
      </c>
      <c r="I487" s="322">
        <v>0.0</v>
      </c>
      <c r="J487" s="322">
        <v>198.0</v>
      </c>
      <c r="K487" s="322">
        <f>SUM(6.8+952.23+486)</f>
        <v>1445.03</v>
      </c>
      <c r="L487" s="323">
        <v>73.16</v>
      </c>
      <c r="M487" s="323">
        <f>SUM(282.89+253.4+252.17)</f>
        <v>788.46</v>
      </c>
      <c r="N487" s="323">
        <v>24.93</v>
      </c>
    </row>
    <row r="488">
      <c r="A488" s="22">
        <v>483.0</v>
      </c>
      <c r="B488" s="324" t="s">
        <v>3559</v>
      </c>
      <c r="C488" s="363">
        <v>44234.0</v>
      </c>
      <c r="D488" s="363">
        <v>44248.0</v>
      </c>
      <c r="E488" s="331"/>
      <c r="F488" s="362">
        <v>2745.0</v>
      </c>
      <c r="G488" s="326">
        <v>1352.94</v>
      </c>
      <c r="H488" s="327">
        <v>336.85</v>
      </c>
      <c r="I488" s="322">
        <f>SUM(53.91+32.67)</f>
        <v>86.58</v>
      </c>
      <c r="J488" s="322">
        <v>198.0</v>
      </c>
      <c r="K488" s="322">
        <v>258.47</v>
      </c>
      <c r="L488" s="323">
        <v>63.3</v>
      </c>
      <c r="M488" s="323">
        <f>SUM(171.45+157.83+56.73)</f>
        <v>386.01</v>
      </c>
      <c r="N488" s="323">
        <v>23.73</v>
      </c>
    </row>
    <row r="489">
      <c r="A489" s="22">
        <v>484.0</v>
      </c>
      <c r="B489" s="324" t="s">
        <v>3560</v>
      </c>
      <c r="C489" s="364">
        <v>44237.0</v>
      </c>
      <c r="D489" s="364">
        <v>44303.0</v>
      </c>
      <c r="E489" s="331"/>
      <c r="F489" s="362">
        <v>1125.0</v>
      </c>
      <c r="G489" s="326">
        <v>6236.06</v>
      </c>
      <c r="H489" s="327">
        <v>933.93</v>
      </c>
      <c r="I489" s="322">
        <f>SUM(107.83+163.35+34.08)</f>
        <v>305.26</v>
      </c>
      <c r="J489" s="322">
        <v>198.0</v>
      </c>
      <c r="K489" s="322">
        <f>SUM(952.23+8.39+1701)</f>
        <v>2661.62</v>
      </c>
      <c r="L489" s="323">
        <v>174.71</v>
      </c>
      <c r="M489" s="323">
        <f>SUM(762.95+704.98+466.74)</f>
        <v>1934.67</v>
      </c>
      <c r="N489" s="323">
        <v>27.87</v>
      </c>
    </row>
    <row r="490">
      <c r="A490" s="334">
        <v>485.0</v>
      </c>
      <c r="B490" s="324" t="s">
        <v>3561</v>
      </c>
      <c r="C490" s="363">
        <v>44295.0</v>
      </c>
      <c r="D490" s="363">
        <v>44400.0</v>
      </c>
      <c r="E490" s="331"/>
      <c r="F490" s="366">
        <v>1450.0</v>
      </c>
      <c r="G490" s="326">
        <f>SUM(3778.96+2572.32)</f>
        <v>6351.28</v>
      </c>
      <c r="H490" s="327">
        <f>SUM(216+248.65)</f>
        <v>464.65</v>
      </c>
      <c r="I490" s="322">
        <f>SUM(34.08+51.23+34.08)</f>
        <v>119.39</v>
      </c>
      <c r="J490" s="322">
        <f>SUM(94.5+198+94.5+198)</f>
        <v>585</v>
      </c>
      <c r="K490" s="322">
        <f>SUM(586.31+293.65+701.64+952.23+8.39+37.8)</f>
        <v>2580.02</v>
      </c>
      <c r="L490" s="323">
        <f>SUM(50.54+77.05)</f>
        <v>127.59</v>
      </c>
      <c r="M490" s="323">
        <f>SUM(771.52+512.07+8.57+277.39+534.52+8.57+277.39)</f>
        <v>2390.03</v>
      </c>
      <c r="N490" s="323">
        <f>SUM(14.44+20.25+26.26+20.25)</f>
        <v>81.2</v>
      </c>
    </row>
    <row r="491">
      <c r="A491" s="22">
        <v>486.0</v>
      </c>
      <c r="B491" s="324" t="s">
        <v>3562</v>
      </c>
      <c r="C491" s="363">
        <v>44291.0</v>
      </c>
      <c r="D491" s="363">
        <v>44307.0</v>
      </c>
      <c r="E491" s="331"/>
      <c r="F491" s="362">
        <v>1980.0</v>
      </c>
      <c r="G491" s="327" t="s">
        <v>3523</v>
      </c>
      <c r="H491" s="327" t="s">
        <v>3523</v>
      </c>
      <c r="I491" s="322" t="s">
        <v>3523</v>
      </c>
      <c r="J491" s="322" t="s">
        <v>3523</v>
      </c>
      <c r="K491" s="322" t="s">
        <v>3523</v>
      </c>
      <c r="L491" s="323" t="s">
        <v>3523</v>
      </c>
      <c r="M491" s="323" t="s">
        <v>3523</v>
      </c>
      <c r="N491" s="323" t="s">
        <v>3523</v>
      </c>
    </row>
    <row r="492">
      <c r="A492" s="22">
        <v>487.0</v>
      </c>
      <c r="B492" s="324" t="s">
        <v>3563</v>
      </c>
      <c r="C492" s="363">
        <v>44298.0</v>
      </c>
      <c r="D492" s="363">
        <v>44307.0</v>
      </c>
      <c r="E492" s="331"/>
      <c r="F492" s="362">
        <v>2415.0</v>
      </c>
      <c r="G492" s="326">
        <v>1465.15</v>
      </c>
      <c r="H492" s="327">
        <v>0.0</v>
      </c>
      <c r="I492" s="322">
        <f>SUM(53.91+65.34)</f>
        <v>119.25</v>
      </c>
      <c r="J492" s="322">
        <v>198.0</v>
      </c>
      <c r="K492" s="322">
        <f>SUM(586.31+364.5)</f>
        <v>950.81</v>
      </c>
      <c r="L492" s="323">
        <v>38.99</v>
      </c>
      <c r="M492" s="323">
        <f>SUM(42.86+40.59+48.66)</f>
        <v>132.11</v>
      </c>
      <c r="N492" s="323">
        <v>25.99</v>
      </c>
    </row>
    <row r="493">
      <c r="A493" s="22">
        <v>488.0</v>
      </c>
      <c r="B493" s="324" t="s">
        <v>3564</v>
      </c>
      <c r="C493" s="363">
        <v>44298.0</v>
      </c>
      <c r="D493" s="363">
        <v>44347.0</v>
      </c>
      <c r="E493" s="331"/>
      <c r="F493" s="362">
        <v>1570.0</v>
      </c>
      <c r="G493" s="326">
        <v>13051.79</v>
      </c>
      <c r="H493" s="326">
        <f>SUM(6982.6+1006.83)</f>
        <v>7989.43</v>
      </c>
      <c r="I493" s="322">
        <f>SUM(53.91+247.25+394.62)</f>
        <v>695.78</v>
      </c>
      <c r="J493" s="322">
        <f>SUM(94.5+198)</f>
        <v>292.5</v>
      </c>
      <c r="K493" s="322">
        <f>SUM(586.31+972+701.64)</f>
        <v>2259.95</v>
      </c>
      <c r="L493" s="323">
        <v>59.97</v>
      </c>
      <c r="M493" s="323">
        <f>SUM(651.51+340.44+622.01)</f>
        <v>1613.96</v>
      </c>
      <c r="N493" s="323">
        <f>SUM(119.95+20.25)</f>
        <v>140.2</v>
      </c>
    </row>
    <row r="494">
      <c r="A494" s="22">
        <v>489.0</v>
      </c>
      <c r="B494" s="324" t="s">
        <v>3565</v>
      </c>
      <c r="C494" s="363">
        <v>44292.0</v>
      </c>
      <c r="D494" s="363">
        <v>44306.0</v>
      </c>
      <c r="E494" s="331"/>
      <c r="F494" s="362">
        <v>3100.0</v>
      </c>
      <c r="G494" s="326">
        <v>1022.0</v>
      </c>
      <c r="H494" s="327">
        <v>0.0</v>
      </c>
      <c r="I494" s="322">
        <f>SUM(107.37+65.34)</f>
        <v>172.71</v>
      </c>
      <c r="J494" s="322">
        <v>198.0</v>
      </c>
      <c r="K494" s="322">
        <v>586.31</v>
      </c>
      <c r="L494" s="323">
        <v>0.0</v>
      </c>
      <c r="M494" s="323">
        <v>0.0</v>
      </c>
      <c r="N494" s="323">
        <v>64.98</v>
      </c>
    </row>
    <row r="495">
      <c r="A495" s="22">
        <v>490.0</v>
      </c>
      <c r="B495" s="324" t="s">
        <v>3566</v>
      </c>
      <c r="C495" s="298">
        <v>44257.0</v>
      </c>
      <c r="D495" s="363">
        <v>44284.0</v>
      </c>
      <c r="E495" s="331"/>
      <c r="F495" s="362">
        <v>1875.0</v>
      </c>
      <c r="G495" s="326">
        <v>16020.74</v>
      </c>
      <c r="H495" s="326">
        <f>SUM(10615.69+1739.07)</f>
        <v>12354.76</v>
      </c>
      <c r="I495" s="322">
        <f>SUM(161.75+65.34)</f>
        <v>227.09</v>
      </c>
      <c r="J495" s="322">
        <v>198.0</v>
      </c>
      <c r="K495" s="322">
        <f>SUM(952.23+1093.5)</f>
        <v>2045.73</v>
      </c>
      <c r="L495" s="323">
        <v>76.77</v>
      </c>
      <c r="M495" s="323">
        <f>SUM(411.48+386.52+299.07)</f>
        <v>1097.07</v>
      </c>
      <c r="N495" s="323">
        <v>21.32</v>
      </c>
    </row>
    <row r="496">
      <c r="A496" s="22">
        <v>491.0</v>
      </c>
      <c r="B496" s="324" t="s">
        <v>3567</v>
      </c>
      <c r="C496" s="363">
        <v>44306.0</v>
      </c>
      <c r="D496" s="363">
        <v>44350.0</v>
      </c>
      <c r="E496" s="331"/>
      <c r="F496" s="362">
        <v>1105.0</v>
      </c>
      <c r="G496" s="326">
        <v>11122.92</v>
      </c>
      <c r="H496" s="326">
        <f>SUM(7438.69+1189.89)</f>
        <v>8628.58</v>
      </c>
      <c r="I496" s="322">
        <v>0.0</v>
      </c>
      <c r="J496" s="322">
        <f>SUM(94.5+198)</f>
        <v>292.5</v>
      </c>
      <c r="K496" s="322">
        <v>952.23</v>
      </c>
      <c r="L496" s="323">
        <v>88.27</v>
      </c>
      <c r="M496" s="323">
        <f>SUM(471.48+446.53+208.04)</f>
        <v>1126.05</v>
      </c>
      <c r="N496" s="323">
        <f>SUM(15.04+20.25)</f>
        <v>35.29</v>
      </c>
    </row>
    <row r="497">
      <c r="A497" s="22">
        <v>492.0</v>
      </c>
      <c r="B497" s="324" t="s">
        <v>3568</v>
      </c>
      <c r="C497" s="363">
        <v>44302.0</v>
      </c>
      <c r="D497" s="363">
        <v>44309.0</v>
      </c>
      <c r="E497" s="331"/>
      <c r="F497" s="362">
        <v>2260.0</v>
      </c>
      <c r="G497" s="327">
        <v>414.17</v>
      </c>
      <c r="H497" s="327">
        <v>21.85</v>
      </c>
      <c r="I497" s="322">
        <v>32.67</v>
      </c>
      <c r="J497" s="322">
        <v>0.0</v>
      </c>
      <c r="K497" s="322">
        <v>302.06</v>
      </c>
      <c r="L497" s="323">
        <v>34.56</v>
      </c>
      <c r="M497" s="323">
        <v>0.0</v>
      </c>
      <c r="N497" s="323">
        <v>23.03</v>
      </c>
    </row>
    <row r="498">
      <c r="A498" s="22">
        <v>493.0</v>
      </c>
      <c r="B498" s="324" t="s">
        <v>3569</v>
      </c>
      <c r="C498" s="363">
        <v>44291.0</v>
      </c>
      <c r="D498" s="363">
        <v>44311.0</v>
      </c>
      <c r="E498" s="331"/>
      <c r="F498" s="362">
        <v>2170.0</v>
      </c>
      <c r="G498" s="327">
        <v>868.35</v>
      </c>
      <c r="H498" s="327">
        <v>10.8</v>
      </c>
      <c r="I498" s="322">
        <v>0.0</v>
      </c>
      <c r="J498" s="322">
        <v>94.5</v>
      </c>
      <c r="K498" s="322">
        <v>586.31</v>
      </c>
      <c r="L498" s="323">
        <v>16.24</v>
      </c>
      <c r="M498" s="323">
        <f>SUM(34.29+29.74+27.48)</f>
        <v>91.51</v>
      </c>
      <c r="N498" s="323">
        <f>SUM(48.74+20.25)</f>
        <v>68.99</v>
      </c>
    </row>
    <row r="499">
      <c r="A499" s="22">
        <v>494.0</v>
      </c>
      <c r="B499" s="324" t="s">
        <v>3570</v>
      </c>
      <c r="C499" s="363">
        <v>44306.0</v>
      </c>
      <c r="D499" s="363">
        <v>44314.0</v>
      </c>
      <c r="E499" s="331"/>
      <c r="F499" s="362">
        <v>1830.0</v>
      </c>
      <c r="G499" s="326">
        <v>1324.1</v>
      </c>
      <c r="H499" s="327">
        <v>326.05</v>
      </c>
      <c r="I499" s="322">
        <f>SUM(53.91+32.67)</f>
        <v>86.58</v>
      </c>
      <c r="J499" s="322">
        <f>SUM(94.5+198)</f>
        <v>292.5</v>
      </c>
      <c r="K499" s="322">
        <f>SUM(302.06+202.5)</f>
        <v>504.56</v>
      </c>
      <c r="L499" s="323">
        <v>68.48</v>
      </c>
      <c r="M499" s="323">
        <v>0.0</v>
      </c>
      <c r="N499" s="323">
        <f>SUM(25.68+20.25)</f>
        <v>45.93</v>
      </c>
    </row>
    <row r="500">
      <c r="A500" s="22">
        <v>495.0</v>
      </c>
      <c r="B500" s="324" t="s">
        <v>3571</v>
      </c>
      <c r="C500" s="363">
        <v>44308.0</v>
      </c>
      <c r="D500" s="363">
        <v>44311.0</v>
      </c>
      <c r="E500" s="331"/>
      <c r="F500" s="362">
        <v>2385.0</v>
      </c>
      <c r="G500" s="327">
        <v>387.09</v>
      </c>
      <c r="H500" s="327">
        <v>0.0</v>
      </c>
      <c r="I500" s="322">
        <v>32.67</v>
      </c>
      <c r="J500" s="322">
        <v>0.0</v>
      </c>
      <c r="K500" s="322">
        <v>302.06</v>
      </c>
      <c r="L500" s="323">
        <v>26.18</v>
      </c>
      <c r="M500" s="323">
        <v>0.0</v>
      </c>
      <c r="N500" s="323">
        <v>26.18</v>
      </c>
    </row>
    <row r="501">
      <c r="A501" s="22">
        <v>496.0</v>
      </c>
      <c r="B501" s="324" t="s">
        <v>3572</v>
      </c>
      <c r="C501" s="363">
        <v>44293.0</v>
      </c>
      <c r="D501" s="363">
        <v>44329.0</v>
      </c>
      <c r="E501" s="331"/>
      <c r="F501" s="362">
        <v>1535.0</v>
      </c>
      <c r="G501" s="326">
        <v>11218.02</v>
      </c>
      <c r="H501" s="326">
        <f>SUM(8645.38+1372.95)</f>
        <v>10018.33</v>
      </c>
      <c r="I501" s="322">
        <v>65.34</v>
      </c>
      <c r="J501" s="322">
        <v>0.0</v>
      </c>
      <c r="K501" s="322">
        <f>SUM(952.23+40.5)</f>
        <v>992.73</v>
      </c>
      <c r="L501" s="323">
        <v>85.5</v>
      </c>
      <c r="M501" s="323">
        <f>SUM(17.14+14.87+6.3)</f>
        <v>38.31</v>
      </c>
      <c r="N501" s="323">
        <v>17.81</v>
      </c>
    </row>
    <row r="502">
      <c r="A502" s="22">
        <v>497.0</v>
      </c>
      <c r="B502" s="324" t="s">
        <v>3573</v>
      </c>
      <c r="C502" s="363">
        <v>44310.0</v>
      </c>
      <c r="D502" s="363">
        <v>44332.0</v>
      </c>
      <c r="E502" s="331"/>
      <c r="F502" s="362">
        <v>1290.0</v>
      </c>
      <c r="G502" s="326">
        <v>6958.99</v>
      </c>
      <c r="H502" s="326">
        <f>SUM(4034.39+640.71)</f>
        <v>4675.1</v>
      </c>
      <c r="I502" s="322">
        <f>SUM(53.91+65.34)</f>
        <v>119.25</v>
      </c>
      <c r="J502" s="322">
        <f>SUM(94.5+198)</f>
        <v>292.5</v>
      </c>
      <c r="K502" s="322">
        <f>SUM(952.23+526.5)</f>
        <v>1478.73</v>
      </c>
      <c r="L502" s="323">
        <v>73.16</v>
      </c>
      <c r="M502" s="323">
        <f>SUM(111.44+104.63+59)</f>
        <v>275.07</v>
      </c>
      <c r="N502" s="323">
        <f>SUM(24.93+20.25)</f>
        <v>45.18</v>
      </c>
    </row>
    <row r="503">
      <c r="A503" s="22">
        <v>498.0</v>
      </c>
      <c r="B503" s="324" t="s">
        <v>3574</v>
      </c>
      <c r="C503" s="363">
        <v>44310.0</v>
      </c>
      <c r="D503" s="363">
        <v>44324.0</v>
      </c>
      <c r="E503" s="331"/>
      <c r="F503" s="362">
        <v>2440.0</v>
      </c>
      <c r="G503" s="327">
        <v>689.31</v>
      </c>
      <c r="H503" s="327">
        <v>271.53</v>
      </c>
      <c r="I503" s="322">
        <v>0.0</v>
      </c>
      <c r="J503" s="322">
        <v>0.0</v>
      </c>
      <c r="K503" s="322">
        <v>302.06</v>
      </c>
      <c r="L503" s="323">
        <v>58.6</v>
      </c>
      <c r="M503" s="323">
        <f>SUM(17.14+8.57+6.3)</f>
        <v>32.01</v>
      </c>
      <c r="N503" s="323">
        <v>25.11</v>
      </c>
    </row>
    <row r="504">
      <c r="A504" s="22">
        <v>499.0</v>
      </c>
      <c r="B504" s="324" t="s">
        <v>3575</v>
      </c>
      <c r="C504" s="363">
        <v>44307.0</v>
      </c>
      <c r="D504" s="363">
        <v>44314.0</v>
      </c>
      <c r="E504" s="331"/>
      <c r="F504" s="362">
        <v>2505.0</v>
      </c>
      <c r="G504" s="327">
        <v>376.02</v>
      </c>
      <c r="H504" s="327">
        <v>21.6</v>
      </c>
      <c r="I504" s="322">
        <v>0.0</v>
      </c>
      <c r="J504" s="322">
        <v>0.0</v>
      </c>
      <c r="K504" s="322">
        <v>302.06</v>
      </c>
      <c r="L504" s="323">
        <v>17.45</v>
      </c>
      <c r="M504" s="323">
        <v>0.0</v>
      </c>
      <c r="N504" s="323">
        <v>34.91</v>
      </c>
    </row>
    <row r="505">
      <c r="A505" s="22">
        <v>500.0</v>
      </c>
      <c r="B505" s="324" t="s">
        <v>3576</v>
      </c>
      <c r="C505" s="364">
        <v>44312.0</v>
      </c>
      <c r="D505" s="364">
        <v>44333.0</v>
      </c>
      <c r="E505" s="331"/>
      <c r="F505" s="362">
        <v>1650.0</v>
      </c>
      <c r="G505" s="326">
        <v>1828.26</v>
      </c>
      <c r="H505" s="327">
        <v>500.13</v>
      </c>
      <c r="I505" s="322">
        <f>SUM(28.29+53.91+65.34)</f>
        <v>147.54</v>
      </c>
      <c r="J505" s="322">
        <f>SUM(94.5+198)</f>
        <v>292.5</v>
      </c>
      <c r="K505" s="322">
        <f>SUM(302.06+445.5)</f>
        <v>747.56</v>
      </c>
      <c r="L505" s="323">
        <v>0.0</v>
      </c>
      <c r="M505" s="323">
        <v>0.0</v>
      </c>
      <c r="N505" s="323">
        <f>SUM(120.28+20.25)</f>
        <v>140.53</v>
      </c>
    </row>
    <row r="506">
      <c r="A506" s="22">
        <v>501.0</v>
      </c>
      <c r="B506" s="324" t="s">
        <v>3577</v>
      </c>
      <c r="C506" s="8">
        <v>44314.0</v>
      </c>
      <c r="D506" s="8">
        <v>44332.0</v>
      </c>
      <c r="E506" s="331"/>
      <c r="F506" s="324">
        <v>1595.0</v>
      </c>
      <c r="G506" s="326">
        <v>1665.21</v>
      </c>
      <c r="H506" s="327">
        <v>227.31</v>
      </c>
      <c r="I506" s="322">
        <v>173.16</v>
      </c>
      <c r="J506" s="322">
        <v>198.0</v>
      </c>
      <c r="K506" s="322">
        <v>991.31</v>
      </c>
      <c r="L506" s="323">
        <v>56.58</v>
      </c>
      <c r="M506" s="323">
        <v>0.0</v>
      </c>
      <c r="N506" s="323">
        <v>18.85</v>
      </c>
    </row>
    <row r="507">
      <c r="A507" s="22">
        <v>502.0</v>
      </c>
      <c r="B507" s="324" t="s">
        <v>3578</v>
      </c>
      <c r="C507" s="8">
        <v>44315.0</v>
      </c>
      <c r="D507" s="8">
        <v>44344.0</v>
      </c>
      <c r="E507" s="331"/>
      <c r="F507" s="324">
        <v>1590.0</v>
      </c>
      <c r="G507" s="326">
        <v>14686.93</v>
      </c>
      <c r="H507" s="326">
        <v>9636.83</v>
      </c>
      <c r="I507" s="322">
        <v>638.95</v>
      </c>
      <c r="J507" s="322">
        <v>292.5</v>
      </c>
      <c r="K507" s="335">
        <v>1351.97</v>
      </c>
      <c r="L507" s="323">
        <v>54.8</v>
      </c>
      <c r="M507" s="329">
        <v>1124.29</v>
      </c>
      <c r="N507" s="329">
        <v>1587.59</v>
      </c>
    </row>
    <row r="508">
      <c r="A508" s="22">
        <v>503.0</v>
      </c>
      <c r="B508" s="324" t="s">
        <v>3579</v>
      </c>
      <c r="C508" s="8">
        <v>44297.0</v>
      </c>
      <c r="D508" s="8">
        <v>44331.0</v>
      </c>
      <c r="E508" s="265"/>
      <c r="F508" s="324">
        <v>1175.0</v>
      </c>
      <c r="G508" s="327">
        <v>582.18</v>
      </c>
      <c r="H508" s="327">
        <v>0.0</v>
      </c>
      <c r="I508" s="322">
        <v>0.0</v>
      </c>
      <c r="J508" s="322">
        <v>94.5</v>
      </c>
      <c r="K508" s="322">
        <v>383.06</v>
      </c>
      <c r="L508" s="323">
        <v>7.48</v>
      </c>
      <c r="M508" s="323">
        <v>32.01</v>
      </c>
      <c r="N508" s="323">
        <v>65.13</v>
      </c>
    </row>
    <row r="509">
      <c r="A509" s="22">
        <v>504.0</v>
      </c>
      <c r="B509" s="324" t="s">
        <v>3580</v>
      </c>
      <c r="C509" s="8">
        <v>44316.0</v>
      </c>
      <c r="D509" s="8">
        <v>44336.0</v>
      </c>
      <c r="E509" s="331"/>
      <c r="F509" s="324">
        <v>1510.0</v>
      </c>
      <c r="G509" s="326">
        <v>2501.79</v>
      </c>
      <c r="H509" s="327">
        <v>205.2</v>
      </c>
      <c r="I509" s="322">
        <v>119.25</v>
      </c>
      <c r="J509" s="322">
        <v>292.5</v>
      </c>
      <c r="K509" s="335">
        <v>1438.23</v>
      </c>
      <c r="L509" s="323">
        <v>71.34</v>
      </c>
      <c r="M509" s="323">
        <v>328.27</v>
      </c>
      <c r="N509" s="323">
        <v>47.0</v>
      </c>
    </row>
    <row r="510">
      <c r="A510" s="22">
        <v>505.0</v>
      </c>
      <c r="B510" s="324" t="s">
        <v>3581</v>
      </c>
      <c r="C510" s="15">
        <v>44379.0</v>
      </c>
      <c r="D510" s="15">
        <v>44389.0</v>
      </c>
      <c r="E510" s="331"/>
      <c r="F510" s="324">
        <v>2165.0</v>
      </c>
      <c r="G510" s="327">
        <v>759.29</v>
      </c>
      <c r="H510" s="327">
        <v>108.0</v>
      </c>
      <c r="I510" s="322">
        <v>0.0</v>
      </c>
      <c r="J510" s="322">
        <v>0.0</v>
      </c>
      <c r="K510" s="322">
        <v>586.31</v>
      </c>
      <c r="L510" s="323">
        <v>42.05</v>
      </c>
      <c r="M510" s="323">
        <v>0.0</v>
      </c>
      <c r="N510" s="323">
        <v>22.93</v>
      </c>
    </row>
    <row r="511">
      <c r="A511" s="22">
        <v>506.0</v>
      </c>
      <c r="B511" s="324" t="s">
        <v>3582</v>
      </c>
      <c r="C511" s="15">
        <v>44381.0</v>
      </c>
      <c r="D511" s="15">
        <v>44389.0</v>
      </c>
      <c r="E511" s="331"/>
      <c r="F511" s="324">
        <v>3075.0</v>
      </c>
      <c r="G511" s="326">
        <v>2098.81</v>
      </c>
      <c r="H511" s="326">
        <v>1195.88</v>
      </c>
      <c r="I511" s="322">
        <v>0.0</v>
      </c>
      <c r="J511" s="322">
        <v>0.0</v>
      </c>
      <c r="K511" s="322">
        <v>586.31</v>
      </c>
      <c r="L511" s="323">
        <v>38.99</v>
      </c>
      <c r="M511" s="323">
        <v>68.58</v>
      </c>
      <c r="N511" s="323">
        <v>209.05</v>
      </c>
    </row>
    <row r="512">
      <c r="A512" s="22">
        <v>507.0</v>
      </c>
      <c r="B512" s="324" t="s">
        <v>3583</v>
      </c>
      <c r="C512" s="15">
        <v>44383.0</v>
      </c>
      <c r="D512" s="15">
        <v>44393.0</v>
      </c>
      <c r="E512" s="331"/>
      <c r="F512" s="324">
        <v>2795.0</v>
      </c>
      <c r="G512" s="326">
        <v>4575.46</v>
      </c>
      <c r="H512" s="326">
        <v>2816.91</v>
      </c>
      <c r="I512" s="322">
        <v>0.0</v>
      </c>
      <c r="J512" s="322">
        <v>292.5</v>
      </c>
      <c r="K512" s="322">
        <v>586.31</v>
      </c>
      <c r="L512" s="323">
        <v>40.61</v>
      </c>
      <c r="M512" s="323">
        <v>336.86</v>
      </c>
      <c r="N512" s="323">
        <v>502.27</v>
      </c>
    </row>
    <row r="513">
      <c r="A513" s="22">
        <v>508.0</v>
      </c>
      <c r="B513" s="324" t="s">
        <v>3584</v>
      </c>
      <c r="C513" s="8">
        <v>44384.0</v>
      </c>
      <c r="D513" s="8">
        <v>44294.0</v>
      </c>
      <c r="E513" s="265"/>
      <c r="F513" s="324">
        <v>2240.0</v>
      </c>
      <c r="G513" s="326">
        <v>2883.99</v>
      </c>
      <c r="H513" s="326">
        <v>1510.61</v>
      </c>
      <c r="I513" s="322">
        <v>0.0</v>
      </c>
      <c r="J513" s="322">
        <v>0.0</v>
      </c>
      <c r="K513" s="322">
        <v>952.23</v>
      </c>
      <c r="L513" s="323">
        <v>102.09</v>
      </c>
      <c r="M513" s="323">
        <v>108.66</v>
      </c>
      <c r="N513" s="323">
        <v>210.4</v>
      </c>
    </row>
    <row r="514">
      <c r="A514" s="22">
        <v>509.0</v>
      </c>
      <c r="B514" s="324" t="s">
        <v>3585</v>
      </c>
      <c r="C514" s="8">
        <v>44386.0</v>
      </c>
      <c r="D514" s="8">
        <v>44453.0</v>
      </c>
      <c r="E514" s="265"/>
      <c r="F514" s="324">
        <v>1325.0</v>
      </c>
      <c r="G514" s="326">
        <v>6668.22</v>
      </c>
      <c r="H514" s="326">
        <v>2292.57</v>
      </c>
      <c r="I514" s="322">
        <v>146.27</v>
      </c>
      <c r="J514" s="322">
        <v>292.5</v>
      </c>
      <c r="K514" s="322">
        <v>960.62</v>
      </c>
      <c r="L514" s="323">
        <v>196.28</v>
      </c>
      <c r="M514" s="329">
        <v>2554.7</v>
      </c>
      <c r="N514" s="323">
        <v>225.28</v>
      </c>
    </row>
    <row r="515">
      <c r="A515" s="22">
        <v>510.0</v>
      </c>
      <c r="B515" s="324" t="s">
        <v>3586</v>
      </c>
      <c r="C515" s="8">
        <v>44386.0</v>
      </c>
      <c r="D515" s="8">
        <v>44401.0</v>
      </c>
      <c r="E515" s="265"/>
      <c r="F515" s="324">
        <v>2335.0</v>
      </c>
      <c r="G515" s="326">
        <v>6408.43</v>
      </c>
      <c r="H515" s="326">
        <v>4045.19</v>
      </c>
      <c r="I515" s="322">
        <v>0.0</v>
      </c>
      <c r="J515" s="322">
        <v>94.5</v>
      </c>
      <c r="K515" s="322">
        <v>952.23</v>
      </c>
      <c r="L515" s="323">
        <v>66.79</v>
      </c>
      <c r="M515" s="323">
        <v>557.46</v>
      </c>
      <c r="N515" s="323">
        <v>692.26</v>
      </c>
    </row>
    <row r="516">
      <c r="A516" s="22">
        <v>511.0</v>
      </c>
      <c r="B516" s="324" t="s">
        <v>3587</v>
      </c>
      <c r="C516" s="8">
        <v>44507.0</v>
      </c>
      <c r="D516" s="8">
        <v>44401.0</v>
      </c>
      <c r="E516" s="265"/>
      <c r="F516" s="324">
        <v>1950.0</v>
      </c>
      <c r="G516" s="326">
        <v>8417.95</v>
      </c>
      <c r="H516" s="326">
        <v>5569.02</v>
      </c>
      <c r="I516" s="322">
        <v>0.0</v>
      </c>
      <c r="J516" s="322">
        <v>292.5</v>
      </c>
      <c r="K516" s="322">
        <v>952.23</v>
      </c>
      <c r="L516" s="323">
        <v>62.21</v>
      </c>
      <c r="M516" s="323">
        <v>570.56</v>
      </c>
      <c r="N516" s="323">
        <v>971.43</v>
      </c>
    </row>
    <row r="517">
      <c r="A517" s="22">
        <v>512.0</v>
      </c>
      <c r="B517" s="324" t="s">
        <v>3588</v>
      </c>
      <c r="C517" s="8">
        <v>44388.0</v>
      </c>
      <c r="D517" s="8">
        <v>44443.0</v>
      </c>
      <c r="E517" s="265"/>
      <c r="F517" s="324">
        <v>1300.0</v>
      </c>
      <c r="G517" s="326">
        <v>8318.96</v>
      </c>
      <c r="H517" s="326">
        <v>3152.63</v>
      </c>
      <c r="I517" s="322">
        <v>120.66</v>
      </c>
      <c r="J517" s="322">
        <v>292.5</v>
      </c>
      <c r="K517" s="335">
        <v>1849.37</v>
      </c>
      <c r="L517" s="323">
        <v>183.43</v>
      </c>
      <c r="M517" s="329">
        <v>2320.67</v>
      </c>
      <c r="N517" s="323">
        <v>399.7</v>
      </c>
    </row>
    <row r="518">
      <c r="A518" s="22">
        <v>513.0</v>
      </c>
      <c r="B518" s="324" t="s">
        <v>3589</v>
      </c>
      <c r="C518" s="370">
        <v>44389.0</v>
      </c>
      <c r="D518" s="370">
        <v>44356.0</v>
      </c>
      <c r="E518" s="324"/>
      <c r="F518" s="324">
        <v>1440.0</v>
      </c>
      <c r="G518" s="326">
        <v>10639.82</v>
      </c>
      <c r="H518" s="326">
        <v>5546.7</v>
      </c>
      <c r="I518" s="322">
        <v>62.37</v>
      </c>
      <c r="J518" s="322">
        <v>292.5</v>
      </c>
      <c r="K518" s="335">
        <v>1973.12</v>
      </c>
      <c r="L518" s="323">
        <v>222.42</v>
      </c>
      <c r="M518" s="329">
        <v>1768.27</v>
      </c>
      <c r="N518" s="323">
        <v>774.44</v>
      </c>
    </row>
    <row r="519">
      <c r="A519" s="22">
        <v>514.0</v>
      </c>
      <c r="B519" s="324" t="s">
        <v>3590</v>
      </c>
      <c r="C519" s="8">
        <v>44403.0</v>
      </c>
      <c r="D519" s="370">
        <v>44264.0</v>
      </c>
      <c r="E519" s="324"/>
      <c r="F519" s="324">
        <v>1315.0</v>
      </c>
      <c r="G519" s="326">
        <v>3307.77</v>
      </c>
      <c r="H519" s="327">
        <v>782.21</v>
      </c>
      <c r="I519" s="322">
        <v>0.0</v>
      </c>
      <c r="J519" s="322">
        <v>198.0</v>
      </c>
      <c r="K519" s="335">
        <v>1773.95</v>
      </c>
      <c r="L519" s="323">
        <v>0.0</v>
      </c>
      <c r="M519" s="323">
        <v>394.58</v>
      </c>
      <c r="N519" s="323">
        <v>159.03</v>
      </c>
    </row>
    <row r="520">
      <c r="A520" s="22">
        <v>515.0</v>
      </c>
      <c r="B520" s="324" t="s">
        <v>3591</v>
      </c>
      <c r="C520" s="8">
        <v>44405.0</v>
      </c>
      <c r="D520" s="331"/>
      <c r="E520" s="29">
        <v>44419.0</v>
      </c>
      <c r="F520" s="324">
        <v>1285.0</v>
      </c>
      <c r="G520" s="326">
        <v>10279.5</v>
      </c>
      <c r="H520" s="326">
        <v>5644.61</v>
      </c>
      <c r="I520" s="322">
        <v>0.0</v>
      </c>
      <c r="J520" s="322">
        <v>292.5</v>
      </c>
      <c r="K520" s="335">
        <v>2023.71</v>
      </c>
      <c r="L520" s="323">
        <v>108.6</v>
      </c>
      <c r="M520" s="329">
        <v>1187.55</v>
      </c>
      <c r="N520" s="329">
        <v>1022.53</v>
      </c>
    </row>
    <row r="521">
      <c r="A521" s="22">
        <v>516.0</v>
      </c>
      <c r="B521" s="324" t="s">
        <v>3592</v>
      </c>
      <c r="C521" s="48">
        <v>44408.0</v>
      </c>
      <c r="D521" s="8">
        <v>44454.0</v>
      </c>
      <c r="E521" s="331"/>
      <c r="F521" s="324">
        <v>1465.0</v>
      </c>
      <c r="G521" s="326">
        <v>13904.45</v>
      </c>
      <c r="H521" s="326">
        <v>9484.26</v>
      </c>
      <c r="I521" s="322">
        <v>163.31</v>
      </c>
      <c r="J521" s="322">
        <v>292.5</v>
      </c>
      <c r="K521" s="335">
        <v>1304.73</v>
      </c>
      <c r="L521" s="323">
        <v>122.5</v>
      </c>
      <c r="M521" s="329">
        <v>1036.79</v>
      </c>
      <c r="N521" s="329">
        <v>1500.36</v>
      </c>
    </row>
    <row r="522">
      <c r="A522" s="22">
        <v>517.0</v>
      </c>
      <c r="B522" s="324" t="s">
        <v>3593</v>
      </c>
      <c r="C522" s="192">
        <v>44384.0</v>
      </c>
      <c r="D522" s="15">
        <v>44412.0</v>
      </c>
      <c r="E522" s="331"/>
      <c r="F522" s="324">
        <v>2290.0</v>
      </c>
      <c r="G522" s="326">
        <v>1802.11</v>
      </c>
      <c r="H522" s="327">
        <v>466.45</v>
      </c>
      <c r="I522" s="322">
        <v>0.0</v>
      </c>
      <c r="J522" s="322">
        <v>0.0</v>
      </c>
      <c r="K522" s="322">
        <v>952.23</v>
      </c>
      <c r="L522" s="323">
        <v>110.33</v>
      </c>
      <c r="M522" s="323">
        <v>243.55</v>
      </c>
      <c r="N522" s="323">
        <v>29.55</v>
      </c>
    </row>
    <row r="523">
      <c r="A523" s="22">
        <v>518.0</v>
      </c>
      <c r="B523" s="324" t="s">
        <v>3594</v>
      </c>
      <c r="C523" s="8">
        <v>44392.0</v>
      </c>
      <c r="D523" s="8">
        <v>44410.0</v>
      </c>
      <c r="E523" s="331"/>
      <c r="F523" s="324">
        <v>1710.0</v>
      </c>
      <c r="G523" s="326">
        <v>1534.88</v>
      </c>
      <c r="H523" s="327">
        <v>500.13</v>
      </c>
      <c r="I523" s="322">
        <v>62.37</v>
      </c>
      <c r="J523" s="322">
        <v>292.5</v>
      </c>
      <c r="K523" s="322">
        <v>266.86</v>
      </c>
      <c r="L523" s="323">
        <v>88.01</v>
      </c>
      <c r="M523" s="323">
        <v>279.62</v>
      </c>
      <c r="N523" s="323">
        <v>45.39</v>
      </c>
    </row>
    <row r="524">
      <c r="A524" s="334">
        <v>519.0</v>
      </c>
      <c r="B524" s="324" t="s">
        <v>3595</v>
      </c>
      <c r="C524" s="8">
        <v>44398.0</v>
      </c>
      <c r="D524" s="8">
        <v>44400.0</v>
      </c>
      <c r="E524" s="331"/>
      <c r="F524" s="324">
        <v>2275.0</v>
      </c>
      <c r="G524" s="327">
        <v>482.83</v>
      </c>
      <c r="H524" s="327">
        <v>43.2</v>
      </c>
      <c r="I524" s="322">
        <v>0.0</v>
      </c>
      <c r="J524" s="322">
        <v>0.0</v>
      </c>
      <c r="K524" s="322">
        <v>302.06</v>
      </c>
      <c r="L524" s="323">
        <v>23.8</v>
      </c>
      <c r="M524" s="323">
        <v>85.21</v>
      </c>
      <c r="N524" s="323">
        <v>28.56</v>
      </c>
    </row>
    <row r="525">
      <c r="A525" s="334">
        <v>520.0</v>
      </c>
      <c r="B525" s="324" t="s">
        <v>3596</v>
      </c>
      <c r="C525" s="8">
        <v>44398.0</v>
      </c>
      <c r="D525" s="8">
        <v>44447.0</v>
      </c>
      <c r="E525" s="331"/>
      <c r="F525" s="324">
        <v>2305.0</v>
      </c>
      <c r="G525" s="326">
        <v>1105.48</v>
      </c>
      <c r="H525" s="327">
        <v>292.62</v>
      </c>
      <c r="I525" s="322">
        <v>0.0</v>
      </c>
      <c r="J525" s="322">
        <v>0.0</v>
      </c>
      <c r="K525" s="322">
        <v>586.31</v>
      </c>
      <c r="L525" s="323">
        <v>66.06</v>
      </c>
      <c r="M525" s="323">
        <v>140.67</v>
      </c>
      <c r="N525" s="323">
        <v>19.82</v>
      </c>
    </row>
    <row r="526">
      <c r="A526" s="334">
        <v>521.0</v>
      </c>
      <c r="B526" s="324" t="s">
        <v>3597</v>
      </c>
      <c r="C526" s="8">
        <v>44401.0</v>
      </c>
      <c r="D526" s="8">
        <v>44407.0</v>
      </c>
      <c r="E526" s="331"/>
      <c r="F526" s="324">
        <v>2490.0</v>
      </c>
      <c r="G526" s="327">
        <v>832.45</v>
      </c>
      <c r="H526" s="327">
        <v>75.6</v>
      </c>
      <c r="I526" s="322">
        <v>0.0</v>
      </c>
      <c r="J526" s="322">
        <v>94.5</v>
      </c>
      <c r="K526" s="322">
        <v>302.06</v>
      </c>
      <c r="L526" s="323">
        <v>29.92</v>
      </c>
      <c r="M526" s="323">
        <v>287.68</v>
      </c>
      <c r="N526" s="323">
        <v>42.69</v>
      </c>
    </row>
    <row r="527">
      <c r="A527" s="334">
        <v>522.0</v>
      </c>
      <c r="B527" s="324" t="s">
        <v>3598</v>
      </c>
      <c r="C527" s="370">
        <v>44383.0</v>
      </c>
      <c r="D527" s="370">
        <v>44446.0</v>
      </c>
      <c r="E527" s="331"/>
      <c r="F527" s="324">
        <v>2310.0</v>
      </c>
      <c r="G527" s="327">
        <v>408.42</v>
      </c>
      <c r="H527" s="327">
        <v>54.0</v>
      </c>
      <c r="I527" s="322">
        <v>0.0</v>
      </c>
      <c r="J527" s="322">
        <v>0.0</v>
      </c>
      <c r="K527" s="322">
        <v>302.06</v>
      </c>
      <c r="L527" s="323">
        <v>26.18</v>
      </c>
      <c r="M527" s="323">
        <v>0.0</v>
      </c>
      <c r="N527" s="323">
        <v>26.18</v>
      </c>
    </row>
    <row r="528">
      <c r="A528" s="334">
        <v>523.0</v>
      </c>
      <c r="B528" s="324" t="s">
        <v>3599</v>
      </c>
      <c r="C528" s="370">
        <v>44389.0</v>
      </c>
      <c r="D528" s="8">
        <v>44406.0</v>
      </c>
      <c r="E528" s="331"/>
      <c r="F528" s="324">
        <v>1985.0</v>
      </c>
      <c r="G528" s="326">
        <v>1036.11</v>
      </c>
      <c r="H528" s="327">
        <v>598.1</v>
      </c>
      <c r="I528" s="322">
        <v>0.0</v>
      </c>
      <c r="J528" s="322">
        <v>0.0</v>
      </c>
      <c r="K528" s="322">
        <v>302.06</v>
      </c>
      <c r="L528" s="323">
        <v>108.76</v>
      </c>
      <c r="M528" s="323">
        <v>0.0</v>
      </c>
      <c r="N528" s="323">
        <v>27.19</v>
      </c>
    </row>
    <row r="529">
      <c r="A529" s="334">
        <v>524.0</v>
      </c>
      <c r="B529" s="324" t="s">
        <v>3600</v>
      </c>
      <c r="C529" s="8">
        <v>44397.0</v>
      </c>
      <c r="D529" s="8">
        <v>44408.0</v>
      </c>
      <c r="E529" s="331"/>
      <c r="F529" s="324">
        <v>1735.0</v>
      </c>
      <c r="G529" s="326">
        <v>1791.59</v>
      </c>
      <c r="H529" s="327">
        <v>237.6</v>
      </c>
      <c r="I529" s="322">
        <v>0.0</v>
      </c>
      <c r="J529" s="322">
        <v>0.0</v>
      </c>
      <c r="K529" s="335">
        <v>1254.29</v>
      </c>
      <c r="L529" s="323">
        <v>96.71</v>
      </c>
      <c r="M529" s="323">
        <v>149.25</v>
      </c>
      <c r="N529" s="323">
        <v>53.74</v>
      </c>
    </row>
    <row r="530">
      <c r="A530" s="334">
        <v>525.0</v>
      </c>
      <c r="B530" s="324" t="s">
        <v>3601</v>
      </c>
      <c r="C530" s="8">
        <v>44399.0</v>
      </c>
      <c r="D530" s="8">
        <v>44263.0</v>
      </c>
      <c r="E530" s="331"/>
      <c r="F530" s="324">
        <v>2105.0</v>
      </c>
      <c r="G530" s="327">
        <v>780.89</v>
      </c>
      <c r="H530" s="327">
        <v>129.6</v>
      </c>
      <c r="I530" s="322">
        <v>0.0</v>
      </c>
      <c r="J530" s="322">
        <v>0.0</v>
      </c>
      <c r="K530" s="322">
        <v>586.31</v>
      </c>
      <c r="L530" s="323">
        <v>44.46</v>
      </c>
      <c r="M530" s="323">
        <v>0.0</v>
      </c>
      <c r="N530" s="323">
        <v>20.52</v>
      </c>
    </row>
    <row r="531">
      <c r="A531" s="334">
        <v>526.0</v>
      </c>
      <c r="B531" s="324" t="s">
        <v>3602</v>
      </c>
      <c r="C531" s="370">
        <v>44403.0</v>
      </c>
      <c r="D531" s="370">
        <v>44405.0</v>
      </c>
      <c r="E531" s="331"/>
      <c r="F531" s="324">
        <v>2660.0</v>
      </c>
      <c r="G531" s="327">
        <v>397.62</v>
      </c>
      <c r="H531" s="327">
        <v>43.2</v>
      </c>
      <c r="I531" s="322">
        <v>0.0</v>
      </c>
      <c r="J531" s="322">
        <v>0.0</v>
      </c>
      <c r="K531" s="322">
        <v>302.06</v>
      </c>
      <c r="L531" s="323">
        <v>23.8</v>
      </c>
      <c r="M531" s="323">
        <v>0.0</v>
      </c>
      <c r="N531" s="323">
        <v>28.56</v>
      </c>
    </row>
    <row r="532">
      <c r="A532" s="334">
        <v>527.0</v>
      </c>
      <c r="B532" s="324" t="s">
        <v>3603</v>
      </c>
      <c r="C532" s="15">
        <v>44417.0</v>
      </c>
      <c r="D532" s="8">
        <v>44431.0</v>
      </c>
      <c r="E532" s="331"/>
      <c r="F532" s="324">
        <v>1965.0</v>
      </c>
      <c r="G532" s="326">
        <v>7464.0</v>
      </c>
      <c r="H532" s="326">
        <v>5187.07</v>
      </c>
      <c r="I532" s="322">
        <v>0.0</v>
      </c>
      <c r="J532" s="322">
        <v>198.0</v>
      </c>
      <c r="K532" s="322">
        <v>586.31</v>
      </c>
      <c r="L532" s="323">
        <v>49.39</v>
      </c>
      <c r="M532" s="323">
        <v>603.87</v>
      </c>
      <c r="N532" s="323">
        <v>839.36</v>
      </c>
    </row>
    <row r="533">
      <c r="A533" s="334">
        <v>528.0</v>
      </c>
      <c r="B533" s="324" t="s">
        <v>3604</v>
      </c>
      <c r="C533" s="370">
        <v>44418.0</v>
      </c>
      <c r="D533" s="8">
        <v>44425.0</v>
      </c>
      <c r="E533" s="331"/>
      <c r="F533" s="324">
        <v>2120.0</v>
      </c>
      <c r="G533" s="326">
        <v>1255.52</v>
      </c>
      <c r="H533" s="327">
        <v>205.2</v>
      </c>
      <c r="I533" s="322">
        <v>0.0</v>
      </c>
      <c r="J533" s="322">
        <v>0.0</v>
      </c>
      <c r="K533" s="322">
        <v>952.23</v>
      </c>
      <c r="L533" s="323">
        <v>71.34</v>
      </c>
      <c r="M533" s="323">
        <v>0.0</v>
      </c>
      <c r="N533" s="323">
        <v>26.75</v>
      </c>
    </row>
    <row r="534">
      <c r="A534" s="334">
        <v>529.0</v>
      </c>
      <c r="B534" s="324" t="s">
        <v>3605</v>
      </c>
      <c r="C534" s="15">
        <v>44424.0</v>
      </c>
      <c r="D534" s="8">
        <v>44452.0</v>
      </c>
      <c r="E534" s="331"/>
      <c r="F534" s="324">
        <v>1645.0</v>
      </c>
      <c r="G534" s="326">
        <v>2556.36</v>
      </c>
      <c r="H534" s="327">
        <v>466.45</v>
      </c>
      <c r="I534" s="322">
        <v>0.0</v>
      </c>
      <c r="J534" s="322">
        <v>292.5</v>
      </c>
      <c r="K534" s="322">
        <v>952.23</v>
      </c>
      <c r="L534" s="323">
        <v>110.33</v>
      </c>
      <c r="M534" s="323">
        <v>685.05</v>
      </c>
      <c r="N534" s="323">
        <v>49.8</v>
      </c>
    </row>
    <row r="535">
      <c r="A535" s="334">
        <v>530.0</v>
      </c>
      <c r="B535" s="324" t="s">
        <v>3606</v>
      </c>
      <c r="C535" s="15">
        <v>44415.0</v>
      </c>
      <c r="D535" s="8">
        <v>44431.0</v>
      </c>
      <c r="E535" s="331"/>
      <c r="F535" s="324">
        <v>2505.0</v>
      </c>
      <c r="G535" s="326">
        <v>1324.02</v>
      </c>
      <c r="H535" s="327">
        <v>194.65</v>
      </c>
      <c r="I535" s="322">
        <v>0.0</v>
      </c>
      <c r="J535" s="322">
        <v>292.5</v>
      </c>
      <c r="K535" s="322">
        <v>586.31</v>
      </c>
      <c r="L535" s="323">
        <v>51.9</v>
      </c>
      <c r="M535" s="323">
        <v>160.1</v>
      </c>
      <c r="N535" s="323">
        <v>38.56</v>
      </c>
    </row>
    <row r="536">
      <c r="A536" s="334">
        <v>531.0</v>
      </c>
      <c r="B536" s="324" t="s">
        <v>3607</v>
      </c>
      <c r="C536" s="8">
        <v>44426.0</v>
      </c>
      <c r="D536" s="8">
        <v>44433.0</v>
      </c>
      <c r="E536" s="331"/>
      <c r="F536" s="324">
        <v>1860.0</v>
      </c>
      <c r="G536" s="326">
        <v>1169.12</v>
      </c>
      <c r="H536" s="327">
        <v>118.8</v>
      </c>
      <c r="I536" s="322">
        <v>0.0</v>
      </c>
      <c r="J536" s="322">
        <v>0.0</v>
      </c>
      <c r="K536" s="322">
        <v>952.23</v>
      </c>
      <c r="L536" s="323">
        <v>60.37</v>
      </c>
      <c r="M536" s="323">
        <v>0.0</v>
      </c>
      <c r="N536" s="323">
        <v>37.72</v>
      </c>
    </row>
    <row r="537">
      <c r="A537" s="22">
        <v>532.0</v>
      </c>
      <c r="B537" s="324" t="s">
        <v>3608</v>
      </c>
      <c r="C537" s="370">
        <v>44193.0</v>
      </c>
      <c r="D537" s="370">
        <v>44198.0</v>
      </c>
      <c r="E537" s="331"/>
      <c r="F537" s="324">
        <v>1710.0</v>
      </c>
      <c r="G537" s="326">
        <v>2578.4</v>
      </c>
      <c r="H537" s="327">
        <v>684.24</v>
      </c>
      <c r="I537" s="322">
        <v>114.87</v>
      </c>
      <c r="J537" s="322">
        <v>198.0</v>
      </c>
      <c r="K537" s="322">
        <v>950.06</v>
      </c>
      <c r="L537" s="323">
        <v>111.6</v>
      </c>
      <c r="M537" s="323">
        <v>500.5</v>
      </c>
      <c r="N537" s="323">
        <v>19.13</v>
      </c>
    </row>
    <row r="538">
      <c r="A538" s="22">
        <v>533.0</v>
      </c>
      <c r="B538" s="324" t="s">
        <v>3609</v>
      </c>
      <c r="C538" s="370">
        <v>44207.0</v>
      </c>
      <c r="D538" s="8">
        <v>44225.0</v>
      </c>
      <c r="E538" s="331"/>
      <c r="F538" s="324">
        <v>2745.0</v>
      </c>
      <c r="G538" s="326">
        <v>1461.57</v>
      </c>
      <c r="H538" s="327">
        <v>402.16</v>
      </c>
      <c r="I538" s="322">
        <v>32.67</v>
      </c>
      <c r="J538" s="322">
        <v>198.0</v>
      </c>
      <c r="K538" s="322">
        <v>302.06</v>
      </c>
      <c r="L538" s="323">
        <v>78.46</v>
      </c>
      <c r="M538" s="323">
        <v>422.07</v>
      </c>
      <c r="N538" s="323">
        <v>26.15</v>
      </c>
    </row>
    <row r="539">
      <c r="A539" s="22">
        <v>534.0</v>
      </c>
      <c r="B539" s="324" t="s">
        <v>3610</v>
      </c>
      <c r="C539" s="8">
        <v>44208.0</v>
      </c>
      <c r="D539" s="8">
        <v>44226.0</v>
      </c>
      <c r="E539" s="331"/>
      <c r="F539" s="324">
        <v>2025.0</v>
      </c>
      <c r="G539" s="326">
        <v>2540.95</v>
      </c>
      <c r="H539" s="326">
        <v>1109.48</v>
      </c>
      <c r="I539" s="322">
        <v>98.01</v>
      </c>
      <c r="J539" s="322">
        <v>0.0</v>
      </c>
      <c r="K539" s="322">
        <v>952.23</v>
      </c>
      <c r="L539" s="323">
        <v>69.24</v>
      </c>
      <c r="M539" s="323">
        <v>100.08</v>
      </c>
      <c r="N539" s="323">
        <v>211.91</v>
      </c>
    </row>
    <row r="540">
      <c r="A540" s="22">
        <v>535.0</v>
      </c>
      <c r="B540" s="324" t="s">
        <v>3611</v>
      </c>
      <c r="C540" s="181">
        <v>44208.0</v>
      </c>
      <c r="D540" s="8">
        <v>44228.0</v>
      </c>
      <c r="E540" s="331"/>
      <c r="F540" s="324">
        <v>1660.0</v>
      </c>
      <c r="G540" s="326">
        <v>1901.46</v>
      </c>
      <c r="H540" s="327">
        <v>467.47</v>
      </c>
      <c r="I540" s="322">
        <v>86.58</v>
      </c>
      <c r="J540" s="322">
        <v>198.0</v>
      </c>
      <c r="K540" s="322">
        <v>833.66</v>
      </c>
      <c r="L540" s="323">
        <v>88.51</v>
      </c>
      <c r="M540" s="323">
        <v>200.69</v>
      </c>
      <c r="N540" s="323">
        <v>26.55</v>
      </c>
    </row>
    <row r="541">
      <c r="A541" s="22">
        <v>536.0</v>
      </c>
      <c r="B541" s="324" t="s">
        <v>3612</v>
      </c>
      <c r="C541" s="15">
        <v>44211.0</v>
      </c>
      <c r="D541" s="192">
        <v>44223.0</v>
      </c>
      <c r="E541" s="331"/>
      <c r="F541" s="324">
        <v>2170.0</v>
      </c>
      <c r="G541" s="327">
        <v>865.44</v>
      </c>
      <c r="H541" s="327">
        <v>0.0</v>
      </c>
      <c r="I541" s="322">
        <v>86.58</v>
      </c>
      <c r="J541" s="322">
        <v>0.0</v>
      </c>
      <c r="K541" s="322">
        <v>586.31</v>
      </c>
      <c r="L541" s="323">
        <v>43.32</v>
      </c>
      <c r="M541" s="323">
        <v>127.57</v>
      </c>
      <c r="N541" s="323">
        <v>21.66</v>
      </c>
    </row>
    <row r="542">
      <c r="A542" s="22">
        <v>537.0</v>
      </c>
      <c r="B542" s="324" t="s">
        <v>3613</v>
      </c>
      <c r="C542" s="8">
        <v>44212.0</v>
      </c>
      <c r="D542" s="181">
        <v>44233.0</v>
      </c>
      <c r="E542" s="331"/>
      <c r="F542" s="324">
        <v>1760.0</v>
      </c>
      <c r="G542" s="326">
        <v>6198.96</v>
      </c>
      <c r="H542" s="326">
        <v>2370.16</v>
      </c>
      <c r="I542" s="322">
        <v>86.58</v>
      </c>
      <c r="J542" s="322">
        <v>198.0</v>
      </c>
      <c r="K542" s="335">
        <v>2610.97</v>
      </c>
      <c r="L542" s="323">
        <v>137.6</v>
      </c>
      <c r="M542" s="323">
        <v>319.19</v>
      </c>
      <c r="N542" s="323">
        <v>476.46</v>
      </c>
    </row>
    <row r="543">
      <c r="A543" s="22">
        <v>538.0</v>
      </c>
      <c r="B543" s="324" t="s">
        <v>3614</v>
      </c>
      <c r="C543" s="8">
        <v>44212.0</v>
      </c>
      <c r="D543" s="8">
        <v>44267.0</v>
      </c>
      <c r="E543" s="331"/>
      <c r="F543" s="324">
        <v>1500.0</v>
      </c>
      <c r="G543" s="326">
        <v>26836.77</v>
      </c>
      <c r="H543" s="326">
        <v>19621.17</v>
      </c>
      <c r="I543" s="322">
        <v>153.33</v>
      </c>
      <c r="J543" s="322">
        <v>198.0</v>
      </c>
      <c r="K543" s="335">
        <v>1865.22</v>
      </c>
      <c r="L543" s="323">
        <v>86.32</v>
      </c>
      <c r="M543" s="329">
        <v>1697.41</v>
      </c>
      <c r="N543" s="329">
        <v>3215.32</v>
      </c>
    </row>
    <row r="544">
      <c r="A544" s="22">
        <v>539.0</v>
      </c>
      <c r="B544" s="324" t="s">
        <v>3615</v>
      </c>
      <c r="C544" s="15">
        <v>44215.0</v>
      </c>
      <c r="D544" s="192">
        <v>44237.0</v>
      </c>
      <c r="E544" s="331"/>
      <c r="F544" s="324">
        <v>1800.0</v>
      </c>
      <c r="G544" s="326">
        <v>2857.88</v>
      </c>
      <c r="H544" s="326">
        <v>1196.9</v>
      </c>
      <c r="I544" s="322">
        <v>65.34</v>
      </c>
      <c r="J544" s="322">
        <v>0.0</v>
      </c>
      <c r="K544" s="322">
        <v>913.71</v>
      </c>
      <c r="L544" s="323">
        <v>72.32</v>
      </c>
      <c r="M544" s="323">
        <v>412.99</v>
      </c>
      <c r="N544" s="323">
        <v>196.62</v>
      </c>
    </row>
    <row r="545">
      <c r="A545" s="22">
        <v>540.0</v>
      </c>
      <c r="B545" s="324" t="s">
        <v>3616</v>
      </c>
      <c r="C545" s="15">
        <v>44215.0</v>
      </c>
      <c r="D545" s="192">
        <v>44237.0</v>
      </c>
      <c r="E545" s="331"/>
      <c r="F545" s="324">
        <v>2440.0</v>
      </c>
      <c r="G545" s="326">
        <v>1787.97</v>
      </c>
      <c r="H545" s="327">
        <v>357.93</v>
      </c>
      <c r="I545" s="322">
        <v>119.25</v>
      </c>
      <c r="J545" s="322">
        <v>198.0</v>
      </c>
      <c r="K545" s="322">
        <v>586.31</v>
      </c>
      <c r="L545" s="323">
        <v>75.69</v>
      </c>
      <c r="M545" s="323">
        <v>430.15</v>
      </c>
      <c r="N545" s="323">
        <v>20.64</v>
      </c>
    </row>
    <row r="546">
      <c r="A546" s="22">
        <v>541.0</v>
      </c>
      <c r="B546" s="324" t="s">
        <v>3617</v>
      </c>
      <c r="C546" s="15">
        <v>44216.0</v>
      </c>
      <c r="D546" s="192">
        <v>44245.0</v>
      </c>
      <c r="E546" s="331"/>
      <c r="F546" s="324">
        <v>2095.0</v>
      </c>
      <c r="G546" s="326">
        <v>16296.15</v>
      </c>
      <c r="H546" s="326">
        <v>10767.13</v>
      </c>
      <c r="I546" s="322">
        <v>151.92</v>
      </c>
      <c r="J546" s="322">
        <v>198.0</v>
      </c>
      <c r="K546" s="335">
        <v>1950.18</v>
      </c>
      <c r="L546" s="323">
        <v>76.38</v>
      </c>
      <c r="M546" s="329">
        <v>1374.41</v>
      </c>
      <c r="N546" s="329">
        <v>1778.13</v>
      </c>
    </row>
    <row r="547">
      <c r="A547" s="22">
        <v>542.0</v>
      </c>
      <c r="B547" s="324" t="s">
        <v>3618</v>
      </c>
      <c r="C547" s="370">
        <v>44217.0</v>
      </c>
      <c r="D547" s="192">
        <v>44238.0</v>
      </c>
      <c r="E547" s="331"/>
      <c r="F547" s="324">
        <v>2805.0</v>
      </c>
      <c r="G547" s="326">
        <v>14494.34</v>
      </c>
      <c r="H547" s="326">
        <v>10540.09</v>
      </c>
      <c r="I547" s="322">
        <v>140.5</v>
      </c>
      <c r="J547" s="322">
        <v>0.0</v>
      </c>
      <c r="K547" s="335">
        <v>1191.43</v>
      </c>
      <c r="L547" s="323">
        <v>50.02</v>
      </c>
      <c r="M547" s="323">
        <v>818.94</v>
      </c>
      <c r="N547" s="329">
        <v>1753.36</v>
      </c>
    </row>
    <row r="548">
      <c r="A548" s="22">
        <v>543.0</v>
      </c>
      <c r="B548" s="324" t="s">
        <v>3619</v>
      </c>
      <c r="C548" s="370">
        <v>44243.0</v>
      </c>
      <c r="D548" s="15">
        <v>44270.0</v>
      </c>
      <c r="E548" s="331"/>
      <c r="F548" s="324">
        <v>2270.0</v>
      </c>
      <c r="G548" s="326">
        <v>2242.62</v>
      </c>
      <c r="H548" s="327">
        <v>271.79</v>
      </c>
      <c r="I548" s="322">
        <v>28.29</v>
      </c>
      <c r="J548" s="322">
        <v>198.0</v>
      </c>
      <c r="K548" s="335">
        <v>1401.13</v>
      </c>
      <c r="L548" s="323">
        <v>105.39</v>
      </c>
      <c r="M548" s="323">
        <v>208.75</v>
      </c>
      <c r="N548" s="323">
        <v>29.27</v>
      </c>
    </row>
    <row r="549">
      <c r="A549" s="369">
        <v>544.0</v>
      </c>
      <c r="B549" s="324" t="s">
        <v>3620</v>
      </c>
      <c r="C549" s="8">
        <v>44244.0</v>
      </c>
      <c r="D549" s="8">
        <v>44270.0</v>
      </c>
      <c r="E549" s="331"/>
      <c r="F549" s="324">
        <v>2025.0</v>
      </c>
      <c r="G549" s="326">
        <v>2547.77</v>
      </c>
      <c r="H549" s="327">
        <v>401.13</v>
      </c>
      <c r="I549" s="322">
        <v>53.91</v>
      </c>
      <c r="J549" s="322">
        <v>198.0</v>
      </c>
      <c r="K549" s="335">
        <v>1277.93</v>
      </c>
      <c r="L549" s="323">
        <v>100.46</v>
      </c>
      <c r="M549" s="323">
        <v>487.37</v>
      </c>
      <c r="N549" s="323">
        <v>28.97</v>
      </c>
    </row>
    <row r="550">
      <c r="A550" s="369">
        <v>545.0</v>
      </c>
      <c r="B550" s="324" t="s">
        <v>3621</v>
      </c>
      <c r="C550" s="15">
        <v>44245.0</v>
      </c>
      <c r="D550" s="15">
        <v>44325.0</v>
      </c>
      <c r="E550" s="331"/>
      <c r="F550" s="324">
        <v>1320.0</v>
      </c>
      <c r="G550" s="326">
        <v>6102.92</v>
      </c>
      <c r="H550" s="326">
        <v>1033.69</v>
      </c>
      <c r="I550" s="322">
        <v>316.13</v>
      </c>
      <c r="J550" s="322">
        <v>0.0</v>
      </c>
      <c r="K550" s="335">
        <v>1495.6</v>
      </c>
      <c r="L550" s="323">
        <v>190.1</v>
      </c>
      <c r="M550" s="329">
        <v>3048.4</v>
      </c>
      <c r="N550" s="323">
        <v>19.0</v>
      </c>
    </row>
    <row r="551">
      <c r="A551" s="369">
        <v>546.0</v>
      </c>
      <c r="B551" s="324" t="s">
        <v>3622</v>
      </c>
      <c r="C551" s="15">
        <v>44441.0</v>
      </c>
      <c r="D551" s="15">
        <v>44471.0</v>
      </c>
      <c r="E551" s="331"/>
      <c r="F551" s="324">
        <v>1160.0</v>
      </c>
      <c r="G551" s="326">
        <v>2854.16</v>
      </c>
      <c r="H551" s="327">
        <v>324.0</v>
      </c>
      <c r="I551" s="322">
        <v>65.34</v>
      </c>
      <c r="J551" s="322">
        <v>292.5</v>
      </c>
      <c r="K551" s="335">
        <v>1316.73</v>
      </c>
      <c r="L551" s="323">
        <v>78.99</v>
      </c>
      <c r="M551" s="323">
        <v>737.25</v>
      </c>
      <c r="N551" s="323">
        <v>39.35</v>
      </c>
    </row>
    <row r="552">
      <c r="A552" s="369">
        <v>547.0</v>
      </c>
      <c r="B552" s="324" t="s">
        <v>3623</v>
      </c>
      <c r="C552" s="15">
        <v>44443.0</v>
      </c>
      <c r="D552" s="15">
        <v>44449.0</v>
      </c>
      <c r="E552" s="331"/>
      <c r="F552" s="324">
        <v>3945.0</v>
      </c>
      <c r="G552" s="327">
        <v>827.06</v>
      </c>
      <c r="H552" s="327">
        <v>54.0</v>
      </c>
      <c r="I552" s="322">
        <v>0.0</v>
      </c>
      <c r="J552" s="322">
        <v>0.0</v>
      </c>
      <c r="K552" s="322">
        <v>586.31</v>
      </c>
      <c r="L552" s="323">
        <v>32.49</v>
      </c>
      <c r="M552" s="323">
        <v>121.77</v>
      </c>
      <c r="N552" s="323">
        <v>32.49</v>
      </c>
    </row>
    <row r="553">
      <c r="A553" s="369">
        <v>548.0</v>
      </c>
      <c r="B553" s="324" t="s">
        <v>3624</v>
      </c>
      <c r="C553" s="15">
        <v>44443.0</v>
      </c>
      <c r="D553" s="15">
        <v>44452.0</v>
      </c>
      <c r="E553" s="331"/>
      <c r="F553" s="324">
        <v>1780.0</v>
      </c>
      <c r="G553" s="326">
        <v>1244.72</v>
      </c>
      <c r="H553" s="327">
        <v>194.4</v>
      </c>
      <c r="I553" s="322">
        <v>0.0</v>
      </c>
      <c r="J553" s="322">
        <v>0.0</v>
      </c>
      <c r="K553" s="322">
        <v>952.23</v>
      </c>
      <c r="L553" s="323">
        <v>70.33</v>
      </c>
      <c r="M553" s="323">
        <v>0.0</v>
      </c>
      <c r="N553" s="323">
        <v>27.76</v>
      </c>
    </row>
    <row r="554">
      <c r="A554" s="369">
        <v>549.0</v>
      </c>
      <c r="B554" s="324" t="s">
        <v>3625</v>
      </c>
      <c r="C554" s="370">
        <v>44445.0</v>
      </c>
      <c r="D554" s="15">
        <v>44487.0</v>
      </c>
      <c r="E554" s="331"/>
      <c r="F554" s="324">
        <v>1230.0</v>
      </c>
      <c r="G554" s="326">
        <v>2552.79</v>
      </c>
      <c r="H554" s="327">
        <v>598.1</v>
      </c>
      <c r="I554" s="322">
        <v>0.0</v>
      </c>
      <c r="J554" s="322">
        <v>292.5</v>
      </c>
      <c r="K554" s="322">
        <v>258.47</v>
      </c>
      <c r="L554" s="323">
        <v>112.73</v>
      </c>
      <c r="M554" s="329">
        <v>1254.64</v>
      </c>
      <c r="N554" s="323">
        <v>36.35</v>
      </c>
    </row>
    <row r="555">
      <c r="A555" s="369">
        <v>550.0</v>
      </c>
      <c r="B555" s="324" t="s">
        <v>3626</v>
      </c>
      <c r="C555" s="8">
        <v>44445.0</v>
      </c>
      <c r="D555" s="331"/>
      <c r="E555" s="8">
        <v>44448.0</v>
      </c>
      <c r="F555" s="324">
        <v>590.0</v>
      </c>
      <c r="G555" s="326">
        <v>3035.59</v>
      </c>
      <c r="H555" s="326">
        <v>1109.48</v>
      </c>
      <c r="I555" s="322">
        <v>0.0</v>
      </c>
      <c r="J555" s="322">
        <v>198.0</v>
      </c>
      <c r="K555" s="335">
        <v>1287.95</v>
      </c>
      <c r="L555" s="323">
        <v>21.66</v>
      </c>
      <c r="M555" s="323">
        <v>192.12</v>
      </c>
      <c r="N555" s="323">
        <v>226.38</v>
      </c>
    </row>
    <row r="556">
      <c r="A556" s="369">
        <v>551.0</v>
      </c>
      <c r="B556" s="324" t="s">
        <v>3627</v>
      </c>
      <c r="C556" s="15">
        <v>44447.0</v>
      </c>
      <c r="D556" s="15">
        <v>44459.0</v>
      </c>
      <c r="E556" s="331"/>
      <c r="F556" s="324">
        <v>2415.0</v>
      </c>
      <c r="G556" s="326">
        <v>1083.46</v>
      </c>
      <c r="H556" s="327">
        <v>129.6</v>
      </c>
      <c r="I556" s="322">
        <v>0.0</v>
      </c>
      <c r="J556" s="322">
        <v>0.0</v>
      </c>
      <c r="K556" s="322">
        <v>586.31</v>
      </c>
      <c r="L556" s="323">
        <v>44.46</v>
      </c>
      <c r="M556" s="323">
        <v>302.57</v>
      </c>
      <c r="N556" s="323">
        <v>20.52</v>
      </c>
    </row>
    <row r="557">
      <c r="A557" s="22">
        <v>552.0</v>
      </c>
      <c r="B557" s="324" t="s">
        <v>3628</v>
      </c>
      <c r="C557" s="8">
        <v>44446.0</v>
      </c>
      <c r="D557" s="8">
        <v>44487.0</v>
      </c>
      <c r="E557" s="331"/>
      <c r="F557" s="324">
        <v>1120.0</v>
      </c>
      <c r="G557" s="326">
        <v>3343.84</v>
      </c>
      <c r="H557" s="327">
        <v>325.28</v>
      </c>
      <c r="I557" s="322">
        <v>0.0</v>
      </c>
      <c r="J557" s="322">
        <v>292.5</v>
      </c>
      <c r="K557" s="335">
        <v>1287.95</v>
      </c>
      <c r="L557" s="323">
        <v>79.48</v>
      </c>
      <c r="M557" s="329">
        <v>1326.75</v>
      </c>
      <c r="N557" s="323">
        <v>31.88</v>
      </c>
    </row>
    <row r="558">
      <c r="A558" s="22">
        <v>553.0</v>
      </c>
      <c r="B558" s="324" t="s">
        <v>3629</v>
      </c>
      <c r="C558" s="15">
        <v>44447.0</v>
      </c>
      <c r="D558" s="15">
        <v>44458.0</v>
      </c>
      <c r="E558" s="331"/>
      <c r="F558" s="324">
        <v>1885.0</v>
      </c>
      <c r="G558" s="326">
        <v>1399.52</v>
      </c>
      <c r="H558" s="327">
        <v>151.2</v>
      </c>
      <c r="I558" s="322">
        <v>0.0</v>
      </c>
      <c r="J558" s="322">
        <v>198.0</v>
      </c>
      <c r="K558" s="322">
        <v>952.23</v>
      </c>
      <c r="L558" s="323">
        <v>65.4</v>
      </c>
      <c r="M558" s="323">
        <v>0.0</v>
      </c>
      <c r="N558" s="323">
        <v>32.69</v>
      </c>
    </row>
    <row r="559">
      <c r="A559" s="22">
        <v>554.0</v>
      </c>
      <c r="B559" s="324" t="s">
        <v>3630</v>
      </c>
      <c r="C559" s="8">
        <v>44449.0</v>
      </c>
      <c r="D559" s="8">
        <v>44460.0</v>
      </c>
      <c r="E559" s="331"/>
      <c r="F559" s="324">
        <v>2240.0</v>
      </c>
      <c r="G559" s="326">
        <v>6824.29</v>
      </c>
      <c r="H559" s="326">
        <v>3393.25</v>
      </c>
      <c r="I559" s="322">
        <v>32.67</v>
      </c>
      <c r="J559" s="322">
        <v>198.0</v>
      </c>
      <c r="K559" s="335">
        <v>2023.71</v>
      </c>
      <c r="L559" s="323">
        <v>106.74</v>
      </c>
      <c r="M559" s="323">
        <v>431.9</v>
      </c>
      <c r="N559" s="323">
        <v>638.02</v>
      </c>
    </row>
    <row r="560">
      <c r="A560" s="22">
        <v>555.0</v>
      </c>
      <c r="B560" s="324" t="s">
        <v>3631</v>
      </c>
      <c r="C560" s="8">
        <v>44452.0</v>
      </c>
      <c r="D560" s="8">
        <v>44476.0</v>
      </c>
      <c r="E560" s="331"/>
      <c r="F560" s="324">
        <v>1785.0</v>
      </c>
      <c r="G560" s="326">
        <v>2190.94</v>
      </c>
      <c r="H560" s="327">
        <v>237.6</v>
      </c>
      <c r="I560" s="322">
        <v>0.0</v>
      </c>
      <c r="J560" s="322">
        <v>292.5</v>
      </c>
      <c r="K560" s="371">
        <v>952.23</v>
      </c>
      <c r="L560" s="323">
        <v>74.74</v>
      </c>
      <c r="M560" s="323">
        <v>590.27</v>
      </c>
      <c r="N560" s="323">
        <v>43.6</v>
      </c>
    </row>
    <row r="561">
      <c r="A561" s="22">
        <v>556.0</v>
      </c>
      <c r="B561" s="324" t="s">
        <v>3632</v>
      </c>
      <c r="C561" s="8">
        <v>44455.0</v>
      </c>
      <c r="D561" s="331"/>
      <c r="E561" s="8">
        <v>44474.0</v>
      </c>
      <c r="F561" s="324">
        <v>475.0</v>
      </c>
      <c r="G561" s="326">
        <v>6720.1</v>
      </c>
      <c r="H561" s="326">
        <v>2370.16</v>
      </c>
      <c r="I561" s="322">
        <v>100.83</v>
      </c>
      <c r="J561" s="322">
        <v>292.5</v>
      </c>
      <c r="K561" s="335">
        <v>2114.73</v>
      </c>
      <c r="L561" s="323">
        <v>0.0</v>
      </c>
      <c r="M561" s="329">
        <v>1390.53</v>
      </c>
      <c r="N561" s="323">
        <v>451.35</v>
      </c>
    </row>
    <row r="562">
      <c r="A562" s="22">
        <v>557.0</v>
      </c>
      <c r="B562" s="324" t="s">
        <v>3633</v>
      </c>
      <c r="C562" s="15">
        <v>44455.0</v>
      </c>
      <c r="D562" s="15">
        <v>44460.0</v>
      </c>
      <c r="E562" s="331"/>
      <c r="F562" s="324">
        <v>2295.0</v>
      </c>
      <c r="G562" s="326">
        <v>1773.13</v>
      </c>
      <c r="H562" s="326">
        <v>1141.88</v>
      </c>
      <c r="I562" s="322">
        <v>0.0</v>
      </c>
      <c r="J562" s="322">
        <v>0.0</v>
      </c>
      <c r="K562" s="322">
        <v>302.06</v>
      </c>
      <c r="L562" s="323">
        <v>26.18</v>
      </c>
      <c r="M562" s="323">
        <v>93.77</v>
      </c>
      <c r="N562" s="323">
        <v>209.24</v>
      </c>
    </row>
    <row r="563">
      <c r="A563" s="22">
        <v>558.0</v>
      </c>
      <c r="B563" s="324" t="s">
        <v>3634</v>
      </c>
      <c r="C563" s="8">
        <v>44456.0</v>
      </c>
      <c r="D563" s="8">
        <v>44474.0</v>
      </c>
      <c r="E563" s="331"/>
      <c r="F563" s="324">
        <v>1625.0</v>
      </c>
      <c r="G563" s="326">
        <v>1166.21</v>
      </c>
      <c r="H563" s="327">
        <v>434.82</v>
      </c>
      <c r="I563" s="322">
        <v>0.0</v>
      </c>
      <c r="J563" s="322">
        <v>198.0</v>
      </c>
      <c r="K563" s="322">
        <v>423.56</v>
      </c>
      <c r="L563" s="323">
        <v>83.47</v>
      </c>
      <c r="M563" s="323">
        <v>0.0</v>
      </c>
      <c r="N563" s="323">
        <v>26.36</v>
      </c>
    </row>
    <row r="564">
      <c r="A564" s="22">
        <v>559.0</v>
      </c>
      <c r="B564" s="324" t="s">
        <v>3635</v>
      </c>
      <c r="C564" s="8">
        <v>44451.0</v>
      </c>
      <c r="D564" s="8">
        <v>44474.0</v>
      </c>
      <c r="E564" s="331"/>
      <c r="F564" s="324">
        <v>1740.0</v>
      </c>
      <c r="G564" s="327">
        <v>781.45</v>
      </c>
      <c r="H564" s="327">
        <v>0.0</v>
      </c>
      <c r="I564" s="322">
        <v>32.67</v>
      </c>
      <c r="J564" s="322">
        <v>198.0</v>
      </c>
      <c r="K564" s="322">
        <v>258.47</v>
      </c>
      <c r="L564" s="323">
        <v>6.46</v>
      </c>
      <c r="M564" s="323">
        <v>247.08</v>
      </c>
      <c r="N564" s="323">
        <v>38.77</v>
      </c>
    </row>
    <row r="565">
      <c r="A565" s="22">
        <v>560.0</v>
      </c>
      <c r="B565" s="324" t="s">
        <v>3636</v>
      </c>
      <c r="C565" s="8">
        <v>44461.0</v>
      </c>
      <c r="D565" s="331"/>
      <c r="E565" s="8">
        <v>44464.0</v>
      </c>
      <c r="F565" s="324">
        <v>955.0</v>
      </c>
      <c r="G565" s="326">
        <v>2932.08</v>
      </c>
      <c r="H565" s="326">
        <v>1109.48</v>
      </c>
      <c r="I565" s="322">
        <v>0.0</v>
      </c>
      <c r="J565" s="335">
        <v>292.5</v>
      </c>
      <c r="K565" s="335">
        <v>1071.48</v>
      </c>
      <c r="L565" s="323">
        <v>48.75</v>
      </c>
      <c r="M565" s="323">
        <v>157.82</v>
      </c>
      <c r="N565" s="323">
        <v>252.05</v>
      </c>
    </row>
    <row r="566">
      <c r="A566" s="22">
        <v>561.0</v>
      </c>
      <c r="B566" s="324" t="s">
        <v>3637</v>
      </c>
      <c r="C566" s="8">
        <v>44461.0</v>
      </c>
      <c r="D566" s="331"/>
      <c r="E566" s="8">
        <v>44462.0</v>
      </c>
      <c r="F566" s="324">
        <v>2065.0</v>
      </c>
      <c r="G566" s="326">
        <v>1591.51</v>
      </c>
      <c r="H566" s="327">
        <v>0.0</v>
      </c>
      <c r="I566" s="322">
        <v>0.0</v>
      </c>
      <c r="J566" s="322">
        <v>198.0</v>
      </c>
      <c r="K566" s="335">
        <v>1287.95</v>
      </c>
      <c r="L566" s="323">
        <v>9.28</v>
      </c>
      <c r="M566" s="323">
        <v>40.58</v>
      </c>
      <c r="N566" s="323">
        <v>55.7</v>
      </c>
    </row>
    <row r="567">
      <c r="A567" s="22">
        <v>562.0</v>
      </c>
      <c r="B567" s="324" t="s">
        <v>3638</v>
      </c>
      <c r="C567" s="8">
        <v>44461.0</v>
      </c>
      <c r="D567" s="8">
        <v>44477.0</v>
      </c>
      <c r="E567" s="331"/>
      <c r="F567" s="324">
        <v>2215.0</v>
      </c>
      <c r="G567" s="326">
        <v>3527.46</v>
      </c>
      <c r="H567" s="326">
        <v>1249.88</v>
      </c>
      <c r="I567" s="322">
        <v>0.0</v>
      </c>
      <c r="J567" s="322">
        <v>292.5</v>
      </c>
      <c r="K567" s="322">
        <v>952.23</v>
      </c>
      <c r="L567" s="323">
        <v>68.07</v>
      </c>
      <c r="M567" s="323">
        <v>731.45</v>
      </c>
      <c r="N567" s="323">
        <v>233.33</v>
      </c>
    </row>
    <row r="568">
      <c r="A568" s="22">
        <v>563.0</v>
      </c>
      <c r="B568" s="324" t="s">
        <v>3639</v>
      </c>
      <c r="C568" s="8">
        <v>44461.0</v>
      </c>
      <c r="D568" s="8">
        <v>44469.0</v>
      </c>
      <c r="E568" s="331"/>
      <c r="F568" s="324">
        <v>1800.0</v>
      </c>
      <c r="G568" s="326">
        <v>1336.08</v>
      </c>
      <c r="H568" s="327">
        <v>140.4</v>
      </c>
      <c r="I568" s="322">
        <v>32.67</v>
      </c>
      <c r="J568" s="322">
        <v>0.0</v>
      </c>
      <c r="K568" s="322">
        <v>952.23</v>
      </c>
      <c r="L568" s="323">
        <v>63.88</v>
      </c>
      <c r="M568" s="323">
        <v>112.69</v>
      </c>
      <c r="N568" s="323">
        <v>34.21</v>
      </c>
    </row>
    <row r="569">
      <c r="A569" s="22">
        <v>564.0</v>
      </c>
      <c r="B569" s="324" t="s">
        <v>3640</v>
      </c>
      <c r="C569" s="8">
        <v>44462.0</v>
      </c>
      <c r="D569" s="8">
        <v>44481.0</v>
      </c>
      <c r="E569" s="331"/>
      <c r="F569" s="324">
        <v>1985.0</v>
      </c>
      <c r="G569" s="326">
        <v>2234.05</v>
      </c>
      <c r="H569" s="327">
        <v>152.99</v>
      </c>
      <c r="I569" s="322">
        <v>0.0</v>
      </c>
      <c r="J569" s="322">
        <v>292.5</v>
      </c>
      <c r="K569" s="335">
        <v>1071.48</v>
      </c>
      <c r="L569" s="323">
        <v>110.75</v>
      </c>
      <c r="M569" s="323">
        <v>562.77</v>
      </c>
      <c r="N569" s="323">
        <v>43.56</v>
      </c>
    </row>
    <row r="570">
      <c r="A570" s="22">
        <v>565.0</v>
      </c>
      <c r="B570" s="324" t="s">
        <v>3641</v>
      </c>
      <c r="C570" s="8">
        <v>44464.0</v>
      </c>
      <c r="D570" s="8">
        <v>44487.0</v>
      </c>
      <c r="E570" s="331"/>
      <c r="F570" s="324">
        <v>2050.0</v>
      </c>
      <c r="G570" s="326">
        <v>5633.88</v>
      </c>
      <c r="H570" s="326">
        <v>2946.51</v>
      </c>
      <c r="I570" s="322">
        <v>0.0</v>
      </c>
      <c r="J570" s="322">
        <v>292.5</v>
      </c>
      <c r="K570" s="335">
        <v>1287.95</v>
      </c>
      <c r="L570" s="323">
        <v>51.54</v>
      </c>
      <c r="M570" s="323">
        <v>564.04</v>
      </c>
      <c r="N570" s="323">
        <v>491.34</v>
      </c>
    </row>
    <row r="571">
      <c r="A571" s="22">
        <v>566.0</v>
      </c>
      <c r="B571" s="324" t="s">
        <v>3642</v>
      </c>
      <c r="C571" s="8">
        <v>44465.0</v>
      </c>
      <c r="D571" s="8">
        <v>44487.0</v>
      </c>
      <c r="E571" s="331"/>
      <c r="F571" s="324">
        <v>1805.0</v>
      </c>
      <c r="G571" s="326">
        <v>1444.3</v>
      </c>
      <c r="H571" s="327">
        <v>65.56</v>
      </c>
      <c r="I571" s="322">
        <v>0.0</v>
      </c>
      <c r="J571" s="322">
        <v>292.5</v>
      </c>
      <c r="K571" s="322">
        <v>952.23</v>
      </c>
      <c r="L571" s="323">
        <v>85.79</v>
      </c>
      <c r="M571" s="323">
        <v>0.0</v>
      </c>
      <c r="N571" s="323">
        <v>48.22</v>
      </c>
    </row>
    <row r="572">
      <c r="A572" s="22">
        <v>567.0</v>
      </c>
      <c r="B572" s="324" t="s">
        <v>3643</v>
      </c>
      <c r="C572" s="8">
        <v>44466.0</v>
      </c>
      <c r="D572" s="8">
        <v>44478.0</v>
      </c>
      <c r="E572" s="331"/>
      <c r="F572" s="324">
        <v>2330.0</v>
      </c>
      <c r="G572" s="326">
        <v>1590.49</v>
      </c>
      <c r="H572" s="327">
        <v>97.2</v>
      </c>
      <c r="I572" s="322">
        <v>34.08</v>
      </c>
      <c r="J572" s="322">
        <v>94.5</v>
      </c>
      <c r="K572" s="335">
        <v>1081.57</v>
      </c>
      <c r="L572" s="323">
        <v>69.64</v>
      </c>
      <c r="M572" s="323">
        <v>165.4</v>
      </c>
      <c r="N572" s="323">
        <v>48.1</v>
      </c>
    </row>
    <row r="573">
      <c r="A573" s="22">
        <v>568.0</v>
      </c>
      <c r="B573" s="324" t="s">
        <v>3644</v>
      </c>
      <c r="C573" s="15">
        <v>44467.0</v>
      </c>
      <c r="D573" s="15">
        <v>44484.0</v>
      </c>
      <c r="E573" s="331"/>
      <c r="F573" s="324">
        <v>1875.0</v>
      </c>
      <c r="G573" s="326">
        <v>1452.84</v>
      </c>
      <c r="H573" s="327">
        <v>172.8</v>
      </c>
      <c r="I573" s="322">
        <v>0.0</v>
      </c>
      <c r="J573" s="322">
        <v>94.5</v>
      </c>
      <c r="K573" s="322">
        <v>952.23</v>
      </c>
      <c r="L573" s="323">
        <v>68.07</v>
      </c>
      <c r="M573" s="323">
        <v>114.97</v>
      </c>
      <c r="N573" s="323">
        <v>50.27</v>
      </c>
    </row>
    <row r="574">
      <c r="A574" s="22">
        <v>569.0</v>
      </c>
      <c r="B574" s="324" t="s">
        <v>3645</v>
      </c>
      <c r="C574" s="15">
        <v>44468.0</v>
      </c>
      <c r="D574" s="15">
        <v>44484.0</v>
      </c>
      <c r="E574" s="331"/>
      <c r="F574" s="324">
        <v>1820.0</v>
      </c>
      <c r="G574" s="326">
        <v>1337.87</v>
      </c>
      <c r="H574" s="327">
        <v>172.8</v>
      </c>
      <c r="I574" s="322">
        <v>0.0</v>
      </c>
      <c r="J574" s="322">
        <v>94.5</v>
      </c>
      <c r="K574" s="322">
        <v>952.23</v>
      </c>
      <c r="L574" s="323">
        <v>68.07</v>
      </c>
      <c r="M574" s="323">
        <v>0.0</v>
      </c>
      <c r="N574" s="323">
        <v>50.27</v>
      </c>
    </row>
    <row r="575">
      <c r="A575" s="22">
        <v>570.0</v>
      </c>
      <c r="B575" s="324" t="s">
        <v>3646</v>
      </c>
      <c r="C575" s="15">
        <v>44469.0</v>
      </c>
      <c r="D575" s="15">
        <v>44482.0</v>
      </c>
      <c r="E575" s="331"/>
      <c r="F575" s="324">
        <v>2065.0</v>
      </c>
      <c r="G575" s="326">
        <v>7031.81</v>
      </c>
      <c r="H575" s="326">
        <v>4481.13</v>
      </c>
      <c r="I575" s="322">
        <v>0.0</v>
      </c>
      <c r="J575" s="322">
        <v>292.5</v>
      </c>
      <c r="K575" s="322">
        <v>952.23</v>
      </c>
      <c r="L575" s="323">
        <v>62.21</v>
      </c>
      <c r="M575" s="323">
        <v>455.37</v>
      </c>
      <c r="N575" s="323">
        <v>788.37</v>
      </c>
    </row>
    <row r="576">
      <c r="A576" s="22">
        <v>571.0</v>
      </c>
      <c r="B576" s="324" t="s">
        <v>3647</v>
      </c>
      <c r="C576" s="15">
        <v>44467.0</v>
      </c>
      <c r="D576" s="15">
        <v>44541.0</v>
      </c>
      <c r="E576" s="331"/>
      <c r="F576" s="324">
        <v>1170.0</v>
      </c>
      <c r="G576" s="326">
        <v>1590.49</v>
      </c>
      <c r="H576" s="327">
        <v>97.2</v>
      </c>
      <c r="I576" s="322">
        <v>34.08</v>
      </c>
      <c r="J576" s="322">
        <v>94.5</v>
      </c>
      <c r="K576" s="335">
        <v>1081.57</v>
      </c>
      <c r="L576" s="323">
        <v>69.64</v>
      </c>
      <c r="M576" s="323">
        <v>165.4</v>
      </c>
      <c r="N576" s="323">
        <v>48.1</v>
      </c>
    </row>
    <row r="577">
      <c r="A577" s="22">
        <v>572.0</v>
      </c>
      <c r="B577" s="324" t="s">
        <v>3648</v>
      </c>
      <c r="C577" s="15">
        <v>44419.0</v>
      </c>
      <c r="D577" s="15">
        <v>44437.0</v>
      </c>
      <c r="E577" s="331"/>
      <c r="F577" s="324">
        <v>2060.0</v>
      </c>
      <c r="G577" s="326">
        <v>8610.03</v>
      </c>
      <c r="H577" s="326">
        <v>6285.76</v>
      </c>
      <c r="I577" s="322">
        <v>0.0</v>
      </c>
      <c r="J577" s="322">
        <v>0.0</v>
      </c>
      <c r="K577" s="322">
        <v>586.31</v>
      </c>
      <c r="L577" s="323">
        <v>48.74</v>
      </c>
      <c r="M577" s="323">
        <v>666.15</v>
      </c>
      <c r="N577" s="329">
        <v>1023.07</v>
      </c>
    </row>
    <row r="578">
      <c r="A578" s="22">
        <v>573.0</v>
      </c>
      <c r="B578" s="324" t="s">
        <v>3649</v>
      </c>
      <c r="C578" s="15">
        <v>44421.0</v>
      </c>
      <c r="D578" s="15">
        <v>44438.0</v>
      </c>
      <c r="E578" s="331"/>
      <c r="F578" s="324">
        <v>1610.0</v>
      </c>
      <c r="G578" s="326">
        <v>2777.29</v>
      </c>
      <c r="H578" s="327">
        <v>162.0</v>
      </c>
      <c r="I578" s="322">
        <v>0.0</v>
      </c>
      <c r="J578" s="322">
        <v>396.0</v>
      </c>
      <c r="K578" s="335">
        <v>2023.71</v>
      </c>
      <c r="L578" s="323">
        <v>118.13</v>
      </c>
      <c r="M578" s="323">
        <v>0.0</v>
      </c>
      <c r="N578" s="323">
        <v>77.45</v>
      </c>
    </row>
    <row r="579">
      <c r="A579" s="22">
        <v>574.0</v>
      </c>
      <c r="B579" s="324" t="s">
        <v>3650</v>
      </c>
      <c r="C579" s="15">
        <v>44430.0</v>
      </c>
      <c r="D579" s="15">
        <v>44468.0</v>
      </c>
      <c r="E579" s="331"/>
      <c r="F579" s="324">
        <v>1835.0</v>
      </c>
      <c r="G579" s="326">
        <v>2354.18</v>
      </c>
      <c r="H579" s="327">
        <v>858.33</v>
      </c>
      <c r="I579" s="322">
        <v>28.29</v>
      </c>
      <c r="J579" s="322">
        <v>292.5</v>
      </c>
      <c r="K579" s="322">
        <v>952.23</v>
      </c>
      <c r="L579" s="323">
        <v>170.6</v>
      </c>
      <c r="M579" s="323">
        <v>0.0</v>
      </c>
      <c r="N579" s="323">
        <v>52.23</v>
      </c>
    </row>
    <row r="580">
      <c r="A580" s="22">
        <v>575.0</v>
      </c>
      <c r="B580" s="324" t="s">
        <v>3651</v>
      </c>
      <c r="C580" s="15">
        <v>44431.0</v>
      </c>
      <c r="D580" s="8">
        <v>44471.0</v>
      </c>
      <c r="E580" s="331"/>
      <c r="F580" s="324">
        <v>1280.0</v>
      </c>
      <c r="G580" s="326">
        <v>4217.1</v>
      </c>
      <c r="H580" s="327">
        <v>454.11</v>
      </c>
      <c r="I580" s="322">
        <v>116.57</v>
      </c>
      <c r="J580" s="322">
        <v>198.0</v>
      </c>
      <c r="K580" s="335">
        <v>2219.45</v>
      </c>
      <c r="L580" s="323">
        <v>65.8</v>
      </c>
      <c r="M580" s="329">
        <v>1153.54</v>
      </c>
      <c r="N580" s="323">
        <v>9.63</v>
      </c>
    </row>
    <row r="581">
      <c r="A581" s="22">
        <v>576.0</v>
      </c>
      <c r="B581" s="324" t="s">
        <v>3652</v>
      </c>
      <c r="C581" s="15">
        <v>44431.0</v>
      </c>
      <c r="D581" s="15">
        <v>44434.0</v>
      </c>
      <c r="E581" s="331"/>
      <c r="F581" s="324">
        <v>3775.0</v>
      </c>
      <c r="G581" s="326">
        <v>1093.52</v>
      </c>
      <c r="H581" s="327">
        <v>43.2</v>
      </c>
      <c r="I581" s="322">
        <v>0.0</v>
      </c>
      <c r="J581" s="322">
        <v>0.0</v>
      </c>
      <c r="K581" s="322">
        <v>952.23</v>
      </c>
      <c r="L581" s="323">
        <v>39.24</v>
      </c>
      <c r="M581" s="323">
        <v>0.0</v>
      </c>
      <c r="N581" s="323">
        <v>58.85</v>
      </c>
    </row>
    <row r="582">
      <c r="A582" s="22">
        <v>577.0</v>
      </c>
      <c r="B582" s="324" t="s">
        <v>3653</v>
      </c>
      <c r="C582" s="15">
        <v>44432.0</v>
      </c>
      <c r="D582" s="15">
        <v>44485.0</v>
      </c>
      <c r="E582" s="331"/>
      <c r="F582" s="324">
        <v>1045.0</v>
      </c>
      <c r="G582" s="326">
        <v>17665.14</v>
      </c>
      <c r="H582" s="326">
        <v>12681.57</v>
      </c>
      <c r="I582" s="322">
        <v>32.67</v>
      </c>
      <c r="J582" s="322">
        <v>292.5</v>
      </c>
      <c r="K582" s="335">
        <v>1234.31</v>
      </c>
      <c r="L582" s="323">
        <v>95.93</v>
      </c>
      <c r="M582" s="329">
        <v>1283.4</v>
      </c>
      <c r="N582" s="329">
        <v>2044.76</v>
      </c>
    </row>
    <row r="583">
      <c r="A583" s="22">
        <v>578.0</v>
      </c>
      <c r="B583" s="324" t="s">
        <v>3654</v>
      </c>
      <c r="C583" s="15">
        <v>44435.0</v>
      </c>
      <c r="D583" s="15">
        <v>44507.0</v>
      </c>
      <c r="E583" s="331"/>
      <c r="F583" s="324">
        <v>735.0</v>
      </c>
      <c r="G583" s="326">
        <v>6989.81</v>
      </c>
      <c r="H583" s="326">
        <v>2772.58</v>
      </c>
      <c r="I583" s="322">
        <v>113.6</v>
      </c>
      <c r="J583" s="322">
        <v>198.0</v>
      </c>
      <c r="K583" s="322">
        <v>960.62</v>
      </c>
      <c r="L583" s="323">
        <v>140.89</v>
      </c>
      <c r="M583" s="329">
        <v>2423.33</v>
      </c>
      <c r="N583" s="323">
        <v>380.79</v>
      </c>
    </row>
    <row r="584">
      <c r="A584" s="334">
        <v>579.0</v>
      </c>
      <c r="B584" s="324" t="s">
        <v>3655</v>
      </c>
      <c r="C584" s="15">
        <v>44436.0</v>
      </c>
      <c r="D584" s="15">
        <v>44460.0</v>
      </c>
      <c r="E584" s="331"/>
      <c r="F584" s="324">
        <v>1580.0</v>
      </c>
      <c r="G584" s="326">
        <v>10678.67</v>
      </c>
      <c r="H584" s="326">
        <v>7319.64</v>
      </c>
      <c r="I584" s="322">
        <v>0.0</v>
      </c>
      <c r="J584" s="322">
        <v>198.0</v>
      </c>
      <c r="K584" s="322">
        <v>952.23</v>
      </c>
      <c r="L584" s="323">
        <v>74.74</v>
      </c>
      <c r="M584" s="323">
        <v>920.82</v>
      </c>
      <c r="N584" s="329">
        <v>1213.24</v>
      </c>
    </row>
    <row r="585">
      <c r="A585" s="334">
        <v>580.0</v>
      </c>
      <c r="B585" s="324" t="s">
        <v>3656</v>
      </c>
      <c r="C585" s="15">
        <v>44437.0</v>
      </c>
      <c r="D585" s="15">
        <v>44461.0</v>
      </c>
      <c r="E585" s="331"/>
      <c r="F585" s="324">
        <v>1685.0</v>
      </c>
      <c r="G585" s="326">
        <v>6645.0</v>
      </c>
      <c r="H585" s="326">
        <v>4665.24</v>
      </c>
      <c r="I585" s="322">
        <v>0.0</v>
      </c>
      <c r="J585" s="322">
        <v>198.0</v>
      </c>
      <c r="K585" s="322">
        <v>586.31</v>
      </c>
      <c r="L585" s="323">
        <v>61.29</v>
      </c>
      <c r="M585" s="323">
        <v>387.78</v>
      </c>
      <c r="N585" s="323">
        <v>746.38</v>
      </c>
    </row>
    <row r="586">
      <c r="A586" s="334">
        <v>581.0</v>
      </c>
      <c r="B586" s="324" t="s">
        <v>3657</v>
      </c>
      <c r="C586" s="15">
        <v>44437.0</v>
      </c>
      <c r="D586" s="15">
        <v>44461.0</v>
      </c>
      <c r="E586" s="331"/>
      <c r="F586" s="324">
        <v>1220.0</v>
      </c>
      <c r="G586" s="326">
        <v>16969.49</v>
      </c>
      <c r="H586" s="326">
        <v>12269.12</v>
      </c>
      <c r="I586" s="322">
        <v>159.83</v>
      </c>
      <c r="J586" s="322">
        <v>198.0</v>
      </c>
      <c r="K586" s="335">
        <v>1000.83</v>
      </c>
      <c r="L586" s="323">
        <v>77.94</v>
      </c>
      <c r="M586" s="329">
        <v>1229.96</v>
      </c>
      <c r="N586" s="329">
        <v>2033.81</v>
      </c>
    </row>
    <row r="587">
      <c r="A587" s="334">
        <v>582.0</v>
      </c>
      <c r="B587" s="324" t="s">
        <v>3658</v>
      </c>
      <c r="C587" s="15">
        <v>44439.0</v>
      </c>
      <c r="D587" s="15">
        <v>44452.0</v>
      </c>
      <c r="E587" s="331"/>
      <c r="F587" s="324">
        <v>1670.0</v>
      </c>
      <c r="G587" s="327">
        <v>695.18</v>
      </c>
      <c r="H587" s="327">
        <v>304.19</v>
      </c>
      <c r="I587" s="322">
        <v>0.0</v>
      </c>
      <c r="J587" s="322">
        <v>0.0</v>
      </c>
      <c r="K587" s="322">
        <v>302.06</v>
      </c>
      <c r="L587" s="323">
        <v>63.52</v>
      </c>
      <c r="M587" s="323">
        <v>0.0</v>
      </c>
      <c r="N587" s="323">
        <v>25.41</v>
      </c>
    </row>
    <row r="588">
      <c r="A588" s="334">
        <v>583.0</v>
      </c>
      <c r="B588" s="324" t="s">
        <v>3659</v>
      </c>
      <c r="C588" s="15">
        <v>44273.0</v>
      </c>
      <c r="D588" s="15">
        <v>44275.0</v>
      </c>
      <c r="E588" s="331"/>
      <c r="F588" s="324">
        <v>3705.0</v>
      </c>
      <c r="G588" s="327">
        <v>354.42</v>
      </c>
      <c r="H588" s="327">
        <v>0.0</v>
      </c>
      <c r="I588" s="322">
        <v>0.0</v>
      </c>
      <c r="J588" s="322">
        <v>0.0</v>
      </c>
      <c r="K588" s="322">
        <v>302.06</v>
      </c>
      <c r="L588" s="323">
        <v>20.95</v>
      </c>
      <c r="M588" s="323">
        <v>0.0</v>
      </c>
      <c r="N588" s="323">
        <v>31.41</v>
      </c>
    </row>
    <row r="589">
      <c r="A589" s="334">
        <v>584.0</v>
      </c>
      <c r="B589" s="324" t="s">
        <v>3660</v>
      </c>
      <c r="C589" s="15">
        <v>44270.0</v>
      </c>
      <c r="D589" s="331"/>
      <c r="E589" s="15">
        <v>44280.0</v>
      </c>
      <c r="F589" s="324">
        <v>795.0</v>
      </c>
      <c r="G589" s="326">
        <v>8912.08</v>
      </c>
      <c r="H589" s="326">
        <v>5100.67</v>
      </c>
      <c r="I589" s="322">
        <v>153.33</v>
      </c>
      <c r="J589" s="322">
        <v>198.0</v>
      </c>
      <c r="K589" s="335">
        <v>2033.78</v>
      </c>
      <c r="L589" s="323">
        <v>42.05</v>
      </c>
      <c r="M589" s="323">
        <v>537.55</v>
      </c>
      <c r="N589" s="323">
        <v>846.7</v>
      </c>
    </row>
    <row r="590">
      <c r="A590" s="334">
        <v>585.0</v>
      </c>
      <c r="B590" s="324" t="s">
        <v>3661</v>
      </c>
      <c r="C590" s="15">
        <v>44275.0</v>
      </c>
      <c r="D590" s="15">
        <v>44292.0</v>
      </c>
      <c r="E590" s="331"/>
      <c r="F590" s="324">
        <v>1950.0</v>
      </c>
      <c r="G590" s="326">
        <v>2391.39</v>
      </c>
      <c r="H590" s="327">
        <v>335.82</v>
      </c>
      <c r="I590" s="322">
        <v>114.87</v>
      </c>
      <c r="J590" s="322">
        <v>198.0</v>
      </c>
      <c r="K590" s="335">
        <v>1357.23</v>
      </c>
      <c r="L590" s="323">
        <v>90.65</v>
      </c>
      <c r="M590" s="323">
        <v>266.49</v>
      </c>
      <c r="N590" s="323">
        <v>28.33</v>
      </c>
    </row>
    <row r="591">
      <c r="A591" s="334">
        <v>586.0</v>
      </c>
      <c r="B591" s="324" t="s">
        <v>3662</v>
      </c>
      <c r="C591" s="15">
        <v>44275.0</v>
      </c>
      <c r="D591" s="15">
        <v>44329.0</v>
      </c>
      <c r="E591" s="331"/>
      <c r="F591" s="324">
        <v>1370.0</v>
      </c>
      <c r="G591" s="326">
        <v>13709.93</v>
      </c>
      <c r="H591" s="326">
        <v>6384.4</v>
      </c>
      <c r="I591" s="335">
        <v>1381.8</v>
      </c>
      <c r="J591" s="322">
        <v>292.5</v>
      </c>
      <c r="K591" s="335">
        <v>2616.37</v>
      </c>
      <c r="L591" s="323">
        <v>156.94</v>
      </c>
      <c r="M591" s="329">
        <v>1924.61</v>
      </c>
      <c r="N591" s="323">
        <v>953.31</v>
      </c>
    </row>
    <row r="592">
      <c r="A592" s="334">
        <v>587.0</v>
      </c>
      <c r="B592" s="324" t="s">
        <v>3663</v>
      </c>
      <c r="C592" s="15">
        <v>44263.0</v>
      </c>
      <c r="D592" s="15">
        <v>44299.0</v>
      </c>
      <c r="E592" s="331"/>
      <c r="F592" s="324">
        <v>1350.0</v>
      </c>
      <c r="G592" s="326">
        <v>3317.9</v>
      </c>
      <c r="H592" s="327">
        <v>412.45</v>
      </c>
      <c r="I592" s="322">
        <v>153.33</v>
      </c>
      <c r="J592" s="322">
        <v>198.0</v>
      </c>
      <c r="K592" s="335">
        <v>1811.12</v>
      </c>
      <c r="L592" s="323">
        <v>113.98</v>
      </c>
      <c r="M592" s="323">
        <v>603.12</v>
      </c>
      <c r="N592" s="323">
        <v>25.9</v>
      </c>
    </row>
    <row r="593">
      <c r="A593" s="334">
        <v>588.0</v>
      </c>
      <c r="B593" s="324" t="s">
        <v>3664</v>
      </c>
      <c r="C593" s="15">
        <v>44276.0</v>
      </c>
      <c r="D593" s="15">
        <v>44286.0</v>
      </c>
      <c r="E593" s="331"/>
      <c r="F593" s="324">
        <v>2580.0</v>
      </c>
      <c r="G593" s="326">
        <v>2120.6</v>
      </c>
      <c r="H593" s="327">
        <v>162.0</v>
      </c>
      <c r="I593" s="322">
        <v>86.58</v>
      </c>
      <c r="J593" s="322">
        <v>292.5</v>
      </c>
      <c r="K593" s="335">
        <v>1112.81</v>
      </c>
      <c r="L593" s="323">
        <v>48.03</v>
      </c>
      <c r="M593" s="323">
        <v>381.48</v>
      </c>
      <c r="N593" s="323">
        <v>37.2</v>
      </c>
    </row>
    <row r="594">
      <c r="A594" s="334">
        <v>589.0</v>
      </c>
      <c r="B594" s="324" t="s">
        <v>3665</v>
      </c>
      <c r="C594" s="15">
        <v>44262.0</v>
      </c>
      <c r="D594" s="15">
        <v>44298.0</v>
      </c>
      <c r="E594" s="331"/>
      <c r="F594" s="324">
        <v>1290.0</v>
      </c>
      <c r="G594" s="326">
        <v>4144.29</v>
      </c>
      <c r="H594" s="326">
        <v>1880.22</v>
      </c>
      <c r="I594" s="322">
        <v>86.58</v>
      </c>
      <c r="J594" s="322">
        <v>0.0</v>
      </c>
      <c r="K594" s="335">
        <v>1483.83</v>
      </c>
      <c r="L594" s="323">
        <v>73.16</v>
      </c>
      <c r="M594" s="323">
        <v>320.98</v>
      </c>
      <c r="N594" s="323">
        <v>299.52</v>
      </c>
    </row>
    <row r="595">
      <c r="A595" s="334">
        <v>590.0</v>
      </c>
      <c r="B595" s="324" t="s">
        <v>3666</v>
      </c>
      <c r="C595" s="15">
        <v>44278.0</v>
      </c>
      <c r="D595" s="15">
        <v>44336.0</v>
      </c>
      <c r="E595" s="331"/>
      <c r="F595" s="324">
        <v>1145.0</v>
      </c>
      <c r="G595" s="326">
        <v>8808.39</v>
      </c>
      <c r="H595" s="327">
        <v>118.8</v>
      </c>
      <c r="I595" s="335">
        <v>2263.47</v>
      </c>
      <c r="J595" s="322">
        <v>292.5</v>
      </c>
      <c r="K595" s="335">
        <v>3055.24</v>
      </c>
      <c r="L595" s="323">
        <v>58.8</v>
      </c>
      <c r="M595" s="329">
        <v>2993.15</v>
      </c>
      <c r="N595" s="323">
        <v>26.43</v>
      </c>
    </row>
    <row r="596">
      <c r="A596" s="334">
        <v>591.0</v>
      </c>
      <c r="B596" s="324" t="s">
        <v>3667</v>
      </c>
      <c r="C596" s="15">
        <v>44279.0</v>
      </c>
      <c r="D596" s="15">
        <v>44304.0</v>
      </c>
      <c r="E596" s="331"/>
      <c r="F596" s="324">
        <v>1950.0</v>
      </c>
      <c r="G596" s="326">
        <v>1124.45</v>
      </c>
      <c r="H596" s="327">
        <v>458.98</v>
      </c>
      <c r="I596" s="322">
        <v>86.58</v>
      </c>
      <c r="J596" s="322">
        <v>94.5</v>
      </c>
      <c r="K596" s="322">
        <v>302.06</v>
      </c>
      <c r="L596" s="323">
        <v>134.3</v>
      </c>
      <c r="M596" s="323">
        <v>0.0</v>
      </c>
      <c r="N596" s="323">
        <v>48.03</v>
      </c>
    </row>
    <row r="597">
      <c r="A597" s="334">
        <v>592.0</v>
      </c>
      <c r="B597" s="324" t="s">
        <v>3668</v>
      </c>
      <c r="C597" s="15">
        <v>44281.0</v>
      </c>
      <c r="D597" s="15">
        <v>44294.0</v>
      </c>
      <c r="E597" s="331"/>
      <c r="F597" s="324">
        <v>2515.0</v>
      </c>
      <c r="G597" s="326">
        <v>1401.85</v>
      </c>
      <c r="H597" s="327">
        <v>109.28</v>
      </c>
      <c r="I597" s="322">
        <v>0.0</v>
      </c>
      <c r="J597" s="322">
        <v>97.48</v>
      </c>
      <c r="K597" s="335">
        <v>1071.48</v>
      </c>
      <c r="L597" s="323">
        <v>100.07</v>
      </c>
      <c r="M597" s="323">
        <v>0.0</v>
      </c>
      <c r="N597" s="323">
        <v>23.54</v>
      </c>
    </row>
    <row r="598">
      <c r="A598" s="334">
        <v>593.0</v>
      </c>
      <c r="B598" s="324"/>
      <c r="C598" s="15"/>
      <c r="D598" s="331"/>
      <c r="E598" s="331"/>
      <c r="F598" s="331"/>
      <c r="G598" s="321"/>
      <c r="H598" s="321"/>
      <c r="I598" s="353"/>
      <c r="J598" s="353"/>
      <c r="K598" s="353"/>
      <c r="L598" s="354"/>
      <c r="M598" s="354"/>
      <c r="N598" s="354"/>
    </row>
    <row r="599">
      <c r="A599" s="334">
        <v>594.0</v>
      </c>
      <c r="B599" s="324" t="s">
        <v>3669</v>
      </c>
      <c r="C599" s="192">
        <v>44471.0</v>
      </c>
      <c r="D599" s="15">
        <v>44484.0</v>
      </c>
      <c r="E599" s="331"/>
      <c r="F599" s="324">
        <v>2415.0</v>
      </c>
      <c r="G599" s="326">
        <v>5615.05</v>
      </c>
      <c r="H599" s="326">
        <v>3404.05</v>
      </c>
      <c r="I599" s="322">
        <v>0.0</v>
      </c>
      <c r="J599" s="322">
        <v>198.0</v>
      </c>
      <c r="K599" s="322">
        <v>952.23</v>
      </c>
      <c r="L599" s="323">
        <v>62.21</v>
      </c>
      <c r="M599" s="323">
        <v>413.5</v>
      </c>
      <c r="N599" s="323">
        <v>585.06</v>
      </c>
    </row>
    <row r="600">
      <c r="A600" s="22">
        <v>595.0</v>
      </c>
      <c r="B600" s="324" t="s">
        <v>3670</v>
      </c>
      <c r="C600" s="192">
        <v>44472.0</v>
      </c>
      <c r="D600" s="192">
        <v>44501.0</v>
      </c>
      <c r="E600" s="331"/>
      <c r="F600" s="324">
        <v>2435.0</v>
      </c>
      <c r="G600" s="326">
        <v>2057.13</v>
      </c>
      <c r="H600" s="327">
        <v>520.96</v>
      </c>
      <c r="I600" s="322">
        <v>53.91</v>
      </c>
      <c r="J600" s="322">
        <v>0.0</v>
      </c>
      <c r="K600" s="322">
        <v>952.23</v>
      </c>
      <c r="L600" s="323">
        <v>119.44</v>
      </c>
      <c r="M600" s="323">
        <v>379.7</v>
      </c>
      <c r="N600" s="323">
        <v>30.89</v>
      </c>
    </row>
    <row r="601">
      <c r="A601" s="22">
        <v>596.0</v>
      </c>
      <c r="B601" s="324" t="s">
        <v>3671</v>
      </c>
      <c r="C601" s="192">
        <v>44474.0</v>
      </c>
      <c r="D601" s="15">
        <v>44487.0</v>
      </c>
      <c r="E601" s="331"/>
      <c r="F601" s="324">
        <v>2360.0</v>
      </c>
      <c r="G601" s="326">
        <v>1748.99</v>
      </c>
      <c r="H601" s="327">
        <v>151.45</v>
      </c>
      <c r="I601" s="322">
        <v>0.0</v>
      </c>
      <c r="J601" s="322">
        <v>0.0</v>
      </c>
      <c r="K601" s="335">
        <v>1254.29</v>
      </c>
      <c r="L601" s="323">
        <v>76.51</v>
      </c>
      <c r="M601" s="323">
        <v>187.57</v>
      </c>
      <c r="N601" s="323">
        <v>79.17</v>
      </c>
    </row>
    <row r="602">
      <c r="A602" s="22">
        <v>597.0</v>
      </c>
      <c r="B602" s="324" t="s">
        <v>3672</v>
      </c>
      <c r="C602" s="192">
        <v>44474.0</v>
      </c>
      <c r="D602" s="15">
        <v>44482.0</v>
      </c>
      <c r="E602" s="331"/>
      <c r="F602" s="324">
        <v>2340.0</v>
      </c>
      <c r="G602" s="326">
        <v>1246.25</v>
      </c>
      <c r="H602" s="327">
        <v>0.0</v>
      </c>
      <c r="I602" s="322">
        <v>0.0</v>
      </c>
      <c r="J602" s="322">
        <v>94.5</v>
      </c>
      <c r="K602" s="322">
        <v>952.23</v>
      </c>
      <c r="L602" s="323">
        <v>56.06</v>
      </c>
      <c r="M602" s="323">
        <v>81.18</v>
      </c>
      <c r="N602" s="323">
        <v>62.28</v>
      </c>
    </row>
    <row r="603">
      <c r="A603" s="22">
        <v>598.0</v>
      </c>
      <c r="B603" s="324" t="s">
        <v>3673</v>
      </c>
      <c r="C603" s="192">
        <v>44475.0</v>
      </c>
      <c r="D603" s="192">
        <v>44488.0</v>
      </c>
      <c r="E603" s="331"/>
      <c r="F603" s="324">
        <v>1775.0</v>
      </c>
      <c r="G603" s="326">
        <v>5343.24</v>
      </c>
      <c r="H603" s="326">
        <v>2860.11</v>
      </c>
      <c r="I603" s="322">
        <v>0.0</v>
      </c>
      <c r="J603" s="322">
        <v>292.5</v>
      </c>
      <c r="K603" s="335">
        <v>1287.95</v>
      </c>
      <c r="L603" s="323">
        <v>45.49</v>
      </c>
      <c r="M603" s="323">
        <v>359.8</v>
      </c>
      <c r="N603" s="323">
        <v>497.39</v>
      </c>
    </row>
    <row r="604">
      <c r="A604" s="22">
        <v>599.0</v>
      </c>
      <c r="B604" s="324" t="s">
        <v>3674</v>
      </c>
      <c r="C604" s="370">
        <v>44476.0</v>
      </c>
      <c r="D604" s="192">
        <v>44508.0</v>
      </c>
      <c r="E604" s="331"/>
      <c r="F604" s="324">
        <v>1765.0</v>
      </c>
      <c r="G604" s="326">
        <v>2910.67</v>
      </c>
      <c r="H604" s="327">
        <v>521.99</v>
      </c>
      <c r="I604" s="322">
        <v>0.0</v>
      </c>
      <c r="J604" s="322">
        <v>198.0</v>
      </c>
      <c r="K604" s="335">
        <v>1254.29</v>
      </c>
      <c r="L604" s="323">
        <v>155.94</v>
      </c>
      <c r="M604" s="323">
        <v>712.8</v>
      </c>
      <c r="N604" s="323">
        <v>67.65</v>
      </c>
    </row>
    <row r="605">
      <c r="A605" s="22">
        <v>600.0</v>
      </c>
      <c r="B605" s="324" t="s">
        <v>3675</v>
      </c>
      <c r="C605" s="192">
        <v>44476.0</v>
      </c>
      <c r="D605" s="192">
        <v>44508.0</v>
      </c>
      <c r="E605" s="331"/>
      <c r="F605" s="324">
        <v>1930.0</v>
      </c>
      <c r="G605" s="326">
        <v>2525.37</v>
      </c>
      <c r="H605" s="327">
        <v>391.36</v>
      </c>
      <c r="I605" s="322">
        <v>0.0</v>
      </c>
      <c r="J605" s="322">
        <v>94.5</v>
      </c>
      <c r="K605" s="335">
        <v>1254.29</v>
      </c>
      <c r="L605" s="323">
        <v>136.48</v>
      </c>
      <c r="M605" s="323">
        <v>562.27</v>
      </c>
      <c r="N605" s="323">
        <v>86.47</v>
      </c>
    </row>
    <row r="606">
      <c r="A606" s="22">
        <v>601.0</v>
      </c>
      <c r="B606" s="324" t="s">
        <v>3676</v>
      </c>
      <c r="C606" s="269">
        <v>44478.0</v>
      </c>
      <c r="D606" s="286">
        <v>44507.0</v>
      </c>
      <c r="E606" s="331"/>
      <c r="F606" s="9">
        <v>1705.0</v>
      </c>
      <c r="G606" s="326">
        <v>2076.44</v>
      </c>
      <c r="H606" s="327">
        <v>270.51</v>
      </c>
      <c r="I606" s="322">
        <v>0.0</v>
      </c>
      <c r="J606" s="322">
        <v>292.5</v>
      </c>
      <c r="K606" s="322">
        <v>952.23</v>
      </c>
      <c r="L606" s="323">
        <v>86.84</v>
      </c>
      <c r="M606" s="323">
        <v>432.41</v>
      </c>
      <c r="N606" s="323">
        <v>41.95</v>
      </c>
    </row>
    <row r="607">
      <c r="A607" s="22">
        <v>602.0</v>
      </c>
      <c r="B607" s="324" t="s">
        <v>3677</v>
      </c>
      <c r="C607" s="269">
        <v>44478.0</v>
      </c>
      <c r="D607" s="269">
        <v>44507.0</v>
      </c>
      <c r="E607" s="331"/>
      <c r="F607" s="9">
        <v>1330.0</v>
      </c>
      <c r="G607" s="326">
        <v>1959.88</v>
      </c>
      <c r="H607" s="327">
        <v>183.6</v>
      </c>
      <c r="I607" s="322">
        <v>0.0</v>
      </c>
      <c r="J607" s="322">
        <v>198.0</v>
      </c>
      <c r="K607" s="322">
        <v>952.23</v>
      </c>
      <c r="L607" s="323">
        <v>78.48</v>
      </c>
      <c r="M607" s="323">
        <v>527.96</v>
      </c>
      <c r="N607" s="323">
        <v>19.61</v>
      </c>
    </row>
    <row r="608">
      <c r="A608" s="22">
        <v>603.0</v>
      </c>
      <c r="B608" s="324" t="s">
        <v>3678</v>
      </c>
      <c r="C608" s="287">
        <v>44479.0</v>
      </c>
      <c r="D608" s="287">
        <v>44528.0</v>
      </c>
      <c r="E608" s="331"/>
      <c r="F608" s="9">
        <v>1125.0</v>
      </c>
      <c r="G608" s="326">
        <v>11680.72</v>
      </c>
      <c r="H608" s="326">
        <v>7417.26</v>
      </c>
      <c r="I608" s="322">
        <v>0.0</v>
      </c>
      <c r="J608" s="322">
        <v>292.5</v>
      </c>
      <c r="K608" s="335">
        <v>1519.23</v>
      </c>
      <c r="L608" s="323">
        <v>162.09</v>
      </c>
      <c r="M608" s="329">
        <v>1146.22</v>
      </c>
      <c r="N608" s="329">
        <v>1143.42</v>
      </c>
    </row>
    <row r="609">
      <c r="A609" s="22">
        <v>604.0</v>
      </c>
      <c r="B609" s="324" t="s">
        <v>3679</v>
      </c>
      <c r="C609" s="270">
        <v>44481.0</v>
      </c>
      <c r="D609" s="269">
        <v>44492.0</v>
      </c>
      <c r="E609" s="331"/>
      <c r="F609" s="9">
        <v>2010.0</v>
      </c>
      <c r="G609" s="326">
        <v>2106.91</v>
      </c>
      <c r="H609" s="327">
        <v>662.74</v>
      </c>
      <c r="I609" s="322">
        <v>0.0</v>
      </c>
      <c r="J609" s="322">
        <v>94.5</v>
      </c>
      <c r="K609" s="322">
        <v>952.23</v>
      </c>
      <c r="L609" s="323">
        <v>58.33</v>
      </c>
      <c r="M609" s="323">
        <v>187.57</v>
      </c>
      <c r="N609" s="323">
        <v>151.54</v>
      </c>
    </row>
    <row r="610">
      <c r="A610" s="22">
        <v>605.0</v>
      </c>
      <c r="B610" s="324" t="s">
        <v>3680</v>
      </c>
      <c r="C610" s="270">
        <v>44482.0</v>
      </c>
      <c r="D610" s="269">
        <v>44495.0</v>
      </c>
      <c r="E610" s="331"/>
      <c r="F610" s="9">
        <v>3030.0</v>
      </c>
      <c r="G610" s="326">
        <v>5366.88</v>
      </c>
      <c r="H610" s="326">
        <v>3393.25</v>
      </c>
      <c r="I610" s="322">
        <v>32.67</v>
      </c>
      <c r="J610" s="322">
        <v>292.5</v>
      </c>
      <c r="K610" s="322">
        <v>747.56</v>
      </c>
      <c r="L610" s="323">
        <v>35.83</v>
      </c>
      <c r="M610" s="323">
        <v>279.11</v>
      </c>
      <c r="N610" s="323">
        <v>630.96</v>
      </c>
    </row>
    <row r="611">
      <c r="A611" s="22">
        <v>606.0</v>
      </c>
      <c r="B611" s="324" t="s">
        <v>3681</v>
      </c>
      <c r="C611" s="270">
        <v>44486.0</v>
      </c>
      <c r="D611" s="270">
        <v>44497.0</v>
      </c>
      <c r="E611" s="331"/>
      <c r="F611" s="9">
        <v>1785.0</v>
      </c>
      <c r="G611" s="326">
        <v>1186.26</v>
      </c>
      <c r="H611" s="327">
        <v>118.8</v>
      </c>
      <c r="I611" s="322">
        <v>0.0</v>
      </c>
      <c r="J611" s="322">
        <v>0.0</v>
      </c>
      <c r="K611" s="322">
        <v>952.23</v>
      </c>
      <c r="L611" s="323">
        <v>60.37</v>
      </c>
      <c r="M611" s="323">
        <v>17.14</v>
      </c>
      <c r="N611" s="323">
        <v>37.72</v>
      </c>
    </row>
    <row r="612">
      <c r="A612" s="22">
        <v>607.0</v>
      </c>
      <c r="B612" s="324" t="s">
        <v>3682</v>
      </c>
      <c r="C612" s="270">
        <v>44499.0</v>
      </c>
      <c r="D612" s="270">
        <v>44514.0</v>
      </c>
      <c r="E612" s="331"/>
      <c r="F612" s="9">
        <v>1900.0</v>
      </c>
      <c r="G612" s="326">
        <v>1393.14</v>
      </c>
      <c r="H612" s="327">
        <v>151.2</v>
      </c>
      <c r="I612" s="322">
        <v>0.0</v>
      </c>
      <c r="J612" s="322">
        <v>0.0</v>
      </c>
      <c r="K612" s="322">
        <v>952.23</v>
      </c>
      <c r="L612" s="323">
        <v>65.4</v>
      </c>
      <c r="M612" s="323">
        <v>191.62</v>
      </c>
      <c r="N612" s="323">
        <v>32.69</v>
      </c>
    </row>
    <row r="613">
      <c r="A613" s="22">
        <v>608.0</v>
      </c>
      <c r="B613" s="324" t="s">
        <v>3683</v>
      </c>
      <c r="C613" s="270">
        <v>44497.0</v>
      </c>
      <c r="D613" s="270">
        <v>44511.0</v>
      </c>
      <c r="E613" s="331"/>
      <c r="F613" s="9">
        <v>3625.0</v>
      </c>
      <c r="G613" s="326">
        <v>7529.48</v>
      </c>
      <c r="H613" s="326">
        <v>5014.27</v>
      </c>
      <c r="I613" s="322">
        <v>0.0</v>
      </c>
      <c r="J613" s="322">
        <v>292.5</v>
      </c>
      <c r="K613" s="322">
        <v>586.31</v>
      </c>
      <c r="L613" s="323">
        <v>43.32</v>
      </c>
      <c r="M613" s="323">
        <v>727.4</v>
      </c>
      <c r="N613" s="323">
        <v>865.68</v>
      </c>
    </row>
    <row r="614">
      <c r="A614" s="22">
        <v>609.0</v>
      </c>
      <c r="B614" s="324" t="s">
        <v>3684</v>
      </c>
      <c r="C614" s="270">
        <v>44221.0</v>
      </c>
      <c r="D614" s="270">
        <v>44229.0</v>
      </c>
      <c r="E614" s="331"/>
      <c r="F614" s="9">
        <v>2025.0</v>
      </c>
      <c r="G614" s="326">
        <v>539.87</v>
      </c>
      <c r="H614" s="326">
        <v>108.25</v>
      </c>
      <c r="I614" s="322">
        <v>3.4</v>
      </c>
      <c r="J614" s="322">
        <v>0.0</v>
      </c>
      <c r="K614" s="322">
        <v>302.06</v>
      </c>
      <c r="L614" s="323">
        <v>34.56</v>
      </c>
      <c r="M614" s="323">
        <v>68.57</v>
      </c>
      <c r="N614" s="323">
        <v>23.03</v>
      </c>
    </row>
    <row r="615">
      <c r="A615" s="22">
        <v>610.0</v>
      </c>
      <c r="B615" s="324" t="s">
        <v>3685</v>
      </c>
      <c r="C615" s="270">
        <v>44223.0</v>
      </c>
      <c r="D615" s="270">
        <v>44235.0</v>
      </c>
      <c r="E615" s="331"/>
      <c r="F615" s="9">
        <v>2010.0</v>
      </c>
      <c r="G615" s="327">
        <v>768.74</v>
      </c>
      <c r="H615" s="327">
        <v>271.53</v>
      </c>
      <c r="I615" s="322">
        <v>42.87</v>
      </c>
      <c r="J615" s="322">
        <v>0.0</v>
      </c>
      <c r="K615" s="322">
        <v>302.06</v>
      </c>
      <c r="L615" s="323">
        <v>57.28</v>
      </c>
      <c r="M615" s="323">
        <v>68.57</v>
      </c>
      <c r="N615" s="323">
        <v>26.43</v>
      </c>
    </row>
    <row r="616">
      <c r="A616" s="22">
        <v>611.0</v>
      </c>
      <c r="B616" s="324" t="s">
        <v>3686</v>
      </c>
      <c r="C616" s="270">
        <v>44224.0</v>
      </c>
      <c r="D616" s="270">
        <v>44227.0</v>
      </c>
      <c r="E616" s="331"/>
      <c r="F616" s="9">
        <v>1920.0</v>
      </c>
      <c r="G616" s="327">
        <v>439.76</v>
      </c>
      <c r="H616" s="327">
        <v>64.8</v>
      </c>
      <c r="I616" s="322">
        <v>3.4</v>
      </c>
      <c r="J616" s="322">
        <v>0.0</v>
      </c>
      <c r="K616" s="322">
        <v>302.06</v>
      </c>
      <c r="L616" s="323">
        <v>28.2</v>
      </c>
      <c r="M616" s="323">
        <v>17.14</v>
      </c>
      <c r="N616" s="323">
        <v>24.16</v>
      </c>
    </row>
    <row r="617">
      <c r="A617" s="22">
        <v>612.0</v>
      </c>
      <c r="B617" s="324" t="s">
        <v>3687</v>
      </c>
      <c r="C617" s="270">
        <v>44226.0</v>
      </c>
      <c r="D617" s="270">
        <v>44245.0</v>
      </c>
      <c r="E617" s="331"/>
      <c r="F617" s="9">
        <v>1690.0</v>
      </c>
      <c r="G617" s="327">
        <v>904.31</v>
      </c>
      <c r="H617" s="327">
        <v>130.11</v>
      </c>
      <c r="I617" s="322">
        <v>37.17</v>
      </c>
      <c r="J617" s="322">
        <v>0.0</v>
      </c>
      <c r="K617" s="322">
        <v>604.12</v>
      </c>
      <c r="L617" s="323">
        <v>49.14</v>
      </c>
      <c r="M617" s="323">
        <v>17.14</v>
      </c>
      <c r="N617" s="323">
        <v>66.03</v>
      </c>
    </row>
    <row r="618">
      <c r="A618" s="22">
        <v>613.0</v>
      </c>
      <c r="B618" s="324" t="s">
        <v>3688</v>
      </c>
      <c r="C618" s="8">
        <v>44535.0</v>
      </c>
      <c r="D618" s="8">
        <v>44203.0</v>
      </c>
      <c r="E618" s="331"/>
      <c r="F618" s="9">
        <v>1370.0</v>
      </c>
      <c r="G618" s="326">
        <v>9415.29</v>
      </c>
      <c r="H618" s="326">
        <v>4525.35</v>
      </c>
      <c r="I618" s="322">
        <v>0.0</v>
      </c>
      <c r="J618" s="322">
        <v>292.5</v>
      </c>
      <c r="K618" s="335">
        <v>2240.18</v>
      </c>
      <c r="L618" s="323">
        <v>130.34</v>
      </c>
      <c r="M618" s="329">
        <v>1421.08</v>
      </c>
      <c r="N618" s="323">
        <v>806.11</v>
      </c>
    </row>
    <row r="619">
      <c r="A619" s="22">
        <v>614.0</v>
      </c>
      <c r="B619" s="324" t="s">
        <v>3689</v>
      </c>
      <c r="C619" s="8">
        <v>44535.0</v>
      </c>
      <c r="D619" s="8">
        <v>44538.0</v>
      </c>
      <c r="E619" s="331"/>
      <c r="F619" s="9">
        <v>2835.0</v>
      </c>
      <c r="G619" s="327">
        <v>386.82</v>
      </c>
      <c r="H619" s="327">
        <v>32.4</v>
      </c>
      <c r="I619" s="322">
        <v>0.0</v>
      </c>
      <c r="J619" s="322">
        <v>0.0</v>
      </c>
      <c r="K619" s="322">
        <v>302.06</v>
      </c>
      <c r="L619" s="323">
        <v>20.95</v>
      </c>
      <c r="M619" s="323">
        <v>0.0</v>
      </c>
      <c r="N619" s="323">
        <v>31.41</v>
      </c>
    </row>
    <row r="620">
      <c r="A620" s="22">
        <v>615.0</v>
      </c>
      <c r="B620" s="324" t="s">
        <v>3690</v>
      </c>
      <c r="C620" s="15">
        <v>44536.0</v>
      </c>
      <c r="D620" s="15">
        <v>44596.0</v>
      </c>
      <c r="E620" s="331"/>
      <c r="F620" s="9">
        <v>1085.0</v>
      </c>
      <c r="G620" s="326">
        <v>3922.79</v>
      </c>
      <c r="H620" s="327">
        <v>749.81</v>
      </c>
      <c r="I620" s="322">
        <v>0.0</v>
      </c>
      <c r="J620" s="322">
        <v>899.64</v>
      </c>
      <c r="K620" s="322">
        <v>586.31</v>
      </c>
      <c r="L620" s="323">
        <v>135.18</v>
      </c>
      <c r="M620" s="372">
        <v>1528.0</v>
      </c>
      <c r="N620" s="323">
        <v>23.85</v>
      </c>
    </row>
    <row r="621">
      <c r="A621" s="22">
        <v>616.0</v>
      </c>
      <c r="B621" s="324"/>
      <c r="C621" s="15"/>
      <c r="D621" s="15"/>
      <c r="E621" s="331"/>
      <c r="F621" s="9"/>
      <c r="G621" s="326"/>
      <c r="H621" s="326"/>
      <c r="I621" s="322"/>
      <c r="J621" s="322"/>
      <c r="K621" s="335"/>
      <c r="L621" s="323"/>
      <c r="M621" s="323"/>
      <c r="N621" s="323"/>
    </row>
    <row r="622">
      <c r="A622" s="22">
        <v>617.0</v>
      </c>
      <c r="B622" s="324" t="s">
        <v>3691</v>
      </c>
      <c r="C622" s="15">
        <v>44543.0</v>
      </c>
      <c r="D622" s="15">
        <v>44587.0</v>
      </c>
      <c r="E622" s="331"/>
      <c r="F622" s="9">
        <v>1430.0</v>
      </c>
      <c r="G622" s="326">
        <v>7338.36</v>
      </c>
      <c r="H622" s="326">
        <v>4208.89</v>
      </c>
      <c r="I622" s="322">
        <v>0.0</v>
      </c>
      <c r="J622" s="322">
        <v>292.5</v>
      </c>
      <c r="K622" s="335">
        <v>1315.31</v>
      </c>
      <c r="L622" s="323">
        <v>158.33</v>
      </c>
      <c r="M622" s="323">
        <v>772.31</v>
      </c>
      <c r="N622" s="323">
        <v>591.02</v>
      </c>
    </row>
    <row r="623">
      <c r="A623" s="22">
        <v>618.0</v>
      </c>
      <c r="B623" s="324" t="s">
        <v>3692</v>
      </c>
      <c r="C623" s="15">
        <v>44544.0</v>
      </c>
      <c r="D623" s="331"/>
      <c r="E623" s="15">
        <v>44545.0</v>
      </c>
      <c r="F623" s="9">
        <v>685.0</v>
      </c>
      <c r="G623" s="327">
        <v>509.75</v>
      </c>
      <c r="H623" s="327">
        <v>0.0</v>
      </c>
      <c r="I623" s="322">
        <v>0.0</v>
      </c>
      <c r="J623" s="322">
        <v>94.5</v>
      </c>
      <c r="K623" s="322">
        <v>302.06</v>
      </c>
      <c r="L623" s="323">
        <v>7.48</v>
      </c>
      <c r="M623" s="323">
        <v>40.58</v>
      </c>
      <c r="N623" s="323">
        <v>65.13</v>
      </c>
    </row>
    <row r="624">
      <c r="A624" s="22">
        <v>619.0</v>
      </c>
      <c r="B624" s="324" t="s">
        <v>3693</v>
      </c>
      <c r="C624" s="15">
        <v>44546.0</v>
      </c>
      <c r="D624" s="15">
        <v>44590.0</v>
      </c>
      <c r="E624" s="331"/>
      <c r="F624" s="9">
        <v>1285.0</v>
      </c>
      <c r="G624" s="326">
        <v>9067.72</v>
      </c>
      <c r="H624" s="326">
        <v>6235.73</v>
      </c>
      <c r="I624" s="322">
        <v>34.08</v>
      </c>
      <c r="J624" s="322">
        <v>0.0</v>
      </c>
      <c r="K624" s="335">
        <v>1232.44</v>
      </c>
      <c r="L624" s="323">
        <v>93.7</v>
      </c>
      <c r="M624" s="323">
        <v>510.08</v>
      </c>
      <c r="N624" s="323">
        <v>961.69</v>
      </c>
    </row>
    <row r="625">
      <c r="A625" s="22">
        <v>620.0</v>
      </c>
      <c r="B625" s="324" t="s">
        <v>3694</v>
      </c>
      <c r="C625" s="15">
        <v>44548.0</v>
      </c>
      <c r="D625" s="74">
        <v>44665.0</v>
      </c>
      <c r="E625" s="331"/>
      <c r="F625" s="9">
        <v>825.0</v>
      </c>
      <c r="G625" s="326">
        <v>18407.35</v>
      </c>
      <c r="H625" s="326">
        <v>9176.14</v>
      </c>
      <c r="I625" s="322">
        <v>346.66</v>
      </c>
      <c r="J625" s="322">
        <v>396.0</v>
      </c>
      <c r="K625" s="335">
        <v>3037.9</v>
      </c>
      <c r="L625" s="323">
        <v>273.53</v>
      </c>
      <c r="M625" s="329">
        <v>3699.16</v>
      </c>
      <c r="N625" s="329">
        <v>1456.76</v>
      </c>
    </row>
    <row r="626">
      <c r="A626" s="22">
        <v>621.0</v>
      </c>
      <c r="B626" s="324" t="s">
        <v>3695</v>
      </c>
      <c r="C626" s="181">
        <v>44548.0</v>
      </c>
      <c r="D626" s="8">
        <v>44574.0</v>
      </c>
      <c r="E626" s="331"/>
      <c r="F626" s="9">
        <v>1940.0</v>
      </c>
      <c r="G626" s="326">
        <v>1621.06</v>
      </c>
      <c r="H626" s="327">
        <v>195.42</v>
      </c>
      <c r="I626" s="322">
        <v>0.0</v>
      </c>
      <c r="J626" s="322">
        <v>0.0</v>
      </c>
      <c r="K626" s="335">
        <v>1254.29</v>
      </c>
      <c r="L626" s="323">
        <v>114.2</v>
      </c>
      <c r="M626" s="323">
        <v>0.0</v>
      </c>
      <c r="N626" s="323">
        <v>57.15</v>
      </c>
    </row>
    <row r="627">
      <c r="A627" s="22">
        <v>622.0</v>
      </c>
      <c r="B627" s="324" t="s">
        <v>3696</v>
      </c>
      <c r="C627" s="8">
        <v>44549.0</v>
      </c>
      <c r="D627" s="331"/>
      <c r="E627" s="8">
        <v>44551.0</v>
      </c>
      <c r="F627" s="9">
        <v>620.0</v>
      </c>
      <c r="G627" s="326">
        <v>2203.54</v>
      </c>
      <c r="H627" s="327">
        <v>554.74</v>
      </c>
      <c r="I627" s="322">
        <v>0.0</v>
      </c>
      <c r="J627" s="322">
        <v>292.5</v>
      </c>
      <c r="K627" s="335">
        <v>1033.23</v>
      </c>
      <c r="L627" s="323">
        <v>20.65</v>
      </c>
      <c r="M627" s="323">
        <v>113.2</v>
      </c>
      <c r="N627" s="323">
        <v>189.22</v>
      </c>
    </row>
    <row r="628">
      <c r="A628" s="22">
        <v>623.0</v>
      </c>
      <c r="B628" s="324" t="s">
        <v>3697</v>
      </c>
      <c r="C628" s="8">
        <v>44248.0</v>
      </c>
      <c r="D628" s="8">
        <v>44261.0</v>
      </c>
      <c r="E628" s="331"/>
      <c r="F628" s="9">
        <v>1850.0</v>
      </c>
      <c r="G628" s="326">
        <v>1252.82</v>
      </c>
      <c r="H628" s="327">
        <v>0.0</v>
      </c>
      <c r="I628" s="322">
        <v>0.0</v>
      </c>
      <c r="J628" s="322">
        <v>0.0</v>
      </c>
      <c r="K628" s="335">
        <v>1154.73</v>
      </c>
      <c r="L628" s="323">
        <v>65.4</v>
      </c>
      <c r="M628" s="323">
        <v>0.0</v>
      </c>
      <c r="N628" s="323">
        <v>32.69</v>
      </c>
    </row>
    <row r="629">
      <c r="A629" s="22">
        <v>624.0</v>
      </c>
      <c r="B629" s="324" t="s">
        <v>3698</v>
      </c>
      <c r="C629" s="8">
        <v>44246.0</v>
      </c>
      <c r="D629" s="8">
        <v>44363.0</v>
      </c>
      <c r="E629" s="331"/>
      <c r="F629" s="9">
        <v>790.0</v>
      </c>
      <c r="G629" s="326">
        <v>15097.69</v>
      </c>
      <c r="H629" s="327">
        <v>7099.95</v>
      </c>
      <c r="I629" s="322">
        <v>339.34</v>
      </c>
      <c r="J629" s="322">
        <v>198.0</v>
      </c>
      <c r="K629" s="335">
        <v>2863.04</v>
      </c>
      <c r="L629" s="323">
        <v>113.06</v>
      </c>
      <c r="M629" s="329">
        <v>3363.81</v>
      </c>
      <c r="N629" s="329">
        <v>1120.49</v>
      </c>
    </row>
    <row r="630">
      <c r="A630" s="22">
        <v>625.0</v>
      </c>
      <c r="B630" s="324" t="s">
        <v>3699</v>
      </c>
      <c r="C630" s="15">
        <v>44247.0</v>
      </c>
      <c r="D630" s="15">
        <v>44291.0</v>
      </c>
      <c r="E630" s="331"/>
      <c r="F630" s="9">
        <v>1415.0</v>
      </c>
      <c r="G630" s="326">
        <v>4066.18</v>
      </c>
      <c r="H630" s="327">
        <v>695.04</v>
      </c>
      <c r="I630" s="322">
        <v>119.25</v>
      </c>
      <c r="J630" s="322">
        <v>198.0</v>
      </c>
      <c r="K630" s="335">
        <v>1883.73</v>
      </c>
      <c r="L630" s="323">
        <v>145.32</v>
      </c>
      <c r="M630" s="323">
        <v>993.71</v>
      </c>
      <c r="N630" s="323">
        <v>31.13</v>
      </c>
    </row>
    <row r="631">
      <c r="A631" s="22">
        <v>626.0</v>
      </c>
      <c r="B631" s="324" t="s">
        <v>3700</v>
      </c>
      <c r="C631" s="181">
        <v>44247.0</v>
      </c>
      <c r="D631" s="8">
        <v>44280.0</v>
      </c>
      <c r="E631" s="331"/>
      <c r="F631" s="9">
        <v>1845.0</v>
      </c>
      <c r="G631" s="326">
        <v>2697.53</v>
      </c>
      <c r="H631" s="327">
        <v>284.13</v>
      </c>
      <c r="I631" s="322">
        <v>86.58</v>
      </c>
      <c r="J631" s="322">
        <v>198.0</v>
      </c>
      <c r="K631" s="335">
        <v>1802.73</v>
      </c>
      <c r="L631" s="323">
        <v>135.26</v>
      </c>
      <c r="M631" s="323">
        <v>160.09</v>
      </c>
      <c r="N631" s="323">
        <v>30.74</v>
      </c>
    </row>
    <row r="632">
      <c r="A632" s="22">
        <v>627.0</v>
      </c>
      <c r="B632" s="324" t="s">
        <v>3701</v>
      </c>
      <c r="C632" s="181">
        <v>44248.0</v>
      </c>
      <c r="D632" s="8">
        <v>44281.0</v>
      </c>
      <c r="E632" s="331"/>
      <c r="F632" s="9">
        <v>1530.0</v>
      </c>
      <c r="G632" s="326">
        <v>3409.62</v>
      </c>
      <c r="H632" s="327">
        <v>629.73</v>
      </c>
      <c r="I632" s="322">
        <v>120.95</v>
      </c>
      <c r="J632" s="322">
        <v>198.0</v>
      </c>
      <c r="K632" s="335">
        <v>1681.23</v>
      </c>
      <c r="L632" s="323">
        <v>135.26</v>
      </c>
      <c r="M632" s="323">
        <v>623.71</v>
      </c>
      <c r="N632" s="323">
        <v>30.74</v>
      </c>
    </row>
    <row r="633">
      <c r="A633" s="22">
        <v>628.0</v>
      </c>
      <c r="B633" s="324" t="s">
        <v>3702</v>
      </c>
      <c r="C633" s="8">
        <v>44249.0</v>
      </c>
      <c r="D633" s="8">
        <v>44274.0</v>
      </c>
      <c r="E633" s="331"/>
      <c r="F633" s="9">
        <v>1690.0</v>
      </c>
      <c r="G633" s="326">
        <v>9104.26</v>
      </c>
      <c r="H633" s="326">
        <v>5187.32</v>
      </c>
      <c r="I633" s="322">
        <v>67.04</v>
      </c>
      <c r="J633" s="322">
        <v>198.0</v>
      </c>
      <c r="K633" s="335">
        <v>1935.95</v>
      </c>
      <c r="L633" s="323">
        <v>57.05</v>
      </c>
      <c r="M633" s="323">
        <v>821.97</v>
      </c>
      <c r="N633" s="323">
        <v>836.93</v>
      </c>
    </row>
    <row r="634">
      <c r="A634" s="22">
        <v>629.0</v>
      </c>
      <c r="B634" s="324" t="s">
        <v>3703</v>
      </c>
      <c r="C634" s="8">
        <v>44250.0</v>
      </c>
      <c r="D634" s="331"/>
      <c r="E634" s="8">
        <v>44252.0</v>
      </c>
      <c r="F634" s="9">
        <v>2885.0</v>
      </c>
      <c r="G634" s="326">
        <v>2627.57</v>
      </c>
      <c r="H634" s="327">
        <v>856.8</v>
      </c>
      <c r="I634" s="322">
        <v>0.0</v>
      </c>
      <c r="J634" s="322">
        <v>0.0</v>
      </c>
      <c r="K634" s="335">
        <v>1186.52</v>
      </c>
      <c r="L634" s="323">
        <v>75.28</v>
      </c>
      <c r="M634" s="323">
        <v>196.65</v>
      </c>
      <c r="N634" s="323">
        <v>614.38</v>
      </c>
    </row>
    <row r="635">
      <c r="A635" s="22">
        <v>630.0</v>
      </c>
      <c r="B635" s="324" t="s">
        <v>3704</v>
      </c>
      <c r="C635" s="8">
        <v>44250.0</v>
      </c>
      <c r="D635" s="8">
        <v>44265.0</v>
      </c>
      <c r="E635" s="331"/>
      <c r="F635" s="9">
        <v>2225.0</v>
      </c>
      <c r="G635" s="327">
        <v>990.15</v>
      </c>
      <c r="H635" s="327">
        <v>151.2</v>
      </c>
      <c r="I635" s="322">
        <v>34.37</v>
      </c>
      <c r="J635" s="322">
        <v>0.0</v>
      </c>
      <c r="K635" s="322">
        <v>586.31</v>
      </c>
      <c r="L635" s="323">
        <v>46.42</v>
      </c>
      <c r="M635" s="323">
        <v>153.29</v>
      </c>
      <c r="N635" s="323">
        <v>18.56</v>
      </c>
    </row>
    <row r="636">
      <c r="A636" s="22">
        <v>631.0</v>
      </c>
      <c r="B636" s="324" t="s">
        <v>3705</v>
      </c>
      <c r="C636" s="181">
        <v>44250.0</v>
      </c>
      <c r="D636" s="8">
        <v>44265.0</v>
      </c>
      <c r="E636" s="331"/>
      <c r="F636" s="9">
        <v>2055.0</v>
      </c>
      <c r="G636" s="327">
        <v>979.3</v>
      </c>
      <c r="H636" s="327">
        <v>151.2</v>
      </c>
      <c r="I636" s="322">
        <v>34.37</v>
      </c>
      <c r="J636" s="322">
        <v>0.0</v>
      </c>
      <c r="K636" s="322">
        <v>586.31</v>
      </c>
      <c r="L636" s="323">
        <v>46.42</v>
      </c>
      <c r="M636" s="323">
        <v>142.44</v>
      </c>
      <c r="N636" s="323">
        <v>18.56</v>
      </c>
    </row>
    <row r="637">
      <c r="A637" s="22">
        <v>632.0</v>
      </c>
      <c r="B637" s="324" t="s">
        <v>3706</v>
      </c>
      <c r="C637" s="179">
        <v>44503.0</v>
      </c>
      <c r="D637" s="8">
        <v>44529.0</v>
      </c>
      <c r="E637" s="331"/>
      <c r="F637" s="9">
        <v>1180.0</v>
      </c>
      <c r="G637" s="326">
        <v>6253.96</v>
      </c>
      <c r="H637" s="326">
        <v>4088.39</v>
      </c>
      <c r="I637" s="322">
        <v>0.0</v>
      </c>
      <c r="J637" s="322">
        <v>94.5</v>
      </c>
      <c r="K637" s="335">
        <v>1046.73</v>
      </c>
      <c r="L637" s="323">
        <v>76.77</v>
      </c>
      <c r="M637" s="323">
        <v>356.79</v>
      </c>
      <c r="N637" s="323">
        <v>682.28</v>
      </c>
    </row>
    <row r="638">
      <c r="A638" s="22">
        <v>633.0</v>
      </c>
      <c r="B638" s="324" t="s">
        <v>3707</v>
      </c>
      <c r="C638" s="181">
        <v>44504.0</v>
      </c>
      <c r="D638" s="8">
        <v>44524.0</v>
      </c>
      <c r="E638" s="331"/>
      <c r="F638" s="9">
        <v>1700.0</v>
      </c>
      <c r="G638" s="326">
        <v>1741.4</v>
      </c>
      <c r="H638" s="327">
        <v>205.2</v>
      </c>
      <c r="I638" s="322">
        <v>0.0</v>
      </c>
      <c r="J638" s="322">
        <v>94.5</v>
      </c>
      <c r="K638" s="322">
        <v>952.23</v>
      </c>
      <c r="L638" s="323">
        <v>71.34</v>
      </c>
      <c r="M638" s="323">
        <v>371.13</v>
      </c>
      <c r="N638" s="323">
        <v>47.0</v>
      </c>
    </row>
    <row r="639">
      <c r="A639" s="22">
        <v>634.0</v>
      </c>
      <c r="B639" s="324" t="s">
        <v>3708</v>
      </c>
      <c r="C639" s="179">
        <v>44504.0</v>
      </c>
      <c r="D639" s="8">
        <v>44641.0</v>
      </c>
      <c r="E639" s="331"/>
      <c r="F639" s="9">
        <v>575.0</v>
      </c>
      <c r="G639" s="326">
        <v>8296.61</v>
      </c>
      <c r="H639" s="327">
        <v>2383.41</v>
      </c>
      <c r="I639" s="322">
        <v>68.16</v>
      </c>
      <c r="J639" s="322">
        <v>387.0</v>
      </c>
      <c r="K639" s="335">
        <v>2779.32</v>
      </c>
      <c r="L639" s="323">
        <v>413.81</v>
      </c>
      <c r="M639" s="329">
        <v>2129.6</v>
      </c>
      <c r="N639" s="323">
        <v>126.92</v>
      </c>
    </row>
    <row r="640">
      <c r="A640" s="22">
        <v>635.0</v>
      </c>
      <c r="B640" s="324" t="s">
        <v>3709</v>
      </c>
      <c r="C640" s="179">
        <v>44505.0</v>
      </c>
      <c r="D640" s="8">
        <v>44535.0</v>
      </c>
      <c r="E640" s="331"/>
      <c r="F640" s="9">
        <v>1350.0</v>
      </c>
      <c r="G640" s="326">
        <v>5599.0</v>
      </c>
      <c r="H640" s="326">
        <v>3142.19</v>
      </c>
      <c r="I640" s="322">
        <v>32.67</v>
      </c>
      <c r="J640" s="322">
        <v>292.5</v>
      </c>
      <c r="K640" s="335">
        <v>1316.73</v>
      </c>
      <c r="L640" s="323">
        <v>99.37</v>
      </c>
      <c r="M640" s="323">
        <v>212.8</v>
      </c>
      <c r="N640" s="323">
        <v>502.74</v>
      </c>
    </row>
    <row r="641">
      <c r="A641" s="22">
        <v>636.0</v>
      </c>
      <c r="B641" s="324" t="s">
        <v>3710</v>
      </c>
      <c r="C641" s="179">
        <v>44505.0</v>
      </c>
      <c r="D641" s="8">
        <v>44535.0</v>
      </c>
      <c r="E641" s="331"/>
      <c r="F641" s="9">
        <v>1415.0</v>
      </c>
      <c r="G641" s="326">
        <v>5619.53</v>
      </c>
      <c r="H641" s="326">
        <v>3142.19</v>
      </c>
      <c r="I641" s="322">
        <v>0.0</v>
      </c>
      <c r="J641" s="322">
        <v>292.5</v>
      </c>
      <c r="K641" s="335">
        <v>1316.73</v>
      </c>
      <c r="L641" s="323">
        <v>99.37</v>
      </c>
      <c r="M641" s="323">
        <v>266.0</v>
      </c>
      <c r="N641" s="323">
        <v>520.74</v>
      </c>
    </row>
    <row r="642">
      <c r="A642" s="22">
        <v>637.0</v>
      </c>
      <c r="B642" s="324" t="s">
        <v>3711</v>
      </c>
      <c r="C642" s="181">
        <v>44507.0</v>
      </c>
      <c r="D642" s="8">
        <v>44535.0</v>
      </c>
      <c r="E642" s="331"/>
      <c r="F642" s="9">
        <v>1775.0</v>
      </c>
      <c r="G642" s="326">
        <v>1956.43</v>
      </c>
      <c r="H642" s="327">
        <v>218.56</v>
      </c>
      <c r="I642" s="322">
        <v>32.67</v>
      </c>
      <c r="J642" s="322">
        <v>292.5</v>
      </c>
      <c r="K642" s="335">
        <v>1195.23</v>
      </c>
      <c r="L642" s="323">
        <v>0.0</v>
      </c>
      <c r="M642" s="323">
        <v>46.89</v>
      </c>
      <c r="N642" s="323">
        <v>170.58</v>
      </c>
    </row>
    <row r="643">
      <c r="A643" s="22">
        <v>638.0</v>
      </c>
      <c r="B643" s="324" t="s">
        <v>3712</v>
      </c>
      <c r="C643" s="181">
        <v>44505.0</v>
      </c>
      <c r="D643" s="8">
        <v>44524.0</v>
      </c>
      <c r="E643" s="331"/>
      <c r="F643" s="9">
        <v>1715.0</v>
      </c>
      <c r="G643" s="326">
        <v>1892.27</v>
      </c>
      <c r="H643" s="327">
        <v>205.2</v>
      </c>
      <c r="I643" s="322">
        <v>0.0</v>
      </c>
      <c r="J643" s="322">
        <v>292.5</v>
      </c>
      <c r="K643" s="335">
        <v>1276.23</v>
      </c>
      <c r="L643" s="323">
        <v>71.34</v>
      </c>
      <c r="M643" s="323">
        <v>0.0</v>
      </c>
      <c r="N643" s="323">
        <v>47.0</v>
      </c>
    </row>
    <row r="644">
      <c r="A644" s="22">
        <v>639.0</v>
      </c>
      <c r="B644" s="324" t="s">
        <v>3713</v>
      </c>
      <c r="C644" s="181">
        <v>44508.0</v>
      </c>
      <c r="D644" s="8">
        <v>44524.0</v>
      </c>
      <c r="E644" s="331"/>
      <c r="F644" s="9">
        <v>2040.0</v>
      </c>
      <c r="G644" s="326">
        <v>1042.78</v>
      </c>
      <c r="H644" s="327">
        <v>194.65</v>
      </c>
      <c r="I644" s="322">
        <v>0.0</v>
      </c>
      <c r="J644" s="322">
        <v>0.0</v>
      </c>
      <c r="K644" s="322">
        <v>586.31</v>
      </c>
      <c r="L644" s="323">
        <v>51.9</v>
      </c>
      <c r="M644" s="323">
        <v>191.61</v>
      </c>
      <c r="N644" s="323">
        <v>18.31</v>
      </c>
    </row>
    <row r="645">
      <c r="A645" s="22">
        <v>640.0</v>
      </c>
      <c r="B645" s="324" t="s">
        <v>3714</v>
      </c>
      <c r="C645" s="179">
        <v>44517.0</v>
      </c>
      <c r="D645" s="8">
        <v>44581.0</v>
      </c>
      <c r="E645" s="331"/>
      <c r="F645" s="9">
        <v>1125.0</v>
      </c>
      <c r="G645" s="326">
        <v>16459.52</v>
      </c>
      <c r="H645" s="326">
        <v>11170.08</v>
      </c>
      <c r="I645" s="322">
        <v>0.0</v>
      </c>
      <c r="J645" s="322">
        <v>94.5</v>
      </c>
      <c r="K645" s="335">
        <v>1287.95</v>
      </c>
      <c r="L645" s="323">
        <v>123.34</v>
      </c>
      <c r="M645" s="329">
        <v>2009.54</v>
      </c>
      <c r="N645" s="329">
        <v>1774.11</v>
      </c>
    </row>
    <row r="646">
      <c r="A646" s="22">
        <v>641.0</v>
      </c>
      <c r="B646" s="324" t="s">
        <v>3715</v>
      </c>
      <c r="C646" s="181">
        <v>44518.0</v>
      </c>
      <c r="D646" s="8">
        <v>44526.0</v>
      </c>
      <c r="E646" s="331"/>
      <c r="F646" s="9">
        <v>1470.0</v>
      </c>
      <c r="G646" s="326">
        <v>2847.1</v>
      </c>
      <c r="H646" s="327">
        <v>259.2</v>
      </c>
      <c r="I646" s="322">
        <v>413.73</v>
      </c>
      <c r="J646" s="322">
        <v>292.5</v>
      </c>
      <c r="K646" s="335">
        <v>1325.12</v>
      </c>
      <c r="L646" s="323">
        <v>75.46</v>
      </c>
      <c r="M646" s="323">
        <v>438.21</v>
      </c>
      <c r="N646" s="323">
        <v>42.88</v>
      </c>
    </row>
    <row r="647">
      <c r="A647" s="334">
        <v>642.0</v>
      </c>
      <c r="B647" s="324" t="s">
        <v>3716</v>
      </c>
      <c r="C647" s="181">
        <v>44286.0</v>
      </c>
      <c r="D647" s="8">
        <v>44305.0</v>
      </c>
      <c r="E647" s="331"/>
      <c r="F647" s="16">
        <v>1745.0</v>
      </c>
      <c r="G647" s="326">
        <v>3176.73</v>
      </c>
      <c r="H647" s="327">
        <v>314.21</v>
      </c>
      <c r="I647" s="322">
        <v>65.34</v>
      </c>
      <c r="J647" s="322">
        <v>198.0</v>
      </c>
      <c r="K647" s="335">
        <v>1940.54</v>
      </c>
      <c r="L647" s="323">
        <v>122.59</v>
      </c>
      <c r="M647" s="323">
        <v>487.88</v>
      </c>
      <c r="N647" s="323">
        <v>48.17</v>
      </c>
    </row>
    <row r="648">
      <c r="A648" s="334">
        <v>643.0</v>
      </c>
      <c r="B648" s="324" t="s">
        <v>3717</v>
      </c>
      <c r="C648" s="181">
        <v>44286.0</v>
      </c>
      <c r="D648" s="8">
        <v>44296.0</v>
      </c>
      <c r="E648" s="331"/>
      <c r="F648" s="16">
        <v>2150.0</v>
      </c>
      <c r="G648" s="327">
        <v>798.27</v>
      </c>
      <c r="H648" s="327">
        <v>0.0</v>
      </c>
      <c r="I648" s="322">
        <v>0.0</v>
      </c>
      <c r="J648" s="322">
        <v>0.0</v>
      </c>
      <c r="K648" s="322">
        <v>586.31</v>
      </c>
      <c r="L648" s="323">
        <v>42.05</v>
      </c>
      <c r="M648" s="323">
        <v>146.98</v>
      </c>
      <c r="N648" s="323">
        <v>22.93</v>
      </c>
    </row>
    <row r="649">
      <c r="A649" s="334">
        <v>644.0</v>
      </c>
      <c r="B649" s="324" t="s">
        <v>3718</v>
      </c>
      <c r="C649" s="179">
        <v>44555.0</v>
      </c>
      <c r="D649" s="8">
        <v>44596.0</v>
      </c>
      <c r="E649" s="331"/>
      <c r="F649" s="16">
        <v>1185.0</v>
      </c>
      <c r="G649" s="326">
        <v>6728.79</v>
      </c>
      <c r="H649" s="326">
        <v>3728.56</v>
      </c>
      <c r="I649" s="322">
        <v>34.08</v>
      </c>
      <c r="J649" s="322">
        <v>292.5</v>
      </c>
      <c r="K649" s="335">
        <v>1296.34</v>
      </c>
      <c r="L649" s="323">
        <v>65.8</v>
      </c>
      <c r="M649" s="323">
        <v>732.45</v>
      </c>
      <c r="N649" s="323">
        <v>579.06</v>
      </c>
    </row>
    <row r="650">
      <c r="A650" s="334">
        <v>645.0</v>
      </c>
      <c r="B650" s="324" t="s">
        <v>3719</v>
      </c>
      <c r="C650" s="179">
        <v>44553.0</v>
      </c>
      <c r="D650" s="8">
        <v>44618.0</v>
      </c>
      <c r="E650" s="331"/>
      <c r="F650" s="16">
        <v>1015.0</v>
      </c>
      <c r="G650" s="326">
        <v>22384.32</v>
      </c>
      <c r="H650" s="326">
        <v>15999.22</v>
      </c>
      <c r="I650" s="322">
        <v>65.34</v>
      </c>
      <c r="J650" s="322">
        <v>292.5</v>
      </c>
      <c r="K650" s="335">
        <v>1357.23</v>
      </c>
      <c r="L650" s="323">
        <v>123.36</v>
      </c>
      <c r="M650" s="329">
        <v>1947.06</v>
      </c>
      <c r="N650" s="329">
        <v>2599.61</v>
      </c>
    </row>
    <row r="651">
      <c r="A651" s="334">
        <v>646.0</v>
      </c>
      <c r="B651" s="324" t="s">
        <v>3720</v>
      </c>
      <c r="C651" s="179">
        <v>44559.0</v>
      </c>
      <c r="D651" s="8">
        <v>44585.0</v>
      </c>
      <c r="E651" s="331"/>
      <c r="F651" s="16">
        <v>2220.0</v>
      </c>
      <c r="G651" s="326">
        <v>9498.33</v>
      </c>
      <c r="H651" s="326">
        <v>6253.36</v>
      </c>
      <c r="I651" s="322">
        <v>28.29</v>
      </c>
      <c r="J651" s="322">
        <v>0.0</v>
      </c>
      <c r="K651" s="335">
        <v>1652.45</v>
      </c>
      <c r="L651" s="323">
        <v>53.17</v>
      </c>
      <c r="M651" s="323">
        <v>492.42</v>
      </c>
      <c r="N651" s="329">
        <v>1018.64</v>
      </c>
    </row>
    <row r="652">
      <c r="A652" s="334">
        <v>647.0</v>
      </c>
      <c r="B652" s="324" t="s">
        <v>3721</v>
      </c>
      <c r="C652" s="179">
        <v>44560.0</v>
      </c>
      <c r="D652" s="8">
        <v>44573.0</v>
      </c>
      <c r="E652" s="331"/>
      <c r="F652" s="16">
        <v>2295.0</v>
      </c>
      <c r="G652" s="326">
        <v>1764.6</v>
      </c>
      <c r="H652" s="327">
        <v>97.2</v>
      </c>
      <c r="I652" s="322">
        <v>0.0</v>
      </c>
      <c r="J652" s="322">
        <v>292.5</v>
      </c>
      <c r="K652" s="322">
        <v>952.23</v>
      </c>
      <c r="L652" s="323">
        <v>77.37</v>
      </c>
      <c r="M652" s="323">
        <v>304.33</v>
      </c>
      <c r="N652" s="323">
        <v>40.97</v>
      </c>
    </row>
    <row r="653">
      <c r="A653" s="334">
        <v>648.0</v>
      </c>
      <c r="B653" s="324" t="s">
        <v>3722</v>
      </c>
      <c r="C653" s="181">
        <v>44519.0</v>
      </c>
      <c r="D653" s="8">
        <v>44524.0</v>
      </c>
      <c r="E653" s="331"/>
      <c r="F653" s="16">
        <v>2610.0</v>
      </c>
      <c r="G653" s="327">
        <v>419.22</v>
      </c>
      <c r="H653" s="327">
        <v>64.8</v>
      </c>
      <c r="I653" s="322">
        <v>0.0</v>
      </c>
      <c r="J653" s="322">
        <v>0.0</v>
      </c>
      <c r="K653" s="322">
        <v>302.06</v>
      </c>
      <c r="L653" s="323">
        <v>28.2</v>
      </c>
      <c r="M653" s="323">
        <v>0.0</v>
      </c>
      <c r="N653" s="323">
        <v>24.16</v>
      </c>
    </row>
    <row r="654">
      <c r="A654" s="334">
        <v>649.0</v>
      </c>
      <c r="B654" s="324" t="s">
        <v>3723</v>
      </c>
      <c r="C654" s="181">
        <v>44518.0</v>
      </c>
      <c r="D654" s="8">
        <v>44524.0</v>
      </c>
      <c r="E654" s="331"/>
      <c r="F654" s="16">
        <v>2810.0</v>
      </c>
      <c r="G654" s="327">
        <v>419.22</v>
      </c>
      <c r="H654" s="327">
        <v>64.8</v>
      </c>
      <c r="I654" s="322">
        <v>0.0</v>
      </c>
      <c r="J654" s="322">
        <v>0.0</v>
      </c>
      <c r="K654" s="322">
        <v>302.06</v>
      </c>
      <c r="L654" s="323">
        <v>28.2</v>
      </c>
      <c r="M654" s="323">
        <v>0.0</v>
      </c>
      <c r="N654" s="323">
        <v>24.16</v>
      </c>
    </row>
    <row r="655">
      <c r="A655" s="334">
        <v>650.0</v>
      </c>
      <c r="B655" s="324" t="s">
        <v>3724</v>
      </c>
      <c r="C655" s="179">
        <v>44524.0</v>
      </c>
      <c r="D655" s="8">
        <v>44545.0</v>
      </c>
      <c r="E655" s="331"/>
      <c r="F655" s="16">
        <v>1860.0</v>
      </c>
      <c r="G655" s="326">
        <v>7097.3</v>
      </c>
      <c r="H655" s="326">
        <v>3328.45</v>
      </c>
      <c r="I655" s="322">
        <v>86.58</v>
      </c>
      <c r="J655" s="322">
        <v>198.0</v>
      </c>
      <c r="K655" s="335">
        <v>2347.71</v>
      </c>
      <c r="L655" s="323">
        <v>130.4</v>
      </c>
      <c r="M655" s="323">
        <v>391.8</v>
      </c>
      <c r="N655" s="323">
        <v>614.36</v>
      </c>
    </row>
    <row r="656">
      <c r="A656" s="334">
        <v>651.0</v>
      </c>
      <c r="B656" s="324" t="s">
        <v>3725</v>
      </c>
      <c r="C656" s="179">
        <v>44524.0</v>
      </c>
      <c r="D656" s="331"/>
      <c r="E656" s="8">
        <v>44612.0</v>
      </c>
      <c r="F656" s="16">
        <v>805.0</v>
      </c>
      <c r="G656" s="326">
        <v>17696.27</v>
      </c>
      <c r="H656" s="326">
        <v>12738.52</v>
      </c>
      <c r="I656" s="322">
        <v>170.82</v>
      </c>
      <c r="J656" s="322">
        <v>198.0</v>
      </c>
      <c r="K656" s="335">
        <v>1822.08</v>
      </c>
      <c r="L656" s="323">
        <v>65.0</v>
      </c>
      <c r="M656" s="323">
        <v>592.83</v>
      </c>
      <c r="N656" s="329">
        <v>2109.02</v>
      </c>
    </row>
    <row r="657">
      <c r="A657" s="334">
        <v>652.0</v>
      </c>
      <c r="B657" s="324"/>
      <c r="C657" s="179"/>
      <c r="D657" s="8"/>
      <c r="E657" s="331"/>
      <c r="F657" s="16"/>
      <c r="G657" s="321"/>
      <c r="H657" s="321"/>
      <c r="I657" s="353"/>
      <c r="J657" s="353"/>
      <c r="K657" s="353"/>
      <c r="L657" s="354"/>
      <c r="M657" s="354"/>
      <c r="N657" s="354"/>
    </row>
    <row r="658">
      <c r="A658" s="334">
        <v>653.0</v>
      </c>
      <c r="B658" s="324" t="s">
        <v>3726</v>
      </c>
      <c r="C658" s="179">
        <v>44524.0</v>
      </c>
      <c r="D658" s="8">
        <v>44542.0</v>
      </c>
      <c r="E658" s="331"/>
      <c r="F658" s="16">
        <v>2290.0</v>
      </c>
      <c r="G658" s="326">
        <v>1820.09</v>
      </c>
      <c r="H658" s="327">
        <v>183.6</v>
      </c>
      <c r="I658" s="322">
        <v>131.54</v>
      </c>
      <c r="J658" s="322">
        <v>94.5</v>
      </c>
      <c r="K658" s="322">
        <v>952.23</v>
      </c>
      <c r="L658" s="323">
        <v>69.24</v>
      </c>
      <c r="M658" s="323">
        <v>339.88</v>
      </c>
      <c r="N658" s="323">
        <v>49.1</v>
      </c>
    </row>
    <row r="659">
      <c r="A659" s="334">
        <v>654.0</v>
      </c>
      <c r="B659" s="324" t="s">
        <v>3727</v>
      </c>
      <c r="C659" s="179">
        <v>44527.0</v>
      </c>
      <c r="D659" s="331"/>
      <c r="E659" s="8">
        <v>44528.0</v>
      </c>
      <c r="F659" s="16">
        <v>600.0</v>
      </c>
      <c r="G659" s="326">
        <v>1427.8</v>
      </c>
      <c r="H659" s="327">
        <v>0.0</v>
      </c>
      <c r="I659" s="322">
        <v>0.0</v>
      </c>
      <c r="J659" s="322">
        <v>0.0</v>
      </c>
      <c r="K659" s="335">
        <v>1287.95</v>
      </c>
      <c r="L659" s="323">
        <v>9.28</v>
      </c>
      <c r="M659" s="323">
        <v>74.87</v>
      </c>
      <c r="N659" s="323">
        <v>55.7</v>
      </c>
    </row>
    <row r="660">
      <c r="A660" s="334">
        <v>655.0</v>
      </c>
      <c r="B660" s="324" t="s">
        <v>3728</v>
      </c>
      <c r="C660" s="179">
        <v>44528.0</v>
      </c>
      <c r="D660" s="8">
        <v>44553.0</v>
      </c>
      <c r="E660" s="331"/>
      <c r="F660" s="16">
        <v>2235.0</v>
      </c>
      <c r="G660" s="326">
        <v>5820.34</v>
      </c>
      <c r="H660" s="326">
        <v>3501.25</v>
      </c>
      <c r="I660" s="322">
        <v>32.67</v>
      </c>
      <c r="J660" s="322">
        <v>292.5</v>
      </c>
      <c r="K660" s="322">
        <v>952.23</v>
      </c>
      <c r="L660" s="323">
        <v>73.16</v>
      </c>
      <c r="M660" s="323">
        <v>374.17</v>
      </c>
      <c r="N660" s="323">
        <v>594.36</v>
      </c>
    </row>
    <row r="661">
      <c r="A661" s="334">
        <v>656.0</v>
      </c>
      <c r="B661" s="324" t="s">
        <v>3729</v>
      </c>
      <c r="C661" s="181">
        <v>44530.0</v>
      </c>
      <c r="D661" s="8">
        <v>44564.0</v>
      </c>
      <c r="E661" s="331"/>
      <c r="F661" s="16">
        <v>1745.0</v>
      </c>
      <c r="G661" s="326">
        <v>2380.29</v>
      </c>
      <c r="H661" s="327">
        <v>546.41</v>
      </c>
      <c r="I661" s="322">
        <v>158.38</v>
      </c>
      <c r="J661" s="322">
        <v>198.0</v>
      </c>
      <c r="K661" s="322">
        <v>266.86</v>
      </c>
      <c r="L661" s="323">
        <v>149.48</v>
      </c>
      <c r="M661" s="329">
        <v>1032.79</v>
      </c>
      <c r="N661" s="323">
        <v>26.37</v>
      </c>
    </row>
    <row r="662">
      <c r="A662" s="334">
        <v>657.0</v>
      </c>
      <c r="B662" s="324" t="s">
        <v>3730</v>
      </c>
      <c r="C662" s="179">
        <v>44506.0</v>
      </c>
      <c r="D662" s="8">
        <v>44557.0</v>
      </c>
      <c r="E662" s="331"/>
      <c r="F662" s="16">
        <v>1615.0</v>
      </c>
      <c r="G662" s="326">
        <v>6972.95</v>
      </c>
      <c r="H662" s="326">
        <v>3672.77</v>
      </c>
      <c r="I662" s="322">
        <v>0.0</v>
      </c>
      <c r="J662" s="322">
        <v>268.0</v>
      </c>
      <c r="K662" s="335">
        <v>1668.37</v>
      </c>
      <c r="L662" s="323">
        <v>180.95</v>
      </c>
      <c r="M662" s="323">
        <v>552.81</v>
      </c>
      <c r="N662" s="323">
        <v>630.05</v>
      </c>
    </row>
    <row r="663">
      <c r="A663" s="334">
        <v>658.0</v>
      </c>
      <c r="B663" s="324" t="s">
        <v>3731</v>
      </c>
      <c r="C663" s="181">
        <v>44531.0</v>
      </c>
      <c r="D663" s="8">
        <v>44541.0</v>
      </c>
      <c r="E663" s="331"/>
      <c r="F663" s="16">
        <v>1970.0</v>
      </c>
      <c r="G663" s="326">
        <v>1356.32</v>
      </c>
      <c r="H663" s="326">
        <v>0.0</v>
      </c>
      <c r="I663" s="322">
        <v>0.0</v>
      </c>
      <c r="J663" s="322">
        <v>198.0</v>
      </c>
      <c r="K663" s="322">
        <v>952.23</v>
      </c>
      <c r="L663" s="323">
        <v>58.33</v>
      </c>
      <c r="M663" s="323">
        <v>0.0</v>
      </c>
      <c r="N663" s="323">
        <v>39.76</v>
      </c>
    </row>
    <row r="664">
      <c r="A664" s="334">
        <v>659.0</v>
      </c>
      <c r="B664" s="324" t="s">
        <v>3732</v>
      </c>
      <c r="C664" s="179">
        <v>44480.0</v>
      </c>
      <c r="D664" s="8">
        <v>44512.0</v>
      </c>
      <c r="E664" s="331"/>
      <c r="F664" s="16">
        <v>875.0</v>
      </c>
      <c r="G664" s="326">
        <v>2485.16</v>
      </c>
      <c r="H664" s="327">
        <v>129.6</v>
      </c>
      <c r="I664" s="322">
        <v>117.98</v>
      </c>
      <c r="J664" s="322">
        <v>292.5</v>
      </c>
      <c r="K664" s="335">
        <v>1565.87</v>
      </c>
      <c r="L664" s="323">
        <v>89.37</v>
      </c>
      <c r="M664" s="323">
        <v>261.47</v>
      </c>
      <c r="N664" s="323">
        <v>28.37</v>
      </c>
    </row>
    <row r="665">
      <c r="A665" s="334">
        <v>660.0</v>
      </c>
      <c r="B665" s="324" t="s">
        <v>3733</v>
      </c>
      <c r="C665" s="179">
        <v>44485.0</v>
      </c>
      <c r="D665" s="8">
        <v>44515.0</v>
      </c>
      <c r="E665" s="331"/>
      <c r="F665" s="16">
        <v>1230.0</v>
      </c>
      <c r="G665" s="326">
        <v>9618.29</v>
      </c>
      <c r="H665" s="326">
        <v>6296.56</v>
      </c>
      <c r="I665" s="322">
        <v>0.0</v>
      </c>
      <c r="J665" s="322">
        <v>292.5</v>
      </c>
      <c r="K665" s="322">
        <v>952.23</v>
      </c>
      <c r="L665" s="323">
        <v>78.48</v>
      </c>
      <c r="M665" s="323">
        <v>951.83</v>
      </c>
      <c r="N665" s="329">
        <v>1046.69</v>
      </c>
    </row>
    <row r="666">
      <c r="A666" s="334">
        <v>661.0</v>
      </c>
      <c r="B666" s="324" t="s">
        <v>3734</v>
      </c>
      <c r="C666" s="179">
        <v>44490.0</v>
      </c>
      <c r="D666" s="8">
        <v>44532.0</v>
      </c>
      <c r="E666" s="331"/>
      <c r="F666" s="16">
        <v>1710.0</v>
      </c>
      <c r="G666" s="326">
        <v>4502.76</v>
      </c>
      <c r="H666" s="327">
        <v>869.12</v>
      </c>
      <c r="I666" s="322">
        <v>146.27</v>
      </c>
      <c r="J666" s="322">
        <v>396.0</v>
      </c>
      <c r="K666" s="335">
        <v>1381.93</v>
      </c>
      <c r="L666" s="323">
        <v>212.68</v>
      </c>
      <c r="M666" s="329">
        <v>1455.09</v>
      </c>
      <c r="N666" s="323">
        <v>41.67</v>
      </c>
    </row>
    <row r="667">
      <c r="A667" s="334">
        <v>662.0</v>
      </c>
      <c r="B667" s="324" t="s">
        <v>3735</v>
      </c>
      <c r="C667" s="179">
        <v>44496.0</v>
      </c>
      <c r="D667" s="8">
        <v>44531.0</v>
      </c>
      <c r="E667" s="331"/>
      <c r="F667" s="16">
        <v>1470.0</v>
      </c>
      <c r="G667" s="326">
        <v>11024.76</v>
      </c>
      <c r="H667" s="326">
        <v>7222.44</v>
      </c>
      <c r="I667" s="322">
        <v>0.0</v>
      </c>
      <c r="J667" s="322">
        <v>198.0</v>
      </c>
      <c r="K667" s="335">
        <v>1287.95</v>
      </c>
      <c r="L667" s="323">
        <v>49.39</v>
      </c>
      <c r="M667" s="329">
        <v>1061.5</v>
      </c>
      <c r="N667" s="329">
        <v>1205.48</v>
      </c>
    </row>
    <row r="668">
      <c r="A668" s="22">
        <v>663.0</v>
      </c>
      <c r="B668" s="324" t="s">
        <v>3736</v>
      </c>
      <c r="C668" s="15">
        <v>44193.0</v>
      </c>
      <c r="D668" s="331"/>
      <c r="E668" s="15">
        <v>44204.0</v>
      </c>
      <c r="F668" s="9">
        <v>1130.0</v>
      </c>
      <c r="G668" s="326">
        <v>9478.71</v>
      </c>
      <c r="H668" s="326">
        <v>6102.15</v>
      </c>
      <c r="I668" s="322">
        <v>170.48</v>
      </c>
      <c r="J668" s="322">
        <v>198.0</v>
      </c>
      <c r="K668" s="335">
        <v>1438.23</v>
      </c>
      <c r="L668" s="323">
        <v>60.37</v>
      </c>
      <c r="M668" s="323">
        <v>464.93</v>
      </c>
      <c r="N668" s="329">
        <v>1044.55</v>
      </c>
    </row>
    <row r="669">
      <c r="A669" s="22">
        <v>664.0</v>
      </c>
      <c r="B669" s="324" t="s">
        <v>3737</v>
      </c>
      <c r="C669" s="179">
        <v>44193.0</v>
      </c>
      <c r="D669" s="8">
        <v>44350.0</v>
      </c>
      <c r="E669" s="331"/>
      <c r="F669" s="9">
        <v>1160.0</v>
      </c>
      <c r="G669" s="326">
        <v>5096.0</v>
      </c>
      <c r="H669" s="326">
        <v>1336.09</v>
      </c>
      <c r="I669" s="322">
        <v>134.26</v>
      </c>
      <c r="J669" s="322">
        <v>198.0</v>
      </c>
      <c r="K669" s="335">
        <v>1851.62</v>
      </c>
      <c r="L669" s="323">
        <v>229.51</v>
      </c>
      <c r="M669" s="329">
        <v>1321.21</v>
      </c>
      <c r="N669" s="323">
        <v>25.31</v>
      </c>
    </row>
    <row r="670">
      <c r="A670" s="22">
        <v>665.0</v>
      </c>
      <c r="B670" s="324" t="s">
        <v>3738</v>
      </c>
      <c r="C670" s="181">
        <v>44255.0</v>
      </c>
      <c r="D670" s="8">
        <v>44273.0</v>
      </c>
      <c r="E670" s="331"/>
      <c r="F670" s="9">
        <v>1965.0</v>
      </c>
      <c r="G670" s="326">
        <v>11850.87</v>
      </c>
      <c r="H670" s="326">
        <v>8342.73</v>
      </c>
      <c r="I670" s="322">
        <v>140.5</v>
      </c>
      <c r="J670" s="322">
        <v>198.0</v>
      </c>
      <c r="K670" s="322">
        <v>828.56</v>
      </c>
      <c r="L670" s="323">
        <v>39.27</v>
      </c>
      <c r="M670" s="323">
        <v>915.77</v>
      </c>
      <c r="N670" s="329">
        <v>1386.04</v>
      </c>
    </row>
    <row r="671">
      <c r="A671" s="22">
        <v>666.0</v>
      </c>
      <c r="B671" s="324"/>
      <c r="C671" s="179"/>
      <c r="D671" s="8"/>
      <c r="E671" s="331"/>
      <c r="F671" s="9"/>
      <c r="G671" s="321"/>
      <c r="H671" s="321"/>
      <c r="I671" s="353"/>
      <c r="J671" s="353"/>
      <c r="K671" s="353"/>
      <c r="L671" s="354"/>
      <c r="M671" s="354"/>
      <c r="N671" s="354"/>
    </row>
    <row r="672">
      <c r="A672" s="22">
        <v>667.0</v>
      </c>
      <c r="B672" s="324" t="s">
        <v>3739</v>
      </c>
      <c r="C672" s="181">
        <v>44254.0</v>
      </c>
      <c r="D672" s="8">
        <v>44262.0</v>
      </c>
      <c r="E672" s="331"/>
      <c r="F672" s="9">
        <v>1795.0</v>
      </c>
      <c r="G672" s="327">
        <v>630.81</v>
      </c>
      <c r="H672" s="327">
        <v>196.7</v>
      </c>
      <c r="I672" s="322">
        <v>32.67</v>
      </c>
      <c r="J672" s="322">
        <v>0.0</v>
      </c>
      <c r="K672" s="322">
        <v>302.06</v>
      </c>
      <c r="L672" s="323">
        <v>73.46</v>
      </c>
      <c r="M672" s="323">
        <v>0.0</v>
      </c>
      <c r="N672" s="323">
        <v>25.92</v>
      </c>
    </row>
    <row r="673">
      <c r="A673" s="22">
        <v>668.0</v>
      </c>
      <c r="B673" s="324" t="s">
        <v>3740</v>
      </c>
      <c r="C673" s="179">
        <v>44253.0</v>
      </c>
      <c r="D673" s="8">
        <v>44257.0</v>
      </c>
      <c r="E673" s="331"/>
      <c r="F673" s="9">
        <v>2200.0</v>
      </c>
      <c r="G673" s="326">
        <v>1818.75</v>
      </c>
      <c r="H673" s="326">
        <v>1131.33</v>
      </c>
      <c r="I673" s="322">
        <v>0.0</v>
      </c>
      <c r="J673" s="322">
        <v>0.0</v>
      </c>
      <c r="K673" s="322">
        <v>302.06</v>
      </c>
      <c r="L673" s="323">
        <v>37.27</v>
      </c>
      <c r="M673" s="323">
        <v>144.71</v>
      </c>
      <c r="N673" s="323">
        <v>203.38</v>
      </c>
    </row>
    <row r="674">
      <c r="A674" s="22">
        <v>669.0</v>
      </c>
      <c r="B674" s="324" t="s">
        <v>3741</v>
      </c>
      <c r="C674" s="181">
        <v>44253.0</v>
      </c>
      <c r="D674" s="8">
        <v>44257.0</v>
      </c>
      <c r="E674" s="331"/>
      <c r="F674" s="9">
        <v>2155.0</v>
      </c>
      <c r="G674" s="327">
        <v>598.14</v>
      </c>
      <c r="H674" s="327">
        <v>196.7</v>
      </c>
      <c r="I674" s="322">
        <v>0.0</v>
      </c>
      <c r="J674" s="322">
        <v>0.0</v>
      </c>
      <c r="K674" s="322">
        <v>302.06</v>
      </c>
      <c r="L674" s="323">
        <v>73.46</v>
      </c>
      <c r="M674" s="323">
        <v>0.0</v>
      </c>
      <c r="N674" s="323">
        <v>25.92</v>
      </c>
    </row>
    <row r="675">
      <c r="A675" s="22">
        <v>670.0</v>
      </c>
      <c r="B675" s="324" t="s">
        <v>3742</v>
      </c>
      <c r="C675" s="179">
        <v>44251.0</v>
      </c>
      <c r="D675" s="8">
        <v>44274.0</v>
      </c>
      <c r="E675" s="331"/>
      <c r="F675" s="9">
        <v>1615.0</v>
      </c>
      <c r="G675" s="327">
        <v>262.54</v>
      </c>
      <c r="H675" s="327">
        <v>0.0</v>
      </c>
      <c r="I675" s="322">
        <v>0.0</v>
      </c>
      <c r="J675" s="322">
        <v>0.0</v>
      </c>
      <c r="K675" s="322">
        <v>223.75</v>
      </c>
      <c r="L675" s="323">
        <v>5.54</v>
      </c>
      <c r="M675" s="323">
        <v>0.0</v>
      </c>
      <c r="N675" s="323">
        <v>33.25</v>
      </c>
    </row>
    <row r="676">
      <c r="A676" s="22">
        <v>671.0</v>
      </c>
      <c r="B676" s="324" t="s">
        <v>3743</v>
      </c>
      <c r="C676" s="190">
        <v>44251.0</v>
      </c>
      <c r="D676" s="15">
        <v>44287.0</v>
      </c>
      <c r="E676" s="331"/>
      <c r="F676" s="9">
        <v>1415.0</v>
      </c>
      <c r="G676" s="327">
        <v>354.42</v>
      </c>
      <c r="H676" s="327">
        <v>0.0</v>
      </c>
      <c r="I676" s="322">
        <v>0.0</v>
      </c>
      <c r="J676" s="322">
        <v>0.0</v>
      </c>
      <c r="K676" s="322">
        <v>302.06</v>
      </c>
      <c r="L676" s="323">
        <v>7.48</v>
      </c>
      <c r="M676" s="323">
        <v>0.0</v>
      </c>
      <c r="N676" s="323">
        <v>44.88</v>
      </c>
    </row>
    <row r="677">
      <c r="A677" s="334">
        <v>672.0</v>
      </c>
      <c r="B677" s="324" t="s">
        <v>3744</v>
      </c>
      <c r="C677" s="190">
        <v>44189.0</v>
      </c>
      <c r="D677" s="15">
        <v>44212.0</v>
      </c>
      <c r="E677" s="331"/>
      <c r="F677" s="16">
        <v>1930.0</v>
      </c>
      <c r="G677" s="326">
        <v>3681.47</v>
      </c>
      <c r="H677" s="326">
        <v>2131.69</v>
      </c>
      <c r="I677" s="322">
        <v>86.58</v>
      </c>
      <c r="J677" s="322">
        <v>198.0</v>
      </c>
      <c r="K677" s="322">
        <v>825.47</v>
      </c>
      <c r="L677" s="323">
        <v>85.6</v>
      </c>
      <c r="M677" s="323">
        <v>57.21</v>
      </c>
      <c r="N677" s="323">
        <v>296.92</v>
      </c>
    </row>
    <row r="678">
      <c r="A678" s="22">
        <v>673.0</v>
      </c>
      <c r="B678" s="324" t="s">
        <v>3745</v>
      </c>
      <c r="C678" s="179">
        <v>44190.0</v>
      </c>
      <c r="D678" s="8">
        <v>44208.0</v>
      </c>
      <c r="E678" s="331"/>
      <c r="F678" s="9">
        <v>1500.0</v>
      </c>
      <c r="G678" s="326">
        <v>3385.33</v>
      </c>
      <c r="H678" s="327">
        <v>608.74</v>
      </c>
      <c r="I678" s="322">
        <v>143.9</v>
      </c>
      <c r="J678" s="322">
        <v>0.0</v>
      </c>
      <c r="K678" s="335">
        <v>1315.31</v>
      </c>
      <c r="L678" s="323">
        <v>57.9</v>
      </c>
      <c r="M678" s="329">
        <v>1160.87</v>
      </c>
      <c r="N678" s="323">
        <v>98.61</v>
      </c>
    </row>
    <row r="679">
      <c r="A679" s="22">
        <v>674.0</v>
      </c>
      <c r="B679" s="324" t="s">
        <v>3746</v>
      </c>
      <c r="C679" s="179">
        <v>44129.0</v>
      </c>
      <c r="D679" s="8">
        <v>44215.0</v>
      </c>
      <c r="E679" s="331"/>
      <c r="F679" s="9">
        <v>930.0</v>
      </c>
      <c r="G679" s="326">
        <v>7457.41</v>
      </c>
      <c r="H679" s="327">
        <v>638.22</v>
      </c>
      <c r="I679" s="322">
        <v>346.59</v>
      </c>
      <c r="J679" s="322">
        <v>198.0</v>
      </c>
      <c r="K679" s="335">
        <v>2945.12</v>
      </c>
      <c r="L679" s="323">
        <v>109.64</v>
      </c>
      <c r="M679" s="329">
        <v>3210.5</v>
      </c>
      <c r="N679" s="323">
        <v>9.34</v>
      </c>
    </row>
    <row r="680">
      <c r="A680" s="358">
        <v>2020.0</v>
      </c>
      <c r="B680" s="316"/>
      <c r="C680" s="316"/>
      <c r="D680" s="316"/>
      <c r="E680" s="316"/>
      <c r="F680" s="316"/>
      <c r="G680" s="316"/>
      <c r="H680" s="316"/>
      <c r="I680" s="316"/>
      <c r="J680" s="316"/>
      <c r="K680" s="316"/>
      <c r="L680" s="316"/>
      <c r="M680" s="316"/>
      <c r="N680" s="317"/>
    </row>
    <row r="681">
      <c r="A681" s="22">
        <v>675.0</v>
      </c>
      <c r="B681" s="324"/>
      <c r="C681" s="331"/>
      <c r="D681" s="331"/>
      <c r="E681" s="331"/>
      <c r="F681" s="331"/>
      <c r="G681" s="326"/>
      <c r="H681" s="327"/>
      <c r="I681" s="322"/>
      <c r="J681" s="322"/>
      <c r="K681" s="335"/>
      <c r="L681" s="323"/>
      <c r="M681" s="323"/>
      <c r="N681" s="323"/>
    </row>
    <row r="682">
      <c r="A682" s="22">
        <v>676.0</v>
      </c>
      <c r="B682" s="324" t="s">
        <v>3747</v>
      </c>
      <c r="C682" s="179">
        <v>43834.0</v>
      </c>
      <c r="D682" s="8">
        <v>43840.0</v>
      </c>
      <c r="E682" s="331"/>
      <c r="F682" s="9">
        <v>2130.0</v>
      </c>
      <c r="G682" s="326">
        <v>1874.83</v>
      </c>
      <c r="H682" s="327">
        <v>262.27</v>
      </c>
      <c r="I682" s="322">
        <v>53.91</v>
      </c>
      <c r="J682" s="322">
        <v>0.0</v>
      </c>
      <c r="K682" s="335">
        <v>1114.23</v>
      </c>
      <c r="L682" s="323">
        <v>45.94</v>
      </c>
      <c r="M682" s="323">
        <v>283.64</v>
      </c>
      <c r="N682" s="323">
        <v>114.84</v>
      </c>
    </row>
    <row r="683">
      <c r="A683" s="22">
        <v>677.0</v>
      </c>
      <c r="B683" s="324" t="s">
        <v>3748</v>
      </c>
      <c r="C683" s="181">
        <v>43833.0</v>
      </c>
      <c r="D683" s="8">
        <v>43849.0</v>
      </c>
      <c r="E683" s="331"/>
      <c r="F683" s="9">
        <v>1285.0</v>
      </c>
      <c r="G683" s="326">
        <v>2231.35</v>
      </c>
      <c r="H683" s="327">
        <v>662.39</v>
      </c>
      <c r="I683" s="322">
        <v>0.0</v>
      </c>
      <c r="J683" s="322">
        <v>0.0</v>
      </c>
      <c r="K683" s="335">
        <v>1397.73</v>
      </c>
      <c r="L683" s="323">
        <v>140.29</v>
      </c>
      <c r="M683" s="323">
        <v>0.0</v>
      </c>
      <c r="N683" s="323">
        <v>30.94</v>
      </c>
    </row>
    <row r="684">
      <c r="A684" s="22">
        <v>678.0</v>
      </c>
      <c r="B684" s="324" t="s">
        <v>3749</v>
      </c>
      <c r="C684" s="179">
        <v>43839.0</v>
      </c>
      <c r="D684" s="8">
        <v>43878.0</v>
      </c>
      <c r="E684" s="331"/>
      <c r="F684" s="9">
        <v>1275.0</v>
      </c>
      <c r="G684" s="326">
        <v>19294.28</v>
      </c>
      <c r="H684" s="326">
        <v>14486.2</v>
      </c>
      <c r="I684" s="322">
        <v>110.69</v>
      </c>
      <c r="J684" s="322">
        <v>0.0</v>
      </c>
      <c r="K684" s="335">
        <v>1305.36</v>
      </c>
      <c r="L684" s="323">
        <v>63.01</v>
      </c>
      <c r="M684" s="323">
        <v>946.38</v>
      </c>
      <c r="N684" s="329">
        <v>2382.64</v>
      </c>
    </row>
    <row r="685">
      <c r="A685" s="22">
        <v>679.0</v>
      </c>
      <c r="B685" s="331"/>
      <c r="C685" s="331"/>
      <c r="D685" s="331"/>
      <c r="E685" s="331"/>
      <c r="F685" s="331"/>
      <c r="G685" s="321"/>
      <c r="H685" s="321"/>
      <c r="I685" s="353"/>
      <c r="J685" s="353"/>
      <c r="K685" s="353"/>
      <c r="L685" s="354"/>
      <c r="M685" s="354"/>
      <c r="N685" s="354"/>
    </row>
    <row r="686">
      <c r="A686" s="22">
        <v>680.0</v>
      </c>
      <c r="B686" s="331"/>
      <c r="C686" s="331"/>
      <c r="D686" s="331"/>
      <c r="E686" s="331"/>
      <c r="F686" s="331"/>
      <c r="G686" s="321"/>
      <c r="H686" s="321"/>
      <c r="I686" s="353"/>
      <c r="J686" s="353"/>
      <c r="K686" s="353"/>
      <c r="L686" s="354"/>
      <c r="M686" s="354"/>
      <c r="N686" s="354"/>
    </row>
    <row r="687">
      <c r="A687" s="22">
        <v>681.0</v>
      </c>
      <c r="B687" s="331"/>
      <c r="C687" s="331"/>
      <c r="D687" s="331"/>
      <c r="E687" s="331"/>
      <c r="F687" s="331"/>
      <c r="G687" s="321"/>
      <c r="H687" s="321"/>
      <c r="I687" s="353"/>
      <c r="J687" s="353"/>
      <c r="K687" s="353"/>
      <c r="L687" s="354"/>
      <c r="M687" s="354"/>
      <c r="N687" s="354"/>
    </row>
    <row r="688">
      <c r="A688" s="22">
        <v>682.0</v>
      </c>
      <c r="B688" s="331"/>
      <c r="C688" s="331"/>
      <c r="D688" s="331"/>
      <c r="E688" s="331"/>
      <c r="F688" s="331"/>
      <c r="G688" s="321"/>
      <c r="H688" s="321"/>
      <c r="I688" s="353"/>
      <c r="J688" s="353"/>
      <c r="K688" s="353"/>
      <c r="L688" s="354"/>
      <c r="M688" s="354"/>
      <c r="N688" s="354"/>
    </row>
    <row r="689">
      <c r="A689" s="22">
        <v>683.0</v>
      </c>
      <c r="B689" s="324" t="s">
        <v>3750</v>
      </c>
      <c r="C689" s="179">
        <v>43852.0</v>
      </c>
      <c r="D689" s="8">
        <v>43890.0</v>
      </c>
      <c r="E689" s="331"/>
      <c r="F689" s="9">
        <v>1560.0</v>
      </c>
      <c r="G689" s="326">
        <v>11514.29</v>
      </c>
      <c r="H689" s="326">
        <v>7113.83</v>
      </c>
      <c r="I689" s="322">
        <v>62.41</v>
      </c>
      <c r="J689" s="322">
        <v>198.0</v>
      </c>
      <c r="K689" s="335">
        <v>1719.48</v>
      </c>
      <c r="L689" s="323">
        <v>149.66</v>
      </c>
      <c r="M689" s="329">
        <v>1156.8</v>
      </c>
      <c r="N689" s="329">
        <v>1114.11</v>
      </c>
    </row>
    <row r="690">
      <c r="A690" s="22">
        <v>684.0</v>
      </c>
      <c r="B690" s="324" t="s">
        <v>3751</v>
      </c>
      <c r="C690" s="181">
        <v>43857.0</v>
      </c>
      <c r="D690" s="8">
        <v>43877.0</v>
      </c>
      <c r="E690" s="331"/>
      <c r="F690" s="9">
        <v>1880.0</v>
      </c>
      <c r="G690" s="326">
        <v>1623.94</v>
      </c>
      <c r="H690" s="327">
        <v>521.22</v>
      </c>
      <c r="I690" s="322">
        <v>1.7</v>
      </c>
      <c r="J690" s="322">
        <v>0.0</v>
      </c>
      <c r="K690" s="322">
        <v>829.31</v>
      </c>
      <c r="L690" s="323">
        <v>100.19</v>
      </c>
      <c r="M690" s="323">
        <v>149.26</v>
      </c>
      <c r="N690" s="323">
        <v>22.26</v>
      </c>
    </row>
    <row r="691">
      <c r="A691" s="22">
        <v>685.0</v>
      </c>
      <c r="B691" s="324" t="s">
        <v>3752</v>
      </c>
      <c r="C691" s="181">
        <v>43861.0</v>
      </c>
      <c r="D691" s="8">
        <v>43862.0</v>
      </c>
      <c r="E691" s="331"/>
      <c r="F691" s="9">
        <v>2340.0</v>
      </c>
      <c r="G691" s="326">
        <v>1050.32</v>
      </c>
      <c r="H691" s="327">
        <v>0.0</v>
      </c>
      <c r="I691" s="322">
        <v>0.0</v>
      </c>
      <c r="J691" s="322">
        <v>0.0</v>
      </c>
      <c r="K691" s="322">
        <v>952.23</v>
      </c>
      <c r="L691" s="323">
        <v>50.63</v>
      </c>
      <c r="M691" s="323">
        <v>0.0</v>
      </c>
      <c r="N691" s="323">
        <v>47.46</v>
      </c>
    </row>
    <row r="692">
      <c r="A692" s="22">
        <v>686.0</v>
      </c>
      <c r="B692" s="324" t="s">
        <v>3753</v>
      </c>
      <c r="C692" s="181">
        <v>43851.0</v>
      </c>
      <c r="D692" s="8">
        <v>43869.0</v>
      </c>
      <c r="E692" s="331"/>
      <c r="F692" s="9">
        <v>2135.0</v>
      </c>
      <c r="G692" s="326">
        <v>1200.7</v>
      </c>
      <c r="H692" s="327">
        <v>325.28</v>
      </c>
      <c r="I692" s="322">
        <v>0.0</v>
      </c>
      <c r="J692" s="322">
        <v>198.0</v>
      </c>
      <c r="K692" s="322">
        <v>586.31</v>
      </c>
      <c r="L692" s="323">
        <v>70.87</v>
      </c>
      <c r="M692" s="323">
        <v>0.0</v>
      </c>
      <c r="N692" s="323">
        <v>20.24</v>
      </c>
    </row>
    <row r="693">
      <c r="A693" s="369">
        <v>687.0</v>
      </c>
      <c r="B693" s="331"/>
      <c r="C693" s="331"/>
      <c r="D693" s="331"/>
      <c r="E693" s="331"/>
      <c r="F693" s="331"/>
      <c r="G693" s="321"/>
      <c r="H693" s="321"/>
      <c r="I693" s="353"/>
      <c r="J693" s="353"/>
      <c r="K693" s="353"/>
      <c r="L693" s="354"/>
      <c r="M693" s="354"/>
      <c r="N693" s="354"/>
    </row>
    <row r="694">
      <c r="A694" s="373">
        <v>688.0</v>
      </c>
      <c r="B694" s="324" t="s">
        <v>3754</v>
      </c>
      <c r="C694" s="179">
        <v>43864.0</v>
      </c>
      <c r="D694" s="331"/>
      <c r="E694" s="29">
        <v>43865.0</v>
      </c>
      <c r="F694" s="9">
        <v>1215.0</v>
      </c>
      <c r="G694" s="326">
        <v>2071.72</v>
      </c>
      <c r="H694" s="327">
        <v>0.0</v>
      </c>
      <c r="I694" s="322">
        <v>0.0</v>
      </c>
      <c r="J694" s="322">
        <v>0.0</v>
      </c>
      <c r="K694" s="335">
        <v>1989.6</v>
      </c>
      <c r="L694" s="323">
        <v>9.28</v>
      </c>
      <c r="M694" s="323">
        <v>17.14</v>
      </c>
      <c r="N694" s="323">
        <v>55.7</v>
      </c>
    </row>
    <row r="695">
      <c r="A695" s="22">
        <v>689.0</v>
      </c>
      <c r="B695" s="324" t="s">
        <v>3755</v>
      </c>
      <c r="C695" s="179">
        <v>43869.0</v>
      </c>
      <c r="D695" s="8">
        <v>43880.0</v>
      </c>
      <c r="E695" s="331"/>
      <c r="F695" s="9">
        <v>1965.0</v>
      </c>
      <c r="G695" s="326">
        <v>6743.48</v>
      </c>
      <c r="H695" s="326">
        <v>4437.93</v>
      </c>
      <c r="I695" s="322">
        <v>1.7</v>
      </c>
      <c r="J695" s="322">
        <v>0.0</v>
      </c>
      <c r="K695" s="335">
        <v>1071.48</v>
      </c>
      <c r="L695" s="323">
        <v>83.05</v>
      </c>
      <c r="M695" s="323">
        <v>402.64</v>
      </c>
      <c r="N695" s="323">
        <v>746.68</v>
      </c>
    </row>
    <row r="696">
      <c r="A696" s="373">
        <v>690.0</v>
      </c>
      <c r="B696" s="324" t="s">
        <v>3756</v>
      </c>
      <c r="C696" s="179">
        <v>43868.0</v>
      </c>
      <c r="D696" s="8">
        <v>43888.0</v>
      </c>
      <c r="E696" s="331"/>
      <c r="F696" s="9">
        <v>1980.0</v>
      </c>
      <c r="G696" s="326">
        <v>8920.37</v>
      </c>
      <c r="H696" s="326">
        <v>5547.42</v>
      </c>
      <c r="I696" s="322">
        <v>55.61</v>
      </c>
      <c r="J696" s="322">
        <v>198.0</v>
      </c>
      <c r="K696" s="335">
        <v>1476.48</v>
      </c>
      <c r="L696" s="323">
        <v>81.25</v>
      </c>
      <c r="M696" s="323">
        <v>630.07</v>
      </c>
      <c r="N696" s="323">
        <v>931.54</v>
      </c>
    </row>
    <row r="697">
      <c r="A697" s="369">
        <v>691.0</v>
      </c>
      <c r="B697" s="324" t="s">
        <v>3757</v>
      </c>
      <c r="C697" s="181">
        <v>43869.0</v>
      </c>
      <c r="D697" s="8">
        <v>43876.0</v>
      </c>
      <c r="E697" s="331"/>
      <c r="F697" s="9">
        <v>2575.0</v>
      </c>
      <c r="G697" s="327">
        <v>899.98</v>
      </c>
      <c r="H697" s="327">
        <v>0.0</v>
      </c>
      <c r="I697" s="322">
        <v>1.7</v>
      </c>
      <c r="J697" s="322">
        <v>0.0</v>
      </c>
      <c r="K697" s="322">
        <v>626.81</v>
      </c>
      <c r="L697" s="323">
        <v>40.61</v>
      </c>
      <c r="M697" s="323">
        <v>206.49</v>
      </c>
      <c r="N697" s="323">
        <v>24.37</v>
      </c>
    </row>
    <row r="698">
      <c r="A698" s="22">
        <v>692.0</v>
      </c>
      <c r="B698" s="324" t="s">
        <v>3758</v>
      </c>
      <c r="C698" s="181">
        <v>43872.0</v>
      </c>
      <c r="D698" s="8">
        <v>43878.0</v>
      </c>
      <c r="E698" s="331"/>
      <c r="F698" s="9">
        <v>2375.0</v>
      </c>
      <c r="G698" s="326">
        <v>1368.17</v>
      </c>
      <c r="H698" s="327">
        <v>0.0</v>
      </c>
      <c r="I698" s="322">
        <v>131.54</v>
      </c>
      <c r="J698" s="322">
        <v>0.0</v>
      </c>
      <c r="K698" s="322">
        <v>952.23</v>
      </c>
      <c r="L698" s="323">
        <v>20.65</v>
      </c>
      <c r="M698" s="323">
        <v>186.31</v>
      </c>
      <c r="N698" s="323">
        <v>77.44</v>
      </c>
    </row>
    <row r="699">
      <c r="A699" s="19">
        <v>693.0</v>
      </c>
      <c r="B699" s="324" t="s">
        <v>3759</v>
      </c>
      <c r="C699" s="181">
        <v>43877.0</v>
      </c>
      <c r="D699" s="8">
        <v>43890.0</v>
      </c>
      <c r="E699" s="331"/>
      <c r="F699" s="9">
        <v>2045.0</v>
      </c>
      <c r="G699" s="326">
        <v>1611.43</v>
      </c>
      <c r="H699" s="327">
        <v>183.6</v>
      </c>
      <c r="I699" s="322">
        <v>0.0</v>
      </c>
      <c r="J699" s="322">
        <v>198.0</v>
      </c>
      <c r="K699" s="322">
        <v>952.23</v>
      </c>
      <c r="L699" s="323">
        <v>69.24</v>
      </c>
      <c r="M699" s="323">
        <v>179.51</v>
      </c>
      <c r="N699" s="323">
        <v>28.85</v>
      </c>
    </row>
    <row r="700">
      <c r="A700" s="22">
        <v>694.0</v>
      </c>
      <c r="B700" s="324" t="s">
        <v>3760</v>
      </c>
      <c r="C700" s="179">
        <v>43878.0</v>
      </c>
      <c r="D700" s="8">
        <v>43907.0</v>
      </c>
      <c r="E700" s="331"/>
      <c r="F700" s="9">
        <v>1460.0</v>
      </c>
      <c r="G700" s="326">
        <v>9733.37</v>
      </c>
      <c r="H700" s="326">
        <v>6656.9</v>
      </c>
      <c r="I700" s="322">
        <v>53.91</v>
      </c>
      <c r="J700" s="322">
        <v>0.0</v>
      </c>
      <c r="K700" s="335">
        <v>1397.73</v>
      </c>
      <c r="L700" s="323">
        <v>77.94</v>
      </c>
      <c r="M700" s="323">
        <v>428.38</v>
      </c>
      <c r="N700" s="329">
        <v>1118.51</v>
      </c>
    </row>
    <row r="701">
      <c r="A701" s="22">
        <v>695.0</v>
      </c>
      <c r="B701" s="324" t="s">
        <v>3761</v>
      </c>
      <c r="C701" s="179">
        <v>43878.0</v>
      </c>
      <c r="D701" s="8">
        <v>43907.0</v>
      </c>
      <c r="E701" s="331"/>
      <c r="F701" s="9">
        <v>1540.0</v>
      </c>
      <c r="G701" s="326">
        <v>2082.69</v>
      </c>
      <c r="H701" s="327">
        <v>196.7</v>
      </c>
      <c r="I701" s="322">
        <v>0.0</v>
      </c>
      <c r="J701" s="322">
        <v>0.0</v>
      </c>
      <c r="K701" s="335">
        <v>1397.73</v>
      </c>
      <c r="L701" s="323">
        <v>115.3</v>
      </c>
      <c r="M701" s="323">
        <v>343.15</v>
      </c>
      <c r="N701" s="323">
        <v>29.81</v>
      </c>
    </row>
    <row r="702">
      <c r="A702" s="373">
        <v>696.0</v>
      </c>
      <c r="B702" s="324" t="s">
        <v>3762</v>
      </c>
      <c r="C702" s="179">
        <v>43879.0</v>
      </c>
      <c r="D702" s="8">
        <v>43936.0</v>
      </c>
      <c r="E702" s="331"/>
      <c r="F702" s="9">
        <v>885.0</v>
      </c>
      <c r="G702" s="326">
        <v>7369.89</v>
      </c>
      <c r="H702" s="326">
        <v>3796.3</v>
      </c>
      <c r="I702" s="322">
        <v>153.9</v>
      </c>
      <c r="J702" s="322">
        <v>198.0</v>
      </c>
      <c r="K702" s="335">
        <v>1492.08</v>
      </c>
      <c r="L702" s="323">
        <v>161.5</v>
      </c>
      <c r="M702" s="329">
        <v>1014.38</v>
      </c>
      <c r="N702" s="323">
        <v>553.73</v>
      </c>
    </row>
    <row r="703">
      <c r="A703" s="369">
        <v>697.0</v>
      </c>
      <c r="B703" s="324" t="s">
        <v>3763</v>
      </c>
      <c r="C703" s="181">
        <v>43883.0</v>
      </c>
      <c r="D703" s="8">
        <v>43890.0</v>
      </c>
      <c r="E703" s="331"/>
      <c r="F703" s="9">
        <v>2090.0</v>
      </c>
      <c r="G703" s="326">
        <v>1054.07</v>
      </c>
      <c r="H703" s="327">
        <v>162.0</v>
      </c>
      <c r="I703" s="322">
        <v>0.0</v>
      </c>
      <c r="J703" s="322">
        <v>0.0</v>
      </c>
      <c r="K703" s="322">
        <v>586.31</v>
      </c>
      <c r="L703" s="323">
        <v>52.41</v>
      </c>
      <c r="M703" s="323">
        <v>240.78</v>
      </c>
      <c r="N703" s="323">
        <v>12.57</v>
      </c>
    </row>
    <row r="704">
      <c r="A704" s="22">
        <v>698.0</v>
      </c>
      <c r="B704" s="324" t="s">
        <v>3764</v>
      </c>
      <c r="C704" s="179">
        <v>43885.0</v>
      </c>
      <c r="D704" s="8">
        <v>43927.0</v>
      </c>
      <c r="E704" s="331"/>
      <c r="F704" s="9">
        <v>1090.0</v>
      </c>
      <c r="G704" s="326">
        <v>7051.05</v>
      </c>
      <c r="H704" s="326">
        <v>4454.53</v>
      </c>
      <c r="I704" s="322">
        <v>39.94</v>
      </c>
      <c r="J704" s="322">
        <v>198.0</v>
      </c>
      <c r="K704" s="335">
        <v>1155.36</v>
      </c>
      <c r="L704" s="323">
        <v>84.63</v>
      </c>
      <c r="M704" s="323">
        <v>425.48</v>
      </c>
      <c r="N704" s="323">
        <v>693.11</v>
      </c>
    </row>
    <row r="705">
      <c r="A705" s="22">
        <v>699.0</v>
      </c>
      <c r="B705" s="324" t="s">
        <v>3765</v>
      </c>
      <c r="C705" s="181">
        <v>43887.0</v>
      </c>
      <c r="D705" s="8">
        <v>43890.0</v>
      </c>
      <c r="E705" s="331"/>
      <c r="F705" s="9">
        <v>2190.0</v>
      </c>
      <c r="G705" s="327">
        <v>440.43</v>
      </c>
      <c r="H705" s="327">
        <v>54.0</v>
      </c>
      <c r="I705" s="322">
        <v>0.0</v>
      </c>
      <c r="J705" s="322">
        <v>0.0</v>
      </c>
      <c r="K705" s="322">
        <v>302.06</v>
      </c>
      <c r="L705" s="323">
        <v>26.18</v>
      </c>
      <c r="M705" s="323">
        <v>32.01</v>
      </c>
      <c r="N705" s="323">
        <v>26.18</v>
      </c>
    </row>
    <row r="706">
      <c r="A706" s="22">
        <v>700.0</v>
      </c>
      <c r="B706" s="324" t="s">
        <v>3766</v>
      </c>
      <c r="C706" s="179">
        <v>43890.0</v>
      </c>
      <c r="D706" s="8">
        <v>43965.0</v>
      </c>
      <c r="E706" s="331"/>
      <c r="F706" s="9">
        <v>840.0</v>
      </c>
      <c r="G706" s="326">
        <v>5615.89</v>
      </c>
      <c r="H706" s="326">
        <v>1547.21</v>
      </c>
      <c r="I706" s="322">
        <v>352.05</v>
      </c>
      <c r="J706" s="322">
        <v>0.0</v>
      </c>
      <c r="K706" s="335">
        <v>1460.16</v>
      </c>
      <c r="L706" s="323">
        <v>255.99</v>
      </c>
      <c r="M706" s="329">
        <v>1980.01</v>
      </c>
      <c r="N706" s="323">
        <v>20.47</v>
      </c>
    </row>
    <row r="707">
      <c r="A707" s="22">
        <v>701.0</v>
      </c>
      <c r="B707" s="331"/>
      <c r="C707" s="331"/>
      <c r="D707" s="331"/>
      <c r="E707" s="331"/>
      <c r="F707" s="331"/>
      <c r="G707" s="321"/>
      <c r="H707" s="321"/>
      <c r="I707" s="353"/>
      <c r="J707" s="353"/>
      <c r="K707" s="353"/>
      <c r="L707" s="354"/>
      <c r="M707" s="354"/>
      <c r="N707" s="354"/>
    </row>
    <row r="708">
      <c r="A708" s="22">
        <v>702.0</v>
      </c>
      <c r="B708" s="331"/>
      <c r="C708" s="331"/>
      <c r="D708" s="331"/>
      <c r="E708" s="331"/>
      <c r="F708" s="331"/>
      <c r="G708" s="321"/>
      <c r="H708" s="321"/>
      <c r="I708" s="353"/>
      <c r="J708" s="353"/>
      <c r="K708" s="353"/>
      <c r="L708" s="354"/>
      <c r="M708" s="354"/>
      <c r="N708" s="354"/>
    </row>
    <row r="709">
      <c r="A709" s="22">
        <v>703.0</v>
      </c>
      <c r="B709" s="331"/>
      <c r="C709" s="331"/>
      <c r="D709" s="331"/>
      <c r="E709" s="331"/>
      <c r="F709" s="331"/>
      <c r="G709" s="321"/>
      <c r="H709" s="321"/>
      <c r="I709" s="353"/>
      <c r="J709" s="353"/>
      <c r="K709" s="353"/>
      <c r="L709" s="354"/>
      <c r="M709" s="354"/>
      <c r="N709" s="354"/>
    </row>
    <row r="710">
      <c r="A710" s="22">
        <v>704.0</v>
      </c>
      <c r="B710" s="331"/>
      <c r="C710" s="331"/>
      <c r="D710" s="331"/>
      <c r="E710" s="331"/>
      <c r="F710" s="331"/>
      <c r="G710" s="321"/>
      <c r="H710" s="321"/>
      <c r="I710" s="353"/>
      <c r="J710" s="353"/>
      <c r="K710" s="353"/>
      <c r="L710" s="354"/>
      <c r="M710" s="354"/>
      <c r="N710" s="354"/>
    </row>
    <row r="711">
      <c r="A711" s="22">
        <v>705.0</v>
      </c>
      <c r="B711" s="331"/>
      <c r="C711" s="331"/>
      <c r="D711" s="331"/>
      <c r="E711" s="331"/>
      <c r="F711" s="331"/>
      <c r="G711" s="321"/>
      <c r="H711" s="321"/>
      <c r="I711" s="353"/>
      <c r="J711" s="353"/>
      <c r="K711" s="353"/>
      <c r="L711" s="354"/>
      <c r="M711" s="354"/>
      <c r="N711" s="354"/>
    </row>
    <row r="712">
      <c r="A712" s="22">
        <v>706.0</v>
      </c>
      <c r="B712" s="331"/>
      <c r="C712" s="331"/>
      <c r="D712" s="331"/>
      <c r="E712" s="331"/>
      <c r="F712" s="331"/>
      <c r="G712" s="321"/>
      <c r="H712" s="321"/>
      <c r="I712" s="353"/>
      <c r="J712" s="353"/>
      <c r="K712" s="353"/>
      <c r="L712" s="354"/>
      <c r="M712" s="354"/>
      <c r="N712" s="354"/>
    </row>
    <row r="713">
      <c r="A713" s="22">
        <v>707.0</v>
      </c>
      <c r="B713" s="331"/>
      <c r="C713" s="331"/>
      <c r="D713" s="331"/>
      <c r="E713" s="331"/>
      <c r="F713" s="331"/>
      <c r="G713" s="321"/>
      <c r="H713" s="321"/>
      <c r="I713" s="353"/>
      <c r="J713" s="353"/>
      <c r="K713" s="353"/>
      <c r="L713" s="354"/>
      <c r="M713" s="354"/>
      <c r="N713" s="354"/>
    </row>
    <row r="714">
      <c r="A714" s="22">
        <v>708.0</v>
      </c>
      <c r="B714" s="331"/>
      <c r="C714" s="331"/>
      <c r="D714" s="331"/>
      <c r="E714" s="331"/>
      <c r="F714" s="331"/>
      <c r="G714" s="321"/>
      <c r="H714" s="321"/>
      <c r="I714" s="353"/>
      <c r="J714" s="353"/>
      <c r="K714" s="353"/>
      <c r="L714" s="354"/>
      <c r="M714" s="354"/>
      <c r="N714" s="354"/>
    </row>
    <row r="715">
      <c r="A715" s="22">
        <v>709.0</v>
      </c>
      <c r="B715" s="331"/>
      <c r="C715" s="331"/>
      <c r="D715" s="331"/>
      <c r="E715" s="331"/>
      <c r="F715" s="331"/>
      <c r="G715" s="321"/>
      <c r="H715" s="321"/>
      <c r="I715" s="353"/>
      <c r="J715" s="353"/>
      <c r="K715" s="353"/>
      <c r="L715" s="354"/>
      <c r="M715" s="354"/>
      <c r="N715" s="354"/>
    </row>
    <row r="716">
      <c r="A716" s="22">
        <v>710.0</v>
      </c>
      <c r="B716" s="331"/>
      <c r="C716" s="331"/>
      <c r="D716" s="331"/>
      <c r="E716" s="331"/>
      <c r="F716" s="331"/>
      <c r="G716" s="321"/>
      <c r="H716" s="321"/>
      <c r="I716" s="353"/>
      <c r="J716" s="353"/>
      <c r="K716" s="353"/>
      <c r="L716" s="354"/>
      <c r="M716" s="354"/>
      <c r="N716" s="354"/>
    </row>
    <row r="717">
      <c r="A717" s="22">
        <v>711.0</v>
      </c>
      <c r="B717" s="331"/>
      <c r="C717" s="331"/>
      <c r="D717" s="331"/>
      <c r="E717" s="331"/>
      <c r="F717" s="331"/>
      <c r="G717" s="321"/>
      <c r="H717" s="321"/>
      <c r="I717" s="353"/>
      <c r="J717" s="353"/>
      <c r="K717" s="353"/>
      <c r="L717" s="354"/>
      <c r="M717" s="354"/>
      <c r="N717" s="354"/>
    </row>
    <row r="718">
      <c r="A718" s="22">
        <v>712.0</v>
      </c>
      <c r="B718" s="331"/>
      <c r="C718" s="331"/>
      <c r="D718" s="331"/>
      <c r="E718" s="331"/>
      <c r="F718" s="331"/>
      <c r="G718" s="321"/>
      <c r="H718" s="321"/>
      <c r="I718" s="353"/>
      <c r="J718" s="353"/>
      <c r="K718" s="353"/>
      <c r="L718" s="354"/>
      <c r="M718" s="354"/>
      <c r="N718" s="354"/>
    </row>
    <row r="719">
      <c r="A719" s="22">
        <v>713.0</v>
      </c>
      <c r="B719" s="331"/>
      <c r="C719" s="331"/>
      <c r="D719" s="331"/>
      <c r="E719" s="331"/>
      <c r="F719" s="331"/>
      <c r="G719" s="321"/>
      <c r="H719" s="321"/>
      <c r="I719" s="353"/>
      <c r="J719" s="353"/>
      <c r="K719" s="353"/>
      <c r="L719" s="354"/>
      <c r="M719" s="354"/>
      <c r="N719" s="354"/>
    </row>
    <row r="720">
      <c r="A720" s="22">
        <v>714.0</v>
      </c>
      <c r="B720" s="331"/>
      <c r="C720" s="331"/>
      <c r="D720" s="331"/>
      <c r="E720" s="331"/>
      <c r="F720" s="331"/>
      <c r="G720" s="321"/>
      <c r="H720" s="321"/>
      <c r="I720" s="353"/>
      <c r="J720" s="353"/>
      <c r="K720" s="353"/>
      <c r="L720" s="354"/>
      <c r="M720" s="354"/>
      <c r="N720" s="354"/>
    </row>
    <row r="721">
      <c r="A721" s="22">
        <v>715.0</v>
      </c>
      <c r="B721" s="331"/>
      <c r="C721" s="331"/>
      <c r="D721" s="331"/>
      <c r="E721" s="331"/>
      <c r="F721" s="331"/>
      <c r="G721" s="321"/>
      <c r="H721" s="321"/>
      <c r="I721" s="353"/>
      <c r="J721" s="353"/>
      <c r="K721" s="353"/>
      <c r="L721" s="354"/>
      <c r="M721" s="354"/>
      <c r="N721" s="354"/>
    </row>
    <row r="722">
      <c r="A722" s="22">
        <v>716.0</v>
      </c>
      <c r="B722" s="331"/>
      <c r="C722" s="331"/>
      <c r="D722" s="331"/>
      <c r="E722" s="331"/>
      <c r="F722" s="331"/>
      <c r="G722" s="321"/>
      <c r="H722" s="321"/>
      <c r="I722" s="353"/>
      <c r="J722" s="353"/>
      <c r="K722" s="353"/>
      <c r="L722" s="354"/>
      <c r="M722" s="354"/>
      <c r="N722" s="354"/>
    </row>
    <row r="723">
      <c r="A723" s="22">
        <v>717.0</v>
      </c>
      <c r="B723" s="331"/>
      <c r="C723" s="331"/>
      <c r="D723" s="331"/>
      <c r="E723" s="331"/>
      <c r="F723" s="331"/>
      <c r="G723" s="321"/>
      <c r="H723" s="321"/>
      <c r="I723" s="353"/>
      <c r="J723" s="353"/>
      <c r="K723" s="353"/>
      <c r="L723" s="354"/>
      <c r="M723" s="354"/>
      <c r="N723" s="354"/>
    </row>
    <row r="724">
      <c r="A724" s="22">
        <v>718.0</v>
      </c>
      <c r="B724" s="331"/>
      <c r="C724" s="331"/>
      <c r="D724" s="331"/>
      <c r="E724" s="331"/>
      <c r="F724" s="331"/>
      <c r="G724" s="321"/>
      <c r="H724" s="321"/>
      <c r="I724" s="353"/>
      <c r="J724" s="353"/>
      <c r="K724" s="353"/>
      <c r="L724" s="354"/>
      <c r="M724" s="354"/>
      <c r="N724" s="354"/>
    </row>
    <row r="725">
      <c r="A725" s="334">
        <v>719.0</v>
      </c>
      <c r="B725" s="331"/>
      <c r="C725" s="331"/>
      <c r="D725" s="331"/>
      <c r="E725" s="331"/>
      <c r="F725" s="331"/>
      <c r="G725" s="321"/>
      <c r="H725" s="321"/>
      <c r="I725" s="353"/>
      <c r="J725" s="353"/>
      <c r="K725" s="353"/>
      <c r="L725" s="354"/>
      <c r="M725" s="354"/>
      <c r="N725" s="354"/>
    </row>
    <row r="726">
      <c r="A726" s="334">
        <v>720.0</v>
      </c>
      <c r="B726" s="331"/>
      <c r="C726" s="331"/>
      <c r="D726" s="331"/>
      <c r="E726" s="331"/>
      <c r="F726" s="331"/>
      <c r="G726" s="321"/>
      <c r="H726" s="321"/>
      <c r="I726" s="353"/>
      <c r="J726" s="353"/>
      <c r="K726" s="353"/>
      <c r="L726" s="354"/>
      <c r="M726" s="354"/>
      <c r="N726" s="354"/>
    </row>
    <row r="727">
      <c r="A727" s="334">
        <v>721.0</v>
      </c>
      <c r="B727" s="331"/>
      <c r="C727" s="331"/>
      <c r="D727" s="331"/>
      <c r="E727" s="331"/>
      <c r="F727" s="331"/>
      <c r="G727" s="321"/>
      <c r="H727" s="321"/>
      <c r="I727" s="353"/>
      <c r="J727" s="353"/>
      <c r="K727" s="353"/>
      <c r="L727" s="354"/>
      <c r="M727" s="354"/>
      <c r="N727" s="354"/>
    </row>
    <row r="728">
      <c r="A728" s="334">
        <v>722.0</v>
      </c>
      <c r="B728" s="331"/>
      <c r="C728" s="331"/>
      <c r="D728" s="331"/>
      <c r="E728" s="331"/>
      <c r="F728" s="331"/>
      <c r="G728" s="321"/>
      <c r="H728" s="321"/>
      <c r="I728" s="353"/>
      <c r="J728" s="353"/>
      <c r="K728" s="353"/>
      <c r="L728" s="354"/>
      <c r="M728" s="354"/>
      <c r="N728" s="354"/>
    </row>
    <row r="729">
      <c r="A729" s="334">
        <v>23.0</v>
      </c>
      <c r="B729" s="331"/>
      <c r="C729" s="331"/>
      <c r="D729" s="331"/>
      <c r="E729" s="331"/>
      <c r="F729" s="331"/>
      <c r="G729" s="321"/>
      <c r="H729" s="321"/>
      <c r="I729" s="353"/>
      <c r="J729" s="353"/>
      <c r="K729" s="353"/>
      <c r="L729" s="354"/>
      <c r="M729" s="354"/>
      <c r="N729" s="354"/>
    </row>
    <row r="730">
      <c r="A730" s="334">
        <v>724.0</v>
      </c>
      <c r="B730" s="331"/>
      <c r="C730" s="331"/>
      <c r="D730" s="331"/>
      <c r="E730" s="331"/>
      <c r="F730" s="331"/>
      <c r="G730" s="321"/>
      <c r="H730" s="321"/>
      <c r="I730" s="353"/>
      <c r="J730" s="353"/>
      <c r="K730" s="353"/>
      <c r="L730" s="354"/>
      <c r="M730" s="354"/>
      <c r="N730" s="354"/>
    </row>
    <row r="731">
      <c r="A731" s="334">
        <v>725.0</v>
      </c>
      <c r="B731" s="331"/>
      <c r="C731" s="331"/>
      <c r="D731" s="331"/>
      <c r="E731" s="331"/>
      <c r="F731" s="331"/>
      <c r="G731" s="321"/>
      <c r="H731" s="321"/>
      <c r="I731" s="353"/>
      <c r="J731" s="353"/>
      <c r="K731" s="353"/>
      <c r="L731" s="354"/>
      <c r="M731" s="354"/>
      <c r="N731" s="354"/>
    </row>
    <row r="732">
      <c r="A732" s="334">
        <v>736.0</v>
      </c>
      <c r="B732" s="331"/>
      <c r="C732" s="331"/>
      <c r="D732" s="331"/>
      <c r="E732" s="331"/>
      <c r="F732" s="331"/>
      <c r="G732" s="321"/>
      <c r="H732" s="321"/>
      <c r="I732" s="353"/>
      <c r="J732" s="353"/>
      <c r="K732" s="353"/>
      <c r="L732" s="354"/>
      <c r="M732" s="354"/>
      <c r="N732" s="354"/>
    </row>
    <row r="733">
      <c r="A733" s="334">
        <v>727.0</v>
      </c>
      <c r="B733" s="331"/>
      <c r="C733" s="331"/>
      <c r="D733" s="331"/>
      <c r="E733" s="331"/>
      <c r="F733" s="331"/>
      <c r="G733" s="321"/>
      <c r="H733" s="321"/>
      <c r="I733" s="353"/>
      <c r="J733" s="353"/>
      <c r="K733" s="353"/>
      <c r="L733" s="354"/>
      <c r="M733" s="354"/>
      <c r="N733" s="354"/>
    </row>
    <row r="734">
      <c r="A734" s="334">
        <v>728.0</v>
      </c>
      <c r="B734" s="331"/>
      <c r="C734" s="331"/>
      <c r="D734" s="331"/>
      <c r="E734" s="331"/>
      <c r="F734" s="331"/>
      <c r="G734" s="321"/>
      <c r="H734" s="321"/>
      <c r="I734" s="353"/>
      <c r="J734" s="353"/>
      <c r="K734" s="353"/>
      <c r="L734" s="354"/>
      <c r="M734" s="354"/>
      <c r="N734" s="354"/>
    </row>
    <row r="735">
      <c r="A735" s="334">
        <v>729.0</v>
      </c>
      <c r="B735" s="331"/>
      <c r="C735" s="331"/>
      <c r="D735" s="331"/>
      <c r="E735" s="331"/>
      <c r="F735" s="331"/>
      <c r="G735" s="321"/>
      <c r="H735" s="321"/>
      <c r="I735" s="353"/>
      <c r="J735" s="353"/>
      <c r="K735" s="353"/>
      <c r="L735" s="354"/>
      <c r="M735" s="354"/>
      <c r="N735" s="354"/>
    </row>
    <row r="736">
      <c r="A736" s="334">
        <v>730.0</v>
      </c>
      <c r="B736" s="331"/>
      <c r="C736" s="331"/>
      <c r="D736" s="331"/>
      <c r="E736" s="331"/>
      <c r="F736" s="331"/>
      <c r="G736" s="321"/>
      <c r="H736" s="321"/>
      <c r="I736" s="353"/>
      <c r="J736" s="353"/>
      <c r="K736" s="353"/>
      <c r="L736" s="354"/>
      <c r="M736" s="354"/>
      <c r="N736" s="354"/>
    </row>
    <row r="737">
      <c r="A737" s="334">
        <v>731.0</v>
      </c>
      <c r="B737" s="331"/>
      <c r="C737" s="331"/>
      <c r="D737" s="331"/>
      <c r="E737" s="331"/>
      <c r="F737" s="331"/>
      <c r="G737" s="321"/>
      <c r="H737" s="321"/>
      <c r="I737" s="353"/>
      <c r="J737" s="353"/>
      <c r="K737" s="353"/>
      <c r="L737" s="354"/>
      <c r="M737" s="354"/>
      <c r="N737" s="354"/>
    </row>
    <row r="738">
      <c r="A738" s="334">
        <v>732.0</v>
      </c>
      <c r="B738" s="331"/>
      <c r="C738" s="331"/>
      <c r="D738" s="331"/>
      <c r="E738" s="331"/>
      <c r="F738" s="331"/>
      <c r="G738" s="321"/>
      <c r="H738" s="321"/>
      <c r="I738" s="353"/>
      <c r="J738" s="353"/>
      <c r="K738" s="353"/>
      <c r="L738" s="354"/>
      <c r="M738" s="354"/>
      <c r="N738" s="354"/>
    </row>
    <row r="739">
      <c r="A739" s="334">
        <v>733.0</v>
      </c>
      <c r="B739" s="331"/>
      <c r="C739" s="331"/>
      <c r="D739" s="331"/>
      <c r="E739" s="331"/>
      <c r="F739" s="331"/>
      <c r="G739" s="321"/>
      <c r="H739" s="321"/>
      <c r="I739" s="353"/>
      <c r="J739" s="353"/>
      <c r="K739" s="353"/>
      <c r="L739" s="354"/>
      <c r="M739" s="354"/>
      <c r="N739" s="354"/>
    </row>
    <row r="740">
      <c r="A740" s="334">
        <v>734.0</v>
      </c>
      <c r="B740" s="331"/>
      <c r="C740" s="331"/>
      <c r="D740" s="331"/>
      <c r="E740" s="331"/>
      <c r="F740" s="331"/>
      <c r="G740" s="321"/>
      <c r="H740" s="321"/>
      <c r="I740" s="353"/>
      <c r="J740" s="353"/>
      <c r="K740" s="353"/>
      <c r="L740" s="354"/>
      <c r="M740" s="354"/>
      <c r="N740" s="354"/>
    </row>
    <row r="741">
      <c r="A741" s="334">
        <v>735.0</v>
      </c>
      <c r="B741" s="331"/>
      <c r="C741" s="331"/>
      <c r="D741" s="331"/>
      <c r="E741" s="331"/>
      <c r="F741" s="331"/>
      <c r="G741" s="321"/>
      <c r="H741" s="321"/>
      <c r="I741" s="353"/>
      <c r="J741" s="353"/>
      <c r="K741" s="353"/>
      <c r="L741" s="354"/>
      <c r="M741" s="354"/>
      <c r="N741" s="354"/>
    </row>
    <row r="742">
      <c r="A742" s="334">
        <v>736.0</v>
      </c>
      <c r="B742" s="331"/>
      <c r="C742" s="331"/>
      <c r="D742" s="331"/>
      <c r="E742" s="331"/>
      <c r="F742" s="331"/>
      <c r="G742" s="321"/>
      <c r="H742" s="321"/>
      <c r="I742" s="353"/>
      <c r="J742" s="353"/>
      <c r="K742" s="353"/>
      <c r="L742" s="354"/>
      <c r="M742" s="354"/>
      <c r="N742" s="354"/>
    </row>
    <row r="743">
      <c r="A743" s="334">
        <v>737.0</v>
      </c>
      <c r="B743" s="331"/>
      <c r="C743" s="331"/>
      <c r="D743" s="331"/>
      <c r="E743" s="331"/>
      <c r="F743" s="331"/>
      <c r="G743" s="321"/>
      <c r="H743" s="321"/>
      <c r="I743" s="353"/>
      <c r="J743" s="353"/>
      <c r="K743" s="353"/>
      <c r="L743" s="354"/>
      <c r="M743" s="354"/>
      <c r="N743" s="354"/>
    </row>
    <row r="744">
      <c r="A744" s="22">
        <v>738.0</v>
      </c>
      <c r="B744" s="331"/>
      <c r="C744" s="331"/>
      <c r="D744" s="331"/>
      <c r="E744" s="331"/>
      <c r="F744" s="331"/>
      <c r="G744" s="321"/>
      <c r="H744" s="321"/>
      <c r="I744" s="353"/>
      <c r="J744" s="353"/>
      <c r="K744" s="353"/>
      <c r="L744" s="354"/>
      <c r="M744" s="354"/>
      <c r="N744" s="354"/>
    </row>
    <row r="745">
      <c r="A745" s="22">
        <v>739.0</v>
      </c>
      <c r="B745" s="331"/>
      <c r="C745" s="331"/>
      <c r="D745" s="331"/>
      <c r="E745" s="331"/>
      <c r="F745" s="331"/>
      <c r="G745" s="321"/>
      <c r="H745" s="321"/>
      <c r="I745" s="353"/>
      <c r="J745" s="353"/>
      <c r="K745" s="353"/>
      <c r="L745" s="354"/>
      <c r="M745" s="354"/>
      <c r="N745" s="354"/>
    </row>
    <row r="746">
      <c r="A746" s="22">
        <v>740.0</v>
      </c>
      <c r="B746" s="331"/>
      <c r="C746" s="331"/>
      <c r="D746" s="331"/>
      <c r="E746" s="331"/>
      <c r="F746" s="331"/>
      <c r="G746" s="321"/>
      <c r="H746" s="321"/>
      <c r="I746" s="353"/>
      <c r="J746" s="353"/>
      <c r="K746" s="353"/>
      <c r="L746" s="354"/>
      <c r="M746" s="354"/>
      <c r="N746" s="354"/>
    </row>
    <row r="747">
      <c r="A747" s="22">
        <v>741.0</v>
      </c>
      <c r="B747" s="331"/>
      <c r="C747" s="331"/>
      <c r="D747" s="331"/>
      <c r="E747" s="331"/>
      <c r="F747" s="331"/>
      <c r="G747" s="321"/>
      <c r="H747" s="321"/>
      <c r="I747" s="353"/>
      <c r="J747" s="353"/>
      <c r="K747" s="353"/>
      <c r="L747" s="354"/>
      <c r="M747" s="354"/>
      <c r="N747" s="354"/>
    </row>
    <row r="748">
      <c r="A748" s="22">
        <v>742.0</v>
      </c>
      <c r="B748" s="331"/>
      <c r="C748" s="331"/>
      <c r="D748" s="331"/>
      <c r="E748" s="331"/>
      <c r="F748" s="331"/>
      <c r="G748" s="321"/>
      <c r="H748" s="321"/>
      <c r="I748" s="353"/>
      <c r="J748" s="353"/>
      <c r="K748" s="353"/>
      <c r="L748" s="354"/>
      <c r="M748" s="354"/>
      <c r="N748" s="354"/>
    </row>
    <row r="749">
      <c r="A749" s="22">
        <v>743.0</v>
      </c>
      <c r="B749" s="331"/>
      <c r="C749" s="331"/>
      <c r="D749" s="331"/>
      <c r="E749" s="331"/>
      <c r="F749" s="331"/>
      <c r="G749" s="321"/>
      <c r="H749" s="321"/>
      <c r="I749" s="353"/>
      <c r="J749" s="353"/>
      <c r="K749" s="353"/>
      <c r="L749" s="354"/>
      <c r="M749" s="354"/>
      <c r="N749" s="354"/>
    </row>
    <row r="750">
      <c r="A750" s="22">
        <v>744.0</v>
      </c>
      <c r="B750" s="331"/>
      <c r="C750" s="331"/>
      <c r="D750" s="331"/>
      <c r="E750" s="331"/>
      <c r="F750" s="331"/>
      <c r="G750" s="321"/>
      <c r="H750" s="321"/>
      <c r="I750" s="353"/>
      <c r="J750" s="353"/>
      <c r="K750" s="353"/>
      <c r="L750" s="354"/>
      <c r="M750" s="354"/>
      <c r="N750" s="354"/>
    </row>
    <row r="751">
      <c r="A751" s="22">
        <v>745.0</v>
      </c>
      <c r="B751" s="331"/>
      <c r="C751" s="331"/>
      <c r="D751" s="331"/>
      <c r="E751" s="331"/>
      <c r="F751" s="331"/>
      <c r="G751" s="321"/>
      <c r="H751" s="321"/>
      <c r="I751" s="353"/>
      <c r="J751" s="353"/>
      <c r="K751" s="353"/>
      <c r="L751" s="354"/>
      <c r="M751" s="354"/>
      <c r="N751" s="354"/>
    </row>
    <row r="752">
      <c r="A752" s="22">
        <v>746.0</v>
      </c>
      <c r="B752" s="331"/>
      <c r="C752" s="331"/>
      <c r="D752" s="331"/>
      <c r="E752" s="331"/>
      <c r="F752" s="331"/>
      <c r="G752" s="321"/>
      <c r="H752" s="321"/>
      <c r="I752" s="353"/>
      <c r="J752" s="353"/>
      <c r="K752" s="353"/>
      <c r="L752" s="354"/>
      <c r="M752" s="354"/>
      <c r="N752" s="354"/>
    </row>
    <row r="753">
      <c r="A753" s="22">
        <v>747.0</v>
      </c>
      <c r="B753" s="331"/>
      <c r="C753" s="331"/>
      <c r="D753" s="331"/>
      <c r="E753" s="331"/>
      <c r="F753" s="331"/>
      <c r="G753" s="321"/>
      <c r="H753" s="321"/>
      <c r="I753" s="353"/>
      <c r="J753" s="353"/>
      <c r="K753" s="353"/>
      <c r="L753" s="354"/>
      <c r="M753" s="354"/>
      <c r="N753" s="354"/>
    </row>
    <row r="754">
      <c r="A754" s="22">
        <v>748.0</v>
      </c>
      <c r="B754" s="331"/>
      <c r="C754" s="331"/>
      <c r="D754" s="331"/>
      <c r="E754" s="331"/>
      <c r="F754" s="331"/>
      <c r="G754" s="321"/>
      <c r="H754" s="321"/>
      <c r="I754" s="353"/>
      <c r="J754" s="353"/>
      <c r="K754" s="353"/>
      <c r="L754" s="354"/>
      <c r="M754" s="354"/>
      <c r="N754" s="354"/>
    </row>
    <row r="755">
      <c r="A755" s="22">
        <v>749.0</v>
      </c>
      <c r="B755" s="331"/>
      <c r="C755" s="331"/>
      <c r="D755" s="331"/>
      <c r="E755" s="331"/>
      <c r="F755" s="331"/>
      <c r="G755" s="321"/>
      <c r="H755" s="321"/>
      <c r="I755" s="353"/>
      <c r="J755" s="353"/>
      <c r="K755" s="353"/>
      <c r="L755" s="354"/>
      <c r="M755" s="354"/>
      <c r="N755" s="354"/>
    </row>
    <row r="756">
      <c r="A756" s="22">
        <v>750.0</v>
      </c>
      <c r="B756" s="331"/>
      <c r="C756" s="331"/>
      <c r="D756" s="331"/>
      <c r="E756" s="331"/>
      <c r="F756" s="331"/>
      <c r="G756" s="321"/>
      <c r="H756" s="321"/>
      <c r="I756" s="353"/>
      <c r="J756" s="353"/>
      <c r="K756" s="353"/>
      <c r="L756" s="354"/>
      <c r="M756" s="354"/>
      <c r="N756" s="354"/>
    </row>
    <row r="757">
      <c r="A757" s="22">
        <v>751.0</v>
      </c>
      <c r="B757" s="331"/>
      <c r="C757" s="331"/>
      <c r="D757" s="331"/>
      <c r="E757" s="331"/>
      <c r="F757" s="331"/>
      <c r="G757" s="321"/>
      <c r="H757" s="321"/>
      <c r="I757" s="353"/>
      <c r="J757" s="353"/>
      <c r="K757" s="353"/>
      <c r="L757" s="354"/>
      <c r="M757" s="354"/>
      <c r="N757" s="354"/>
    </row>
    <row r="758">
      <c r="A758" s="22">
        <v>752.0</v>
      </c>
      <c r="B758" s="331"/>
      <c r="C758" s="331"/>
      <c r="D758" s="331"/>
      <c r="E758" s="331"/>
      <c r="F758" s="331"/>
      <c r="G758" s="321"/>
      <c r="H758" s="321"/>
      <c r="I758" s="353"/>
      <c r="J758" s="353"/>
      <c r="K758" s="353"/>
      <c r="L758" s="354"/>
      <c r="M758" s="354"/>
      <c r="N758" s="354"/>
    </row>
    <row r="759">
      <c r="A759" s="22">
        <v>753.0</v>
      </c>
      <c r="B759" s="331"/>
      <c r="C759" s="331"/>
      <c r="D759" s="331"/>
      <c r="E759" s="331"/>
      <c r="F759" s="331"/>
      <c r="G759" s="321"/>
      <c r="H759" s="321"/>
      <c r="I759" s="353"/>
      <c r="J759" s="353"/>
      <c r="K759" s="353"/>
      <c r="L759" s="354"/>
      <c r="M759" s="354"/>
      <c r="N759" s="354"/>
    </row>
    <row r="760">
      <c r="A760" s="22">
        <v>754.0</v>
      </c>
      <c r="B760" s="331"/>
      <c r="C760" s="331"/>
      <c r="D760" s="331"/>
      <c r="E760" s="331"/>
      <c r="F760" s="331"/>
      <c r="G760" s="321"/>
      <c r="H760" s="321"/>
      <c r="I760" s="353"/>
      <c r="J760" s="353"/>
      <c r="K760" s="353"/>
      <c r="L760" s="354"/>
      <c r="M760" s="354"/>
      <c r="N760" s="354"/>
    </row>
    <row r="761">
      <c r="A761" s="22">
        <v>755.0</v>
      </c>
      <c r="B761" s="331"/>
      <c r="C761" s="331"/>
      <c r="D761" s="331"/>
      <c r="E761" s="331"/>
      <c r="F761" s="331"/>
      <c r="G761" s="321"/>
      <c r="H761" s="321"/>
      <c r="I761" s="353"/>
      <c r="J761" s="353"/>
      <c r="K761" s="353"/>
      <c r="L761" s="354"/>
      <c r="M761" s="354"/>
      <c r="N761" s="354"/>
    </row>
    <row r="762">
      <c r="A762" s="22">
        <v>756.0</v>
      </c>
      <c r="B762" s="331"/>
      <c r="C762" s="331"/>
      <c r="D762" s="331"/>
      <c r="E762" s="331"/>
      <c r="F762" s="331"/>
      <c r="G762" s="321"/>
      <c r="H762" s="321"/>
      <c r="I762" s="353"/>
      <c r="J762" s="353"/>
      <c r="K762" s="353"/>
      <c r="L762" s="354"/>
      <c r="M762" s="354"/>
      <c r="N762" s="354"/>
    </row>
    <row r="763">
      <c r="A763" s="22">
        <v>757.0</v>
      </c>
      <c r="B763" s="331"/>
      <c r="C763" s="331"/>
      <c r="D763" s="331"/>
      <c r="E763" s="331"/>
      <c r="F763" s="331"/>
      <c r="G763" s="321"/>
      <c r="H763" s="321"/>
      <c r="I763" s="353"/>
      <c r="J763" s="353"/>
      <c r="K763" s="353"/>
      <c r="L763" s="354"/>
      <c r="M763" s="354"/>
      <c r="N763" s="354"/>
    </row>
    <row r="764">
      <c r="A764" s="22">
        <v>758.0</v>
      </c>
      <c r="B764" s="331"/>
      <c r="C764" s="331"/>
      <c r="D764" s="331"/>
      <c r="E764" s="331"/>
      <c r="F764" s="331"/>
      <c r="G764" s="321"/>
      <c r="H764" s="321"/>
      <c r="I764" s="353"/>
      <c r="J764" s="353"/>
      <c r="K764" s="353"/>
      <c r="L764" s="354"/>
      <c r="M764" s="354"/>
      <c r="N764" s="354"/>
    </row>
    <row r="765">
      <c r="A765" s="22">
        <v>759.0</v>
      </c>
      <c r="B765" s="331"/>
      <c r="C765" s="331"/>
      <c r="D765" s="331"/>
      <c r="E765" s="331"/>
      <c r="F765" s="331"/>
      <c r="G765" s="321"/>
      <c r="H765" s="321"/>
      <c r="I765" s="353"/>
      <c r="J765" s="353"/>
      <c r="K765" s="353"/>
      <c r="L765" s="354"/>
      <c r="M765" s="354"/>
      <c r="N765" s="354"/>
    </row>
    <row r="766">
      <c r="A766" s="22">
        <v>760.0</v>
      </c>
      <c r="B766" s="331"/>
      <c r="C766" s="331"/>
      <c r="D766" s="331"/>
      <c r="E766" s="331"/>
      <c r="F766" s="331"/>
      <c r="G766" s="321"/>
      <c r="H766" s="321"/>
      <c r="I766" s="353"/>
      <c r="J766" s="353"/>
      <c r="K766" s="353"/>
      <c r="L766" s="354"/>
      <c r="M766" s="354"/>
      <c r="N766" s="354"/>
    </row>
    <row r="767">
      <c r="A767" s="22">
        <v>761.0</v>
      </c>
      <c r="B767" s="331"/>
      <c r="C767" s="331"/>
      <c r="D767" s="331"/>
      <c r="E767" s="331"/>
      <c r="F767" s="331"/>
      <c r="G767" s="321"/>
      <c r="H767" s="321"/>
      <c r="I767" s="353"/>
      <c r="J767" s="353"/>
      <c r="K767" s="353"/>
      <c r="L767" s="354"/>
      <c r="M767" s="354"/>
      <c r="N767" s="354"/>
    </row>
    <row r="768">
      <c r="A768" s="22">
        <v>762.0</v>
      </c>
      <c r="B768" s="331"/>
      <c r="C768" s="331"/>
      <c r="D768" s="331"/>
      <c r="E768" s="331"/>
      <c r="F768" s="331"/>
      <c r="G768" s="321"/>
      <c r="H768" s="321"/>
      <c r="I768" s="353"/>
      <c r="J768" s="353"/>
      <c r="K768" s="353"/>
      <c r="L768" s="354"/>
      <c r="M768" s="354"/>
      <c r="N768" s="354"/>
    </row>
    <row r="769">
      <c r="A769" s="22">
        <v>763.0</v>
      </c>
      <c r="B769" s="331"/>
      <c r="C769" s="331"/>
      <c r="D769" s="331"/>
      <c r="E769" s="331"/>
      <c r="F769" s="331"/>
      <c r="G769" s="321"/>
      <c r="H769" s="321"/>
      <c r="I769" s="353"/>
      <c r="J769" s="353"/>
      <c r="K769" s="353"/>
      <c r="L769" s="354"/>
      <c r="M769" s="354"/>
      <c r="N769" s="354"/>
    </row>
    <row r="770">
      <c r="A770" s="22">
        <v>764.0</v>
      </c>
      <c r="B770" s="331"/>
      <c r="C770" s="331"/>
      <c r="D770" s="331"/>
      <c r="E770" s="331"/>
      <c r="F770" s="331"/>
      <c r="G770" s="321"/>
      <c r="H770" s="321"/>
      <c r="I770" s="353"/>
      <c r="J770" s="353"/>
      <c r="K770" s="353"/>
      <c r="L770" s="354"/>
      <c r="M770" s="354"/>
      <c r="N770" s="354"/>
    </row>
    <row r="771">
      <c r="A771" s="22">
        <v>765.0</v>
      </c>
      <c r="B771" s="331"/>
      <c r="C771" s="331"/>
      <c r="D771" s="331"/>
      <c r="E771" s="331"/>
      <c r="F771" s="331"/>
      <c r="G771" s="321"/>
      <c r="H771" s="321"/>
      <c r="I771" s="353"/>
      <c r="J771" s="353"/>
      <c r="K771" s="353"/>
      <c r="L771" s="354"/>
      <c r="M771" s="354"/>
      <c r="N771" s="354"/>
    </row>
    <row r="772">
      <c r="A772" s="22">
        <v>766.0</v>
      </c>
      <c r="B772" s="331"/>
      <c r="C772" s="331"/>
      <c r="D772" s="331"/>
      <c r="E772" s="331"/>
      <c r="F772" s="331"/>
      <c r="G772" s="321"/>
      <c r="H772" s="321"/>
      <c r="I772" s="353"/>
      <c r="J772" s="353"/>
      <c r="K772" s="353"/>
      <c r="L772" s="354"/>
      <c r="M772" s="354"/>
      <c r="N772" s="354"/>
    </row>
    <row r="773">
      <c r="A773" s="22">
        <v>767.0</v>
      </c>
      <c r="B773" s="331"/>
      <c r="C773" s="331"/>
      <c r="D773" s="331"/>
      <c r="E773" s="331"/>
      <c r="F773" s="331"/>
      <c r="G773" s="321"/>
      <c r="H773" s="321"/>
      <c r="I773" s="353"/>
      <c r="J773" s="353"/>
      <c r="K773" s="353"/>
      <c r="L773" s="354"/>
      <c r="M773" s="354"/>
      <c r="N773" s="354"/>
    </row>
    <row r="774">
      <c r="A774" s="22">
        <v>768.0</v>
      </c>
      <c r="B774" s="331"/>
      <c r="C774" s="331"/>
      <c r="D774" s="331"/>
      <c r="E774" s="331"/>
      <c r="F774" s="331"/>
      <c r="G774" s="321"/>
      <c r="H774" s="321"/>
      <c r="I774" s="353"/>
      <c r="J774" s="353"/>
      <c r="K774" s="353"/>
      <c r="L774" s="354"/>
      <c r="M774" s="354"/>
      <c r="N774" s="354"/>
    </row>
    <row r="775">
      <c r="A775" s="22">
        <v>769.0</v>
      </c>
      <c r="B775" s="331"/>
      <c r="C775" s="331"/>
      <c r="D775" s="331"/>
      <c r="E775" s="331"/>
      <c r="F775" s="331"/>
      <c r="G775" s="321"/>
      <c r="H775" s="321"/>
      <c r="I775" s="353"/>
      <c r="J775" s="353"/>
      <c r="K775" s="353"/>
      <c r="L775" s="354"/>
      <c r="M775" s="354"/>
      <c r="N775" s="354"/>
    </row>
    <row r="776">
      <c r="A776" s="22">
        <v>770.0</v>
      </c>
      <c r="B776" s="331"/>
      <c r="C776" s="331"/>
      <c r="D776" s="331"/>
      <c r="E776" s="331"/>
      <c r="F776" s="331"/>
      <c r="G776" s="321"/>
      <c r="H776" s="321"/>
      <c r="I776" s="353"/>
      <c r="J776" s="353"/>
      <c r="K776" s="353"/>
      <c r="L776" s="354"/>
      <c r="M776" s="354"/>
      <c r="N776" s="354"/>
    </row>
    <row r="777">
      <c r="A777" s="22">
        <v>771.0</v>
      </c>
      <c r="B777" s="331"/>
      <c r="C777" s="331"/>
      <c r="D777" s="331"/>
      <c r="E777" s="331"/>
      <c r="F777" s="331"/>
      <c r="G777" s="321"/>
      <c r="H777" s="321"/>
      <c r="I777" s="353"/>
      <c r="J777" s="353"/>
      <c r="K777" s="353"/>
      <c r="L777" s="354"/>
      <c r="M777" s="354"/>
      <c r="N777" s="354"/>
    </row>
    <row r="778">
      <c r="A778" s="22">
        <v>772.0</v>
      </c>
      <c r="B778" s="331"/>
      <c r="C778" s="331"/>
      <c r="D778" s="331"/>
      <c r="E778" s="331"/>
      <c r="F778" s="331"/>
      <c r="G778" s="321"/>
      <c r="H778" s="321"/>
      <c r="I778" s="353"/>
      <c r="J778" s="353"/>
      <c r="K778" s="353"/>
      <c r="L778" s="354"/>
      <c r="M778" s="354"/>
      <c r="N778" s="354"/>
    </row>
    <row r="779">
      <c r="A779" s="22">
        <v>773.0</v>
      </c>
      <c r="B779" s="331"/>
      <c r="C779" s="331"/>
      <c r="D779" s="331"/>
      <c r="E779" s="331"/>
      <c r="F779" s="331"/>
      <c r="G779" s="321"/>
      <c r="H779" s="321"/>
      <c r="I779" s="353"/>
      <c r="J779" s="353"/>
      <c r="K779" s="353"/>
      <c r="L779" s="354"/>
      <c r="M779" s="354"/>
      <c r="N779" s="354"/>
    </row>
    <row r="780">
      <c r="A780" s="22">
        <v>774.0</v>
      </c>
      <c r="B780" s="331"/>
      <c r="C780" s="331"/>
      <c r="D780" s="331"/>
      <c r="E780" s="331"/>
      <c r="F780" s="331"/>
      <c r="G780" s="321"/>
      <c r="H780" s="321"/>
      <c r="I780" s="353"/>
      <c r="J780" s="353"/>
      <c r="K780" s="353"/>
      <c r="L780" s="354"/>
      <c r="M780" s="354"/>
      <c r="N780" s="354"/>
    </row>
    <row r="781">
      <c r="A781" s="22">
        <v>775.0</v>
      </c>
      <c r="B781" s="331"/>
      <c r="C781" s="331"/>
      <c r="D781" s="331"/>
      <c r="E781" s="331"/>
      <c r="F781" s="331"/>
      <c r="G781" s="321"/>
      <c r="H781" s="321"/>
      <c r="I781" s="353"/>
      <c r="J781" s="353"/>
      <c r="K781" s="353"/>
      <c r="L781" s="354"/>
      <c r="M781" s="354"/>
      <c r="N781" s="354"/>
    </row>
    <row r="782">
      <c r="A782" s="22">
        <v>776.0</v>
      </c>
      <c r="B782" s="331"/>
      <c r="C782" s="331"/>
      <c r="D782" s="331"/>
      <c r="E782" s="331"/>
      <c r="F782" s="331"/>
      <c r="G782" s="321"/>
      <c r="H782" s="321"/>
      <c r="I782" s="353"/>
      <c r="J782" s="353"/>
      <c r="K782" s="353"/>
      <c r="L782" s="354"/>
      <c r="M782" s="354"/>
      <c r="N782" s="354"/>
    </row>
    <row r="783">
      <c r="A783" s="22">
        <v>777.0</v>
      </c>
      <c r="B783" s="331"/>
      <c r="C783" s="331"/>
      <c r="D783" s="331"/>
      <c r="E783" s="331"/>
      <c r="F783" s="331"/>
      <c r="G783" s="321"/>
      <c r="H783" s="321"/>
      <c r="I783" s="353"/>
      <c r="J783" s="353"/>
      <c r="K783" s="353"/>
      <c r="L783" s="354"/>
      <c r="M783" s="354"/>
      <c r="N783" s="354"/>
    </row>
    <row r="784">
      <c r="A784" s="334">
        <v>778.0</v>
      </c>
      <c r="B784" s="331"/>
      <c r="C784" s="331"/>
      <c r="D784" s="331"/>
      <c r="E784" s="331"/>
      <c r="F784" s="331"/>
      <c r="G784" s="321"/>
      <c r="H784" s="321"/>
      <c r="I784" s="353"/>
      <c r="J784" s="353"/>
      <c r="K784" s="353"/>
      <c r="L784" s="354"/>
      <c r="M784" s="354"/>
      <c r="N784" s="354"/>
    </row>
    <row r="785">
      <c r="A785" s="334">
        <v>779.0</v>
      </c>
      <c r="B785" s="331"/>
      <c r="C785" s="331"/>
      <c r="D785" s="331"/>
      <c r="E785" s="331"/>
      <c r="F785" s="331"/>
      <c r="G785" s="321"/>
      <c r="H785" s="321"/>
      <c r="I785" s="353"/>
      <c r="J785" s="353"/>
      <c r="K785" s="353"/>
      <c r="L785" s="354"/>
      <c r="M785" s="354"/>
      <c r="N785" s="354"/>
    </row>
    <row r="786">
      <c r="A786" s="334">
        <v>780.0</v>
      </c>
      <c r="B786" s="331"/>
      <c r="C786" s="331"/>
      <c r="D786" s="331"/>
      <c r="E786" s="331"/>
      <c r="F786" s="331"/>
      <c r="G786" s="321"/>
      <c r="H786" s="321"/>
      <c r="I786" s="353"/>
      <c r="J786" s="353"/>
      <c r="K786" s="353"/>
      <c r="L786" s="354"/>
      <c r="M786" s="354"/>
      <c r="N786" s="354"/>
    </row>
    <row r="787">
      <c r="A787" s="334">
        <v>781.0</v>
      </c>
      <c r="B787" s="331"/>
      <c r="C787" s="331"/>
      <c r="D787" s="331"/>
      <c r="E787" s="331"/>
      <c r="F787" s="331"/>
      <c r="G787" s="321"/>
      <c r="H787" s="321"/>
      <c r="I787" s="353"/>
      <c r="J787" s="353"/>
      <c r="K787" s="353"/>
      <c r="L787" s="354"/>
      <c r="M787" s="354"/>
      <c r="N787" s="354"/>
    </row>
    <row r="788">
      <c r="A788" s="334">
        <v>782.0</v>
      </c>
      <c r="B788" s="331"/>
      <c r="C788" s="331"/>
      <c r="D788" s="331"/>
      <c r="E788" s="331"/>
      <c r="F788" s="331"/>
      <c r="G788" s="321"/>
      <c r="H788" s="321"/>
      <c r="I788" s="353"/>
      <c r="J788" s="353"/>
      <c r="K788" s="353"/>
      <c r="L788" s="354"/>
      <c r="M788" s="354"/>
      <c r="N788" s="354"/>
    </row>
    <row r="789">
      <c r="A789" s="334">
        <v>783.0</v>
      </c>
      <c r="B789" s="331"/>
      <c r="C789" s="331"/>
      <c r="D789" s="331"/>
      <c r="E789" s="331"/>
      <c r="F789" s="331"/>
      <c r="G789" s="321"/>
      <c r="H789" s="321"/>
      <c r="I789" s="353"/>
      <c r="J789" s="353"/>
      <c r="K789" s="353"/>
      <c r="L789" s="354"/>
      <c r="M789" s="354"/>
      <c r="N789" s="354"/>
    </row>
    <row r="790">
      <c r="A790" s="334">
        <v>784.0</v>
      </c>
      <c r="B790" s="331"/>
      <c r="C790" s="331"/>
      <c r="D790" s="331"/>
      <c r="E790" s="331"/>
      <c r="F790" s="331"/>
      <c r="G790" s="321"/>
      <c r="H790" s="321"/>
      <c r="I790" s="353"/>
      <c r="J790" s="353"/>
      <c r="K790" s="353"/>
      <c r="L790" s="354"/>
      <c r="M790" s="354"/>
      <c r="N790" s="354"/>
    </row>
    <row r="791">
      <c r="A791" s="334">
        <v>785.0</v>
      </c>
      <c r="B791" s="331"/>
      <c r="C791" s="331"/>
      <c r="D791" s="331"/>
      <c r="E791" s="331"/>
      <c r="F791" s="331"/>
      <c r="G791" s="321"/>
      <c r="H791" s="321"/>
      <c r="I791" s="353"/>
      <c r="J791" s="353"/>
      <c r="K791" s="353"/>
      <c r="L791" s="354"/>
      <c r="M791" s="354"/>
      <c r="N791" s="354"/>
    </row>
    <row r="792">
      <c r="A792" s="334">
        <v>786.0</v>
      </c>
      <c r="B792" s="331"/>
      <c r="C792" s="331"/>
      <c r="D792" s="331"/>
      <c r="E792" s="331"/>
      <c r="F792" s="331"/>
      <c r="G792" s="321"/>
      <c r="H792" s="321"/>
      <c r="I792" s="353"/>
      <c r="J792" s="353"/>
      <c r="K792" s="353"/>
      <c r="L792" s="354"/>
      <c r="M792" s="354"/>
      <c r="N792" s="354"/>
    </row>
    <row r="793">
      <c r="A793" s="334">
        <v>787.0</v>
      </c>
      <c r="B793" s="331"/>
      <c r="C793" s="331"/>
      <c r="D793" s="331"/>
      <c r="E793" s="331"/>
      <c r="F793" s="331"/>
      <c r="G793" s="321"/>
      <c r="H793" s="321"/>
      <c r="I793" s="353"/>
      <c r="J793" s="353"/>
      <c r="K793" s="353"/>
      <c r="L793" s="354"/>
      <c r="M793" s="354"/>
      <c r="N793" s="354"/>
    </row>
    <row r="794">
      <c r="A794" s="334">
        <v>788.0</v>
      </c>
      <c r="B794" s="331"/>
      <c r="C794" s="331"/>
      <c r="D794" s="331"/>
      <c r="E794" s="331"/>
      <c r="F794" s="331"/>
      <c r="G794" s="321"/>
      <c r="H794" s="321"/>
      <c r="I794" s="353"/>
      <c r="J794" s="353"/>
      <c r="K794" s="353"/>
      <c r="L794" s="354"/>
      <c r="M794" s="354"/>
      <c r="N794" s="354"/>
    </row>
    <row r="795">
      <c r="A795" s="334">
        <v>789.0</v>
      </c>
      <c r="B795" s="331"/>
      <c r="C795" s="331"/>
      <c r="D795" s="331"/>
      <c r="E795" s="331"/>
      <c r="F795" s="331"/>
      <c r="G795" s="321"/>
      <c r="H795" s="321"/>
      <c r="I795" s="353"/>
      <c r="J795" s="353"/>
      <c r="K795" s="353"/>
      <c r="L795" s="354"/>
      <c r="M795" s="354"/>
      <c r="N795" s="354"/>
    </row>
    <row r="796">
      <c r="A796" s="334">
        <v>780.0</v>
      </c>
      <c r="B796" s="331"/>
      <c r="C796" s="331"/>
      <c r="D796" s="331"/>
      <c r="E796" s="331"/>
      <c r="F796" s="331"/>
      <c r="G796" s="321"/>
      <c r="H796" s="321"/>
      <c r="I796" s="353"/>
      <c r="J796" s="353"/>
      <c r="K796" s="353"/>
      <c r="L796" s="354"/>
      <c r="M796" s="354"/>
      <c r="N796" s="354"/>
    </row>
    <row r="797">
      <c r="A797" s="334">
        <v>781.0</v>
      </c>
      <c r="B797" s="331"/>
      <c r="C797" s="331"/>
      <c r="D797" s="331"/>
      <c r="E797" s="331"/>
      <c r="F797" s="331"/>
      <c r="G797" s="321"/>
      <c r="H797" s="321"/>
      <c r="I797" s="353"/>
      <c r="J797" s="353"/>
      <c r="K797" s="353"/>
      <c r="L797" s="354"/>
      <c r="M797" s="354"/>
      <c r="N797" s="354"/>
    </row>
    <row r="798">
      <c r="A798" s="334">
        <v>782.0</v>
      </c>
      <c r="B798" s="331"/>
      <c r="C798" s="331"/>
      <c r="D798" s="331"/>
      <c r="E798" s="331"/>
      <c r="F798" s="331"/>
      <c r="G798" s="321"/>
      <c r="H798" s="321"/>
      <c r="I798" s="353"/>
      <c r="J798" s="353"/>
      <c r="K798" s="353"/>
      <c r="L798" s="354"/>
      <c r="M798" s="354"/>
      <c r="N798" s="354"/>
    </row>
    <row r="799">
      <c r="A799" s="334">
        <v>783.0</v>
      </c>
      <c r="B799" s="331"/>
      <c r="C799" s="331"/>
      <c r="D799" s="331"/>
      <c r="E799" s="331"/>
      <c r="F799" s="331"/>
      <c r="G799" s="321"/>
      <c r="H799" s="321"/>
      <c r="I799" s="353"/>
      <c r="J799" s="353"/>
      <c r="K799" s="353"/>
      <c r="L799" s="354"/>
      <c r="M799" s="354"/>
      <c r="N799" s="354"/>
    </row>
    <row r="800">
      <c r="A800" s="334">
        <v>784.0</v>
      </c>
      <c r="B800" s="331"/>
      <c r="C800" s="331"/>
      <c r="D800" s="331"/>
      <c r="E800" s="331"/>
      <c r="F800" s="331"/>
      <c r="G800" s="321"/>
      <c r="H800" s="321"/>
      <c r="I800" s="353"/>
      <c r="J800" s="353"/>
      <c r="K800" s="353"/>
      <c r="L800" s="354"/>
      <c r="M800" s="354"/>
      <c r="N800" s="354"/>
    </row>
    <row r="801">
      <c r="A801" s="334">
        <v>785.0</v>
      </c>
      <c r="B801" s="331"/>
      <c r="C801" s="331"/>
      <c r="D801" s="331"/>
      <c r="E801" s="331"/>
      <c r="F801" s="331"/>
      <c r="G801" s="321"/>
      <c r="H801" s="321"/>
      <c r="I801" s="353"/>
      <c r="J801" s="353"/>
      <c r="K801" s="353"/>
      <c r="L801" s="354"/>
      <c r="M801" s="354"/>
      <c r="N801" s="354"/>
    </row>
    <row r="802">
      <c r="A802" s="334">
        <v>786.0</v>
      </c>
      <c r="B802" s="331"/>
      <c r="C802" s="331"/>
      <c r="D802" s="331"/>
      <c r="E802" s="331"/>
      <c r="F802" s="331"/>
      <c r="G802" s="321"/>
      <c r="H802" s="321"/>
      <c r="I802" s="353"/>
      <c r="J802" s="353"/>
      <c r="K802" s="353"/>
      <c r="L802" s="354"/>
      <c r="M802" s="354"/>
      <c r="N802" s="354"/>
    </row>
    <row r="803">
      <c r="A803" s="334">
        <v>787.0</v>
      </c>
      <c r="B803" s="331"/>
      <c r="C803" s="331"/>
      <c r="D803" s="331"/>
      <c r="E803" s="331"/>
      <c r="F803" s="331"/>
      <c r="G803" s="321"/>
      <c r="H803" s="321"/>
      <c r="I803" s="353"/>
      <c r="J803" s="353"/>
      <c r="K803" s="353"/>
      <c r="L803" s="354"/>
      <c r="M803" s="354"/>
      <c r="N803" s="354"/>
    </row>
    <row r="804">
      <c r="A804" s="334">
        <v>788.0</v>
      </c>
      <c r="B804" s="331"/>
      <c r="C804" s="331"/>
      <c r="D804" s="331"/>
      <c r="E804" s="331"/>
      <c r="F804" s="331"/>
      <c r="G804" s="321"/>
      <c r="H804" s="321"/>
      <c r="I804" s="353"/>
      <c r="J804" s="353"/>
      <c r="K804" s="353"/>
      <c r="L804" s="354"/>
      <c r="M804" s="354"/>
      <c r="N804" s="354"/>
    </row>
    <row r="805">
      <c r="A805" s="334">
        <v>789.0</v>
      </c>
      <c r="B805" s="331"/>
      <c r="C805" s="331"/>
      <c r="D805" s="331"/>
      <c r="E805" s="331"/>
      <c r="F805" s="331"/>
      <c r="G805" s="321"/>
      <c r="H805" s="321"/>
      <c r="I805" s="353"/>
      <c r="J805" s="353"/>
      <c r="K805" s="353"/>
      <c r="L805" s="354"/>
      <c r="M805" s="354"/>
      <c r="N805" s="354"/>
    </row>
    <row r="806">
      <c r="A806" s="334">
        <v>790.0</v>
      </c>
      <c r="B806" s="331"/>
      <c r="C806" s="331"/>
      <c r="D806" s="331"/>
      <c r="E806" s="331"/>
      <c r="F806" s="331"/>
      <c r="G806" s="321"/>
      <c r="H806" s="321"/>
      <c r="I806" s="353"/>
      <c r="J806" s="353"/>
      <c r="K806" s="353"/>
      <c r="L806" s="354"/>
      <c r="M806" s="354"/>
      <c r="N806" s="354"/>
    </row>
    <row r="807">
      <c r="A807" s="22">
        <v>791.0</v>
      </c>
      <c r="B807" s="331"/>
      <c r="C807" s="331"/>
      <c r="D807" s="331"/>
      <c r="E807" s="331"/>
      <c r="F807" s="331"/>
      <c r="G807" s="321"/>
      <c r="H807" s="321"/>
      <c r="I807" s="353"/>
      <c r="J807" s="353"/>
      <c r="K807" s="353"/>
      <c r="L807" s="354"/>
      <c r="M807" s="354"/>
      <c r="N807" s="354"/>
    </row>
    <row r="808">
      <c r="A808" s="22">
        <v>792.0</v>
      </c>
      <c r="B808" s="331"/>
      <c r="C808" s="331"/>
      <c r="D808" s="331"/>
      <c r="E808" s="331"/>
      <c r="F808" s="331"/>
      <c r="G808" s="321"/>
      <c r="H808" s="321"/>
      <c r="I808" s="353"/>
      <c r="J808" s="353"/>
      <c r="K808" s="353"/>
      <c r="L808" s="354"/>
      <c r="M808" s="354"/>
      <c r="N808" s="354"/>
    </row>
    <row r="809">
      <c r="A809" s="22">
        <v>793.0</v>
      </c>
      <c r="B809" s="331"/>
      <c r="C809" s="331"/>
      <c r="D809" s="331"/>
      <c r="E809" s="331"/>
      <c r="F809" s="331"/>
      <c r="G809" s="321"/>
      <c r="H809" s="321"/>
      <c r="I809" s="353"/>
      <c r="J809" s="353"/>
      <c r="K809" s="353"/>
      <c r="L809" s="354"/>
      <c r="M809" s="354"/>
      <c r="N809" s="354"/>
    </row>
    <row r="810">
      <c r="A810" s="22">
        <v>794.0</v>
      </c>
      <c r="B810" s="331"/>
      <c r="C810" s="331"/>
      <c r="D810" s="331"/>
      <c r="E810" s="331"/>
      <c r="F810" s="331"/>
      <c r="G810" s="321"/>
      <c r="H810" s="321"/>
      <c r="I810" s="353"/>
      <c r="J810" s="353"/>
      <c r="K810" s="353"/>
      <c r="L810" s="354"/>
      <c r="M810" s="354"/>
      <c r="N810" s="354"/>
    </row>
    <row r="811">
      <c r="A811" s="22">
        <v>795.0</v>
      </c>
      <c r="B811" s="331"/>
      <c r="C811" s="331"/>
      <c r="D811" s="331"/>
      <c r="E811" s="331"/>
      <c r="F811" s="331"/>
      <c r="G811" s="321"/>
      <c r="H811" s="321"/>
      <c r="I811" s="353"/>
      <c r="J811" s="353"/>
      <c r="K811" s="353"/>
      <c r="L811" s="354"/>
      <c r="M811" s="354"/>
      <c r="N811" s="354"/>
    </row>
    <row r="812">
      <c r="A812" s="22">
        <v>796.0</v>
      </c>
      <c r="B812" s="331"/>
      <c r="C812" s="331"/>
      <c r="D812" s="331"/>
      <c r="E812" s="331"/>
      <c r="F812" s="331"/>
      <c r="G812" s="321"/>
      <c r="H812" s="321"/>
      <c r="I812" s="353"/>
      <c r="J812" s="353"/>
      <c r="K812" s="353"/>
      <c r="L812" s="354"/>
      <c r="M812" s="354"/>
      <c r="N812" s="354"/>
    </row>
    <row r="813">
      <c r="A813" s="22">
        <v>797.0</v>
      </c>
      <c r="B813" s="331"/>
      <c r="C813" s="331"/>
      <c r="D813" s="331"/>
      <c r="E813" s="331"/>
      <c r="F813" s="331"/>
      <c r="G813" s="321"/>
      <c r="H813" s="321"/>
      <c r="I813" s="353"/>
      <c r="J813" s="353"/>
      <c r="K813" s="353"/>
      <c r="L813" s="354"/>
      <c r="M813" s="354"/>
      <c r="N813" s="354"/>
    </row>
    <row r="814">
      <c r="A814" s="22">
        <v>798.0</v>
      </c>
      <c r="B814" s="331"/>
      <c r="C814" s="331"/>
      <c r="D814" s="331"/>
      <c r="E814" s="331"/>
      <c r="F814" s="331"/>
      <c r="G814" s="321"/>
      <c r="H814" s="321"/>
      <c r="I814" s="353"/>
      <c r="J814" s="353"/>
      <c r="K814" s="353"/>
      <c r="L814" s="354"/>
      <c r="M814" s="354"/>
      <c r="N814" s="354"/>
    </row>
    <row r="815">
      <c r="A815" s="22">
        <v>799.0</v>
      </c>
      <c r="B815" s="331"/>
      <c r="C815" s="331"/>
      <c r="D815" s="331"/>
      <c r="E815" s="331"/>
      <c r="F815" s="331"/>
      <c r="G815" s="321"/>
      <c r="H815" s="321"/>
      <c r="I815" s="353"/>
      <c r="J815" s="353"/>
      <c r="K815" s="353"/>
      <c r="L815" s="354"/>
      <c r="M815" s="354"/>
      <c r="N815" s="354"/>
    </row>
    <row r="816">
      <c r="A816" s="22">
        <v>800.0</v>
      </c>
      <c r="B816" s="331"/>
      <c r="C816" s="331"/>
      <c r="D816" s="331"/>
      <c r="E816" s="331"/>
      <c r="F816" s="331"/>
      <c r="G816" s="321"/>
      <c r="H816" s="321"/>
      <c r="I816" s="353"/>
      <c r="J816" s="353"/>
      <c r="K816" s="353"/>
      <c r="L816" s="354"/>
      <c r="M816" s="354"/>
      <c r="N816" s="354"/>
    </row>
    <row r="817">
      <c r="A817" s="22">
        <v>801.0</v>
      </c>
      <c r="B817" s="331"/>
      <c r="C817" s="331"/>
      <c r="D817" s="331"/>
      <c r="E817" s="331"/>
      <c r="F817" s="331"/>
      <c r="G817" s="321"/>
      <c r="H817" s="321"/>
      <c r="I817" s="353"/>
      <c r="J817" s="353"/>
      <c r="K817" s="353"/>
      <c r="L817" s="354"/>
      <c r="M817" s="354"/>
      <c r="N817" s="354"/>
    </row>
    <row r="818">
      <c r="A818" s="22">
        <v>802.0</v>
      </c>
      <c r="B818" s="331"/>
      <c r="C818" s="331"/>
      <c r="D818" s="331"/>
      <c r="E818" s="331"/>
      <c r="F818" s="331"/>
      <c r="G818" s="321"/>
      <c r="H818" s="321"/>
      <c r="I818" s="353"/>
      <c r="J818" s="353"/>
      <c r="K818" s="353"/>
      <c r="L818" s="354"/>
      <c r="M818" s="354"/>
      <c r="N818" s="354"/>
    </row>
    <row r="819">
      <c r="A819" s="22">
        <v>803.0</v>
      </c>
      <c r="B819" s="331"/>
      <c r="C819" s="331"/>
      <c r="D819" s="331"/>
      <c r="E819" s="331"/>
      <c r="F819" s="331"/>
      <c r="G819" s="321"/>
      <c r="H819" s="321"/>
      <c r="I819" s="353"/>
      <c r="J819" s="353"/>
      <c r="K819" s="353"/>
      <c r="L819" s="354"/>
      <c r="M819" s="354"/>
      <c r="N819" s="354"/>
    </row>
    <row r="820">
      <c r="A820" s="22">
        <v>804.0</v>
      </c>
      <c r="B820" s="331"/>
      <c r="C820" s="331"/>
      <c r="D820" s="331"/>
      <c r="E820" s="331"/>
      <c r="F820" s="331"/>
      <c r="G820" s="321"/>
      <c r="H820" s="321"/>
      <c r="I820" s="353"/>
      <c r="J820" s="353"/>
      <c r="K820" s="353"/>
      <c r="L820" s="354"/>
      <c r="M820" s="354"/>
      <c r="N820" s="354"/>
    </row>
    <row r="821">
      <c r="A821" s="22">
        <v>805.0</v>
      </c>
      <c r="B821" s="331"/>
      <c r="C821" s="331"/>
      <c r="D821" s="331"/>
      <c r="E821" s="331"/>
      <c r="F821" s="331"/>
      <c r="G821" s="321"/>
      <c r="H821" s="321"/>
      <c r="I821" s="353"/>
      <c r="J821" s="353"/>
      <c r="K821" s="353"/>
      <c r="L821" s="354"/>
      <c r="M821" s="354"/>
      <c r="N821" s="354"/>
    </row>
    <row r="822">
      <c r="A822" s="22">
        <v>806.0</v>
      </c>
      <c r="B822" s="331"/>
      <c r="C822" s="331"/>
      <c r="D822" s="331"/>
      <c r="E822" s="331"/>
      <c r="F822" s="331"/>
      <c r="G822" s="321"/>
      <c r="H822" s="321"/>
      <c r="I822" s="353"/>
      <c r="J822" s="353"/>
      <c r="K822" s="353"/>
      <c r="L822" s="354"/>
      <c r="M822" s="354"/>
      <c r="N822" s="354"/>
    </row>
    <row r="823">
      <c r="A823" s="22">
        <v>807.0</v>
      </c>
      <c r="B823" s="331"/>
      <c r="C823" s="331"/>
      <c r="D823" s="331"/>
      <c r="E823" s="331"/>
      <c r="F823" s="331"/>
      <c r="G823" s="321"/>
      <c r="H823" s="321"/>
      <c r="I823" s="353"/>
      <c r="J823" s="353"/>
      <c r="K823" s="353"/>
      <c r="L823" s="354"/>
      <c r="M823" s="354"/>
      <c r="N823" s="354"/>
    </row>
    <row r="824">
      <c r="A824" s="22">
        <v>808.0</v>
      </c>
      <c r="B824" s="331"/>
      <c r="C824" s="331"/>
      <c r="D824" s="331"/>
      <c r="E824" s="331"/>
      <c r="F824" s="331"/>
      <c r="G824" s="321"/>
      <c r="H824" s="321"/>
      <c r="I824" s="353"/>
      <c r="J824" s="353"/>
      <c r="K824" s="353"/>
      <c r="L824" s="354"/>
      <c r="M824" s="354"/>
      <c r="N824" s="354"/>
    </row>
    <row r="825">
      <c r="A825" s="22">
        <v>809.0</v>
      </c>
      <c r="B825" s="331"/>
      <c r="C825" s="331"/>
      <c r="D825" s="331"/>
      <c r="E825" s="331"/>
      <c r="F825" s="331"/>
      <c r="G825" s="321"/>
      <c r="H825" s="321"/>
      <c r="I825" s="353"/>
      <c r="J825" s="353"/>
      <c r="K825" s="353"/>
      <c r="L825" s="354"/>
      <c r="M825" s="354"/>
      <c r="N825" s="354"/>
    </row>
    <row r="826">
      <c r="A826" s="22">
        <v>810.0</v>
      </c>
      <c r="B826" s="331"/>
      <c r="C826" s="331"/>
      <c r="D826" s="331"/>
      <c r="E826" s="331"/>
      <c r="F826" s="331"/>
      <c r="G826" s="321"/>
      <c r="H826" s="321"/>
      <c r="I826" s="353"/>
      <c r="J826" s="353"/>
      <c r="K826" s="353"/>
      <c r="L826" s="354"/>
      <c r="M826" s="354"/>
      <c r="N826" s="354"/>
    </row>
    <row r="827">
      <c r="A827" s="22">
        <v>811.0</v>
      </c>
      <c r="B827" s="331"/>
      <c r="C827" s="331"/>
      <c r="D827" s="331"/>
      <c r="E827" s="331"/>
      <c r="F827" s="331"/>
      <c r="G827" s="321"/>
      <c r="H827" s="321"/>
      <c r="I827" s="353"/>
      <c r="J827" s="353"/>
      <c r="K827" s="353"/>
      <c r="L827" s="354"/>
      <c r="M827" s="354"/>
      <c r="N827" s="354"/>
    </row>
    <row r="828">
      <c r="A828" s="22">
        <v>812.0</v>
      </c>
      <c r="B828" s="331"/>
      <c r="C828" s="331"/>
      <c r="D828" s="331"/>
      <c r="E828" s="331"/>
      <c r="F828" s="331"/>
      <c r="G828" s="321"/>
      <c r="H828" s="321"/>
      <c r="I828" s="353"/>
      <c r="J828" s="353"/>
      <c r="K828" s="353"/>
      <c r="L828" s="354"/>
      <c r="M828" s="354"/>
      <c r="N828" s="354"/>
    </row>
    <row r="829">
      <c r="A829" s="22">
        <v>813.0</v>
      </c>
      <c r="B829" s="331"/>
      <c r="C829" s="331"/>
      <c r="D829" s="331"/>
      <c r="E829" s="331"/>
      <c r="F829" s="331"/>
      <c r="G829" s="321"/>
      <c r="H829" s="321"/>
      <c r="I829" s="353"/>
      <c r="J829" s="353"/>
      <c r="K829" s="353"/>
      <c r="L829" s="354"/>
      <c r="M829" s="354"/>
      <c r="N829" s="354"/>
    </row>
    <row r="830">
      <c r="A830" s="22">
        <v>814.0</v>
      </c>
      <c r="B830" s="331"/>
      <c r="C830" s="331"/>
      <c r="D830" s="331"/>
      <c r="E830" s="331"/>
      <c r="F830" s="331"/>
      <c r="G830" s="321"/>
      <c r="H830" s="321"/>
      <c r="I830" s="353"/>
      <c r="J830" s="353"/>
      <c r="K830" s="353"/>
      <c r="L830" s="354"/>
      <c r="M830" s="354"/>
      <c r="N830" s="354"/>
    </row>
    <row r="831">
      <c r="A831" s="22">
        <v>815.0</v>
      </c>
      <c r="B831" s="331"/>
      <c r="C831" s="331"/>
      <c r="D831" s="331"/>
      <c r="E831" s="331"/>
      <c r="F831" s="331"/>
      <c r="G831" s="321"/>
      <c r="H831" s="321"/>
      <c r="I831" s="353"/>
      <c r="J831" s="353"/>
      <c r="K831" s="353"/>
      <c r="L831" s="354"/>
      <c r="M831" s="354"/>
      <c r="N831" s="354"/>
    </row>
    <row r="832">
      <c r="A832" s="22">
        <v>816.0</v>
      </c>
      <c r="B832" s="331"/>
      <c r="C832" s="331"/>
      <c r="D832" s="331"/>
      <c r="E832" s="331"/>
      <c r="F832" s="331"/>
      <c r="G832" s="321"/>
      <c r="H832" s="321"/>
      <c r="I832" s="353"/>
      <c r="J832" s="353"/>
      <c r="K832" s="353"/>
      <c r="L832" s="354"/>
      <c r="M832" s="354"/>
      <c r="N832" s="354"/>
    </row>
    <row r="833">
      <c r="A833" s="22">
        <v>817.0</v>
      </c>
      <c r="B833" s="331"/>
      <c r="C833" s="331"/>
      <c r="D833" s="331"/>
      <c r="E833" s="331"/>
      <c r="F833" s="331"/>
      <c r="G833" s="321"/>
      <c r="H833" s="321"/>
      <c r="I833" s="353"/>
      <c r="J833" s="353"/>
      <c r="K833" s="353"/>
      <c r="L833" s="354"/>
      <c r="M833" s="354"/>
      <c r="N833" s="354"/>
    </row>
    <row r="834">
      <c r="A834" s="22">
        <v>818.0</v>
      </c>
      <c r="B834" s="331"/>
      <c r="C834" s="331"/>
      <c r="D834" s="331"/>
      <c r="E834" s="331"/>
      <c r="F834" s="331"/>
      <c r="G834" s="321"/>
      <c r="H834" s="321"/>
      <c r="I834" s="353"/>
      <c r="J834" s="353"/>
      <c r="K834" s="353"/>
      <c r="L834" s="354"/>
      <c r="M834" s="354"/>
      <c r="N834" s="354"/>
    </row>
    <row r="835">
      <c r="A835" s="22">
        <v>819.0</v>
      </c>
      <c r="B835" s="331"/>
      <c r="C835" s="331"/>
      <c r="D835" s="331"/>
      <c r="E835" s="331"/>
      <c r="F835" s="331"/>
      <c r="G835" s="321"/>
      <c r="H835" s="321"/>
      <c r="I835" s="353"/>
      <c r="J835" s="353"/>
      <c r="K835" s="353"/>
      <c r="L835" s="354"/>
      <c r="M835" s="354"/>
      <c r="N835" s="354"/>
    </row>
    <row r="836">
      <c r="A836" s="22">
        <v>820.0</v>
      </c>
      <c r="B836" s="331"/>
      <c r="C836" s="331"/>
      <c r="D836" s="331"/>
      <c r="E836" s="331"/>
      <c r="F836" s="331"/>
      <c r="G836" s="321"/>
      <c r="H836" s="321"/>
      <c r="I836" s="353"/>
      <c r="J836" s="353"/>
      <c r="K836" s="353"/>
      <c r="L836" s="354"/>
      <c r="M836" s="354"/>
      <c r="N836" s="354"/>
    </row>
    <row r="837">
      <c r="A837" s="22">
        <v>821.0</v>
      </c>
      <c r="B837" s="331"/>
      <c r="C837" s="331"/>
      <c r="D837" s="331"/>
      <c r="E837" s="331"/>
      <c r="F837" s="331"/>
      <c r="G837" s="321"/>
      <c r="H837" s="321"/>
      <c r="I837" s="353"/>
      <c r="J837" s="353"/>
      <c r="K837" s="353"/>
      <c r="L837" s="354"/>
      <c r="M837" s="354"/>
      <c r="N837" s="354"/>
    </row>
    <row r="838">
      <c r="A838" s="22">
        <v>822.0</v>
      </c>
      <c r="B838" s="331"/>
      <c r="C838" s="331"/>
      <c r="D838" s="331"/>
      <c r="E838" s="331"/>
      <c r="F838" s="331"/>
      <c r="G838" s="321"/>
      <c r="H838" s="321"/>
      <c r="I838" s="353"/>
      <c r="J838" s="353"/>
      <c r="K838" s="353"/>
      <c r="L838" s="354"/>
      <c r="M838" s="354"/>
      <c r="N838" s="354"/>
    </row>
    <row r="839">
      <c r="A839" s="22">
        <v>823.0</v>
      </c>
      <c r="B839" s="331"/>
      <c r="C839" s="331"/>
      <c r="D839" s="331"/>
      <c r="E839" s="331"/>
      <c r="F839" s="331"/>
      <c r="G839" s="321"/>
      <c r="H839" s="321"/>
      <c r="I839" s="353"/>
      <c r="J839" s="353"/>
      <c r="K839" s="353"/>
      <c r="L839" s="354"/>
      <c r="M839" s="354"/>
      <c r="N839" s="354"/>
    </row>
    <row r="840">
      <c r="A840" s="22">
        <v>824.0</v>
      </c>
      <c r="B840" s="331"/>
      <c r="C840" s="331"/>
      <c r="D840" s="331"/>
      <c r="E840" s="331"/>
      <c r="F840" s="331"/>
      <c r="G840" s="321"/>
      <c r="H840" s="321"/>
      <c r="I840" s="353"/>
      <c r="J840" s="353"/>
      <c r="K840" s="353"/>
      <c r="L840" s="354"/>
      <c r="M840" s="354"/>
      <c r="N840" s="354"/>
    </row>
    <row r="841">
      <c r="A841" s="22">
        <v>825.0</v>
      </c>
      <c r="B841" s="331"/>
      <c r="C841" s="331"/>
      <c r="D841" s="331"/>
      <c r="E841" s="331"/>
      <c r="F841" s="331"/>
      <c r="G841" s="321"/>
      <c r="H841" s="321"/>
      <c r="I841" s="353"/>
      <c r="J841" s="353"/>
      <c r="K841" s="353"/>
      <c r="L841" s="354"/>
      <c r="M841" s="354"/>
      <c r="N841" s="354"/>
    </row>
    <row r="842">
      <c r="A842" s="22">
        <v>826.0</v>
      </c>
      <c r="B842" s="331"/>
      <c r="C842" s="331"/>
      <c r="D842" s="331"/>
      <c r="E842" s="331"/>
      <c r="F842" s="331"/>
      <c r="G842" s="321"/>
      <c r="H842" s="321"/>
      <c r="I842" s="353"/>
      <c r="J842" s="353"/>
      <c r="K842" s="353"/>
      <c r="L842" s="354"/>
      <c r="M842" s="354"/>
      <c r="N842" s="354"/>
    </row>
    <row r="843">
      <c r="A843" s="22">
        <v>827.0</v>
      </c>
      <c r="B843" s="331"/>
      <c r="C843" s="331"/>
      <c r="D843" s="331"/>
      <c r="E843" s="331"/>
      <c r="F843" s="331"/>
      <c r="G843" s="321"/>
      <c r="H843" s="321"/>
      <c r="I843" s="353"/>
      <c r="J843" s="353"/>
      <c r="K843" s="353"/>
      <c r="L843" s="354"/>
      <c r="M843" s="354"/>
      <c r="N843" s="354"/>
    </row>
    <row r="844">
      <c r="A844" s="22">
        <v>828.0</v>
      </c>
      <c r="B844" s="331"/>
      <c r="C844" s="331"/>
      <c r="D844" s="331"/>
      <c r="E844" s="331"/>
      <c r="F844" s="331"/>
      <c r="G844" s="321"/>
      <c r="H844" s="321"/>
      <c r="I844" s="353"/>
      <c r="J844" s="353"/>
      <c r="K844" s="353"/>
      <c r="L844" s="354"/>
      <c r="M844" s="354"/>
      <c r="N844" s="354"/>
    </row>
    <row r="845">
      <c r="A845" s="22">
        <v>829.0</v>
      </c>
      <c r="B845" s="331"/>
      <c r="C845" s="331"/>
      <c r="D845" s="331"/>
      <c r="E845" s="331"/>
      <c r="F845" s="331"/>
      <c r="G845" s="321"/>
      <c r="H845" s="321"/>
      <c r="I845" s="353"/>
      <c r="J845" s="353"/>
      <c r="K845" s="353"/>
      <c r="L845" s="354"/>
      <c r="M845" s="354"/>
      <c r="N845" s="354"/>
    </row>
    <row r="846">
      <c r="A846" s="22">
        <v>830.0</v>
      </c>
      <c r="B846" s="331"/>
      <c r="C846" s="331"/>
      <c r="D846" s="331"/>
      <c r="E846" s="331"/>
      <c r="F846" s="331"/>
      <c r="G846" s="321"/>
      <c r="H846" s="321"/>
      <c r="I846" s="353"/>
      <c r="J846" s="353"/>
      <c r="K846" s="353"/>
      <c r="L846" s="354"/>
      <c r="M846" s="354"/>
      <c r="N846" s="354"/>
    </row>
    <row r="847">
      <c r="A847" s="22">
        <v>831.0</v>
      </c>
      <c r="B847" s="324" t="s">
        <v>3767</v>
      </c>
      <c r="C847" s="8">
        <v>44127.0</v>
      </c>
      <c r="D847" s="8">
        <v>44148.0</v>
      </c>
      <c r="E847" s="331"/>
      <c r="F847" s="324">
        <v>1680.0</v>
      </c>
      <c r="G847" s="326">
        <v>2976.44</v>
      </c>
      <c r="H847" s="327">
        <v>412.7</v>
      </c>
      <c r="I847" s="322">
        <v>86.58</v>
      </c>
      <c r="J847" s="322">
        <v>198.0</v>
      </c>
      <c r="K847" s="335">
        <v>1518.68</v>
      </c>
      <c r="L847" s="323">
        <v>121.39</v>
      </c>
      <c r="M847" s="323">
        <v>615.97</v>
      </c>
      <c r="N847" s="323">
        <v>23.12</v>
      </c>
    </row>
    <row r="848">
      <c r="A848" s="22">
        <v>832.0</v>
      </c>
      <c r="B848" s="324" t="s">
        <v>3768</v>
      </c>
      <c r="C848" s="8">
        <v>44128.0</v>
      </c>
      <c r="D848" s="331"/>
      <c r="E848" s="8">
        <v>44216.0</v>
      </c>
      <c r="F848" s="324">
        <v>930.0</v>
      </c>
      <c r="G848" s="326">
        <v>7457.41</v>
      </c>
      <c r="H848" s="327">
        <v>638.22</v>
      </c>
      <c r="I848" s="322">
        <v>338.09</v>
      </c>
      <c r="J848" s="322">
        <v>198.0</v>
      </c>
      <c r="K848" s="335">
        <v>2953.62</v>
      </c>
      <c r="L848" s="323">
        <v>109.64</v>
      </c>
      <c r="M848" s="329">
        <v>3210.5</v>
      </c>
      <c r="N848" s="323">
        <v>9.34</v>
      </c>
    </row>
    <row r="849">
      <c r="A849" s="22">
        <v>833.0</v>
      </c>
      <c r="B849" s="324" t="s">
        <v>3769</v>
      </c>
      <c r="C849" s="8">
        <v>44128.0</v>
      </c>
      <c r="D849" s="8">
        <v>44137.0</v>
      </c>
      <c r="E849" s="331"/>
      <c r="F849" s="324">
        <v>2210.0</v>
      </c>
      <c r="G849" s="326">
        <v>1212.67</v>
      </c>
      <c r="H849" s="327">
        <v>0.0</v>
      </c>
      <c r="I849" s="322">
        <v>0.0</v>
      </c>
      <c r="J849" s="322">
        <v>0.0</v>
      </c>
      <c r="K849" s="322">
        <v>952.23</v>
      </c>
      <c r="L849" s="323">
        <v>53.51</v>
      </c>
      <c r="M849" s="323">
        <v>162.35</v>
      </c>
      <c r="N849" s="323">
        <v>44.58</v>
      </c>
    </row>
    <row r="850">
      <c r="A850" s="22">
        <v>834.0</v>
      </c>
      <c r="B850" s="324" t="s">
        <v>3770</v>
      </c>
      <c r="C850" s="8">
        <v>44129.0</v>
      </c>
      <c r="D850" s="8">
        <v>44168.0</v>
      </c>
      <c r="E850" s="331"/>
      <c r="F850" s="324">
        <v>1295.0</v>
      </c>
      <c r="G850" s="326">
        <v>11707.86</v>
      </c>
      <c r="H850" s="326">
        <v>7320.92</v>
      </c>
      <c r="I850" s="322">
        <v>174.57</v>
      </c>
      <c r="J850" s="322">
        <v>198.0</v>
      </c>
      <c r="K850" s="335">
        <v>2315.6</v>
      </c>
      <c r="L850" s="323">
        <v>171.38</v>
      </c>
      <c r="M850" s="323">
        <v>287.18</v>
      </c>
      <c r="N850" s="329">
        <v>1240.21</v>
      </c>
    </row>
    <row r="851">
      <c r="A851" s="22">
        <v>835.0</v>
      </c>
      <c r="B851" s="324" t="s">
        <v>3771</v>
      </c>
      <c r="C851" s="370">
        <v>44133.0</v>
      </c>
      <c r="D851" s="8">
        <v>44213.0</v>
      </c>
      <c r="E851" s="331"/>
      <c r="F851" s="324">
        <v>900.0</v>
      </c>
      <c r="G851" s="326">
        <v>12587.57</v>
      </c>
      <c r="H851" s="326">
        <v>2474.22</v>
      </c>
      <c r="I851" s="322">
        <v>241.32</v>
      </c>
      <c r="J851" s="322">
        <v>0.0</v>
      </c>
      <c r="K851" s="335">
        <v>5229.35</v>
      </c>
      <c r="L851" s="323">
        <v>195.8</v>
      </c>
      <c r="M851" s="329">
        <v>4107.53</v>
      </c>
      <c r="N851" s="323">
        <v>339.35</v>
      </c>
    </row>
    <row r="852">
      <c r="A852" s="22">
        <v>836.0</v>
      </c>
      <c r="B852" s="324" t="s">
        <v>3772</v>
      </c>
      <c r="C852" s="8">
        <v>44136.0</v>
      </c>
      <c r="D852" s="8">
        <v>44143.0</v>
      </c>
      <c r="E852" s="331"/>
      <c r="F852" s="324">
        <v>1980.0</v>
      </c>
      <c r="G852" s="327">
        <v>354.42</v>
      </c>
      <c r="H852" s="327">
        <v>0.0</v>
      </c>
      <c r="I852" s="322">
        <v>0.0</v>
      </c>
      <c r="J852" s="322">
        <v>0.0</v>
      </c>
      <c r="K852" s="322">
        <v>302.06</v>
      </c>
      <c r="L852" s="323">
        <v>29.92</v>
      </c>
      <c r="M852" s="323">
        <v>0.0</v>
      </c>
      <c r="N852" s="323">
        <v>22.44</v>
      </c>
    </row>
    <row r="853">
      <c r="A853" s="22">
        <v>837.0</v>
      </c>
      <c r="B853" s="324" t="s">
        <v>3773</v>
      </c>
      <c r="C853" s="8">
        <v>44136.0</v>
      </c>
      <c r="D853" s="8">
        <v>44143.0</v>
      </c>
      <c r="E853" s="331"/>
      <c r="F853" s="324">
        <v>2175.0</v>
      </c>
      <c r="G853" s="327">
        <v>477.6</v>
      </c>
      <c r="H853" s="327">
        <v>64.8</v>
      </c>
      <c r="I853" s="322">
        <v>32.67</v>
      </c>
      <c r="J853" s="322">
        <v>0.0</v>
      </c>
      <c r="K853" s="322">
        <v>302.06</v>
      </c>
      <c r="L853" s="323">
        <v>28.2</v>
      </c>
      <c r="M853" s="323">
        <v>25.71</v>
      </c>
      <c r="N853" s="323">
        <v>24.16</v>
      </c>
    </row>
    <row r="854">
      <c r="A854" s="22">
        <v>838.0</v>
      </c>
      <c r="B854" s="324" t="s">
        <v>3774</v>
      </c>
      <c r="C854" s="8">
        <v>44139.0</v>
      </c>
      <c r="D854" s="8">
        <v>44163.0</v>
      </c>
      <c r="E854" s="331"/>
      <c r="F854" s="324">
        <v>3010.0</v>
      </c>
      <c r="G854" s="326">
        <v>2518.6</v>
      </c>
      <c r="H854" s="327">
        <v>477.76</v>
      </c>
      <c r="I854" s="322">
        <v>53.91</v>
      </c>
      <c r="J854" s="322">
        <v>198.0</v>
      </c>
      <c r="K854" s="335">
        <v>1373.54</v>
      </c>
      <c r="L854" s="323">
        <v>147.66</v>
      </c>
      <c r="M854" s="323">
        <v>213.29</v>
      </c>
      <c r="N854" s="323">
        <v>54.44</v>
      </c>
    </row>
    <row r="855">
      <c r="A855" s="22">
        <v>839.0</v>
      </c>
      <c r="B855" s="324" t="s">
        <v>3775</v>
      </c>
      <c r="C855" s="8">
        <v>44142.0</v>
      </c>
      <c r="D855" s="8">
        <v>44159.0</v>
      </c>
      <c r="E855" s="331"/>
      <c r="F855" s="324">
        <v>1760.0</v>
      </c>
      <c r="G855" s="326">
        <v>1050.32</v>
      </c>
      <c r="H855" s="327">
        <v>0.0</v>
      </c>
      <c r="I855" s="322">
        <v>0.0</v>
      </c>
      <c r="J855" s="322">
        <v>0.0</v>
      </c>
      <c r="K855" s="322">
        <v>952.23</v>
      </c>
      <c r="L855" s="323">
        <v>69.24</v>
      </c>
      <c r="M855" s="323">
        <v>0.0</v>
      </c>
      <c r="N855" s="323">
        <v>28.85</v>
      </c>
    </row>
    <row r="856">
      <c r="A856" s="22">
        <v>840.0</v>
      </c>
      <c r="B856" s="324" t="s">
        <v>3776</v>
      </c>
      <c r="C856" s="8">
        <v>44142.0</v>
      </c>
      <c r="D856" s="8">
        <v>44086.0</v>
      </c>
      <c r="E856" s="331"/>
      <c r="F856" s="324">
        <v>1485.0</v>
      </c>
      <c r="G856" s="326">
        <v>2657.37</v>
      </c>
      <c r="H856" s="327">
        <v>597.07</v>
      </c>
      <c r="I856" s="322">
        <v>86.58</v>
      </c>
      <c r="J856" s="322">
        <v>198.0</v>
      </c>
      <c r="K856" s="335">
        <v>1235.73</v>
      </c>
      <c r="L856" s="323">
        <v>130.26</v>
      </c>
      <c r="M856" s="323">
        <v>379.21</v>
      </c>
      <c r="N856" s="323">
        <v>30.52</v>
      </c>
    </row>
    <row r="857">
      <c r="A857" s="22">
        <v>841.0</v>
      </c>
      <c r="B857" s="324" t="s">
        <v>3777</v>
      </c>
      <c r="C857" s="8">
        <v>44143.0</v>
      </c>
      <c r="D857" s="8">
        <v>44164.0</v>
      </c>
      <c r="E857" s="331"/>
      <c r="F857" s="324">
        <v>1800.0</v>
      </c>
      <c r="G857" s="326">
        <v>3216.78</v>
      </c>
      <c r="H857" s="327">
        <v>131.13</v>
      </c>
      <c r="I857" s="322">
        <v>102.46</v>
      </c>
      <c r="J857" s="322">
        <v>198.0</v>
      </c>
      <c r="K857" s="335">
        <v>1980.2</v>
      </c>
      <c r="L857" s="323">
        <v>103.03</v>
      </c>
      <c r="M857" s="323">
        <v>630.32</v>
      </c>
      <c r="N857" s="323">
        <v>71.64</v>
      </c>
    </row>
    <row r="858">
      <c r="A858" s="22">
        <v>842.0</v>
      </c>
      <c r="B858" s="324" t="s">
        <v>3778</v>
      </c>
      <c r="C858" s="8">
        <v>44145.0</v>
      </c>
      <c r="D858" s="8">
        <v>44174.0</v>
      </c>
      <c r="E858" s="331"/>
      <c r="F858" s="324">
        <v>1260.0</v>
      </c>
      <c r="G858" s="326">
        <v>3730.0</v>
      </c>
      <c r="H858" s="326">
        <v>1108.61</v>
      </c>
      <c r="I858" s="322">
        <v>0.0</v>
      </c>
      <c r="J858" s="322">
        <v>198.0</v>
      </c>
      <c r="K858" s="335">
        <v>1733.45</v>
      </c>
      <c r="L858" s="323">
        <v>99.31</v>
      </c>
      <c r="M858" s="323">
        <v>470.73</v>
      </c>
      <c r="N858" s="323">
        <v>119.9</v>
      </c>
    </row>
    <row r="859">
      <c r="A859" s="22">
        <v>843.0</v>
      </c>
      <c r="B859" s="324" t="s">
        <v>3779</v>
      </c>
      <c r="C859" s="179">
        <v>44146.0</v>
      </c>
      <c r="D859" s="331"/>
      <c r="E859" s="8">
        <v>44174.0</v>
      </c>
      <c r="F859" s="324">
        <v>875.0</v>
      </c>
      <c r="G859" s="326">
        <v>21335.25</v>
      </c>
      <c r="H859" s="326">
        <v>14978.02</v>
      </c>
      <c r="I859" s="322">
        <v>120.66</v>
      </c>
      <c r="J859" s="322">
        <v>0.0</v>
      </c>
      <c r="K859" s="335">
        <v>2432.04</v>
      </c>
      <c r="L859" s="323">
        <v>53.52</v>
      </c>
      <c r="M859" s="329">
        <v>1268.24</v>
      </c>
      <c r="N859" s="329">
        <v>2482.77</v>
      </c>
    </row>
    <row r="860">
      <c r="A860" s="22">
        <v>844.0</v>
      </c>
      <c r="B860" s="324" t="s">
        <v>3780</v>
      </c>
      <c r="C860" s="8">
        <v>44149.0</v>
      </c>
      <c r="D860" s="8">
        <v>44186.0</v>
      </c>
      <c r="E860" s="331"/>
      <c r="F860" s="324">
        <v>1250.0</v>
      </c>
      <c r="G860" s="326">
        <v>3804.79</v>
      </c>
      <c r="H860" s="326">
        <v>1282.44</v>
      </c>
      <c r="I860" s="322">
        <v>151.92</v>
      </c>
      <c r="J860" s="322">
        <v>198.0</v>
      </c>
      <c r="K860" s="335">
        <v>1397.73</v>
      </c>
      <c r="L860" s="323">
        <v>151.06</v>
      </c>
      <c r="M860" s="323">
        <v>501.49</v>
      </c>
      <c r="N860" s="323">
        <v>122.15</v>
      </c>
    </row>
    <row r="861">
      <c r="A861" s="22">
        <v>845.0</v>
      </c>
      <c r="B861" s="324" t="s">
        <v>3781</v>
      </c>
      <c r="C861" s="8">
        <v>44142.0</v>
      </c>
      <c r="D861" s="8">
        <v>44159.0</v>
      </c>
      <c r="E861" s="331"/>
      <c r="F861" s="324">
        <v>1760.0</v>
      </c>
      <c r="G861" s="326">
        <v>1050.32</v>
      </c>
      <c r="H861" s="327">
        <v>0.0</v>
      </c>
      <c r="I861" s="322">
        <v>0.0</v>
      </c>
      <c r="J861" s="322">
        <v>0.0</v>
      </c>
      <c r="K861" s="322">
        <v>952.23</v>
      </c>
      <c r="L861" s="323">
        <v>69.24</v>
      </c>
      <c r="M861" s="323">
        <v>0.0</v>
      </c>
      <c r="N861" s="323">
        <v>28.85</v>
      </c>
    </row>
    <row r="862">
      <c r="A862" s="22">
        <v>846.0</v>
      </c>
      <c r="B862" s="324" t="s">
        <v>3782</v>
      </c>
      <c r="C862" s="8">
        <v>44151.0</v>
      </c>
      <c r="D862" s="8">
        <v>44164.0</v>
      </c>
      <c r="E862" s="331"/>
      <c r="F862" s="324">
        <v>1705.0</v>
      </c>
      <c r="G862" s="326">
        <v>1666.71</v>
      </c>
      <c r="H862" s="327">
        <v>0.0</v>
      </c>
      <c r="I862" s="322">
        <v>0.0</v>
      </c>
      <c r="J862" s="322">
        <v>0.0</v>
      </c>
      <c r="K862" s="335">
        <v>1195.23</v>
      </c>
      <c r="L862" s="323">
        <v>63.88</v>
      </c>
      <c r="M862" s="323">
        <v>373.39</v>
      </c>
      <c r="N862" s="323">
        <v>34.21</v>
      </c>
    </row>
    <row r="863">
      <c r="A863" s="22">
        <v>847.0</v>
      </c>
      <c r="B863" s="324" t="s">
        <v>3783</v>
      </c>
      <c r="C863" s="8">
        <v>44157.0</v>
      </c>
      <c r="D863" s="8">
        <v>44180.0</v>
      </c>
      <c r="E863" s="331"/>
      <c r="F863" s="324">
        <v>1620.0</v>
      </c>
      <c r="G863" s="326">
        <v>2157.87</v>
      </c>
      <c r="H863" s="327">
        <v>335.82</v>
      </c>
      <c r="I863" s="322">
        <v>32.67</v>
      </c>
      <c r="J863" s="322">
        <v>198.0</v>
      </c>
      <c r="K863" s="335">
        <v>1237.43</v>
      </c>
      <c r="L863" s="323">
        <v>90.65</v>
      </c>
      <c r="M863" s="323">
        <v>234.97</v>
      </c>
      <c r="N863" s="323">
        <v>28.33</v>
      </c>
    </row>
    <row r="864">
      <c r="A864" s="22">
        <v>848.0</v>
      </c>
      <c r="B864" s="324" t="s">
        <v>3784</v>
      </c>
      <c r="C864" s="8">
        <v>44157.0</v>
      </c>
      <c r="D864" s="8">
        <v>44196.0</v>
      </c>
      <c r="E864" s="331"/>
      <c r="F864" s="324">
        <v>1470.0</v>
      </c>
      <c r="G864" s="326">
        <v>9041.6</v>
      </c>
      <c r="H864" s="326">
        <v>5545.76</v>
      </c>
      <c r="I864" s="322">
        <v>119.25</v>
      </c>
      <c r="J864" s="322">
        <v>0.0</v>
      </c>
      <c r="K864" s="335">
        <v>1431.29</v>
      </c>
      <c r="L864" s="323">
        <v>135.98</v>
      </c>
      <c r="M864" s="323">
        <v>924.55</v>
      </c>
      <c r="N864" s="323">
        <v>884.77</v>
      </c>
    </row>
    <row r="865">
      <c r="A865" s="22">
        <v>849.0</v>
      </c>
      <c r="B865" s="324" t="s">
        <v>3785</v>
      </c>
      <c r="C865" s="8">
        <v>44159.0</v>
      </c>
      <c r="D865" s="8">
        <v>44166.0</v>
      </c>
      <c r="E865" s="331"/>
      <c r="F865" s="324">
        <v>2365.0</v>
      </c>
      <c r="G865" s="327">
        <v>508.39</v>
      </c>
      <c r="H865" s="327">
        <v>64.8</v>
      </c>
      <c r="I865" s="322">
        <v>0.0</v>
      </c>
      <c r="J865" s="322">
        <v>0.0</v>
      </c>
      <c r="K865" s="322">
        <v>303.76</v>
      </c>
      <c r="L865" s="323">
        <v>28.2</v>
      </c>
      <c r="M865" s="323">
        <v>87.47</v>
      </c>
      <c r="N865" s="323">
        <v>24.16</v>
      </c>
    </row>
    <row r="866">
      <c r="A866" s="22">
        <v>850.0</v>
      </c>
      <c r="B866" s="324" t="s">
        <v>3786</v>
      </c>
      <c r="C866" s="8">
        <v>44160.0</v>
      </c>
      <c r="D866" s="181">
        <v>44208.0</v>
      </c>
      <c r="E866" s="331"/>
      <c r="F866" s="324">
        <v>1500.0</v>
      </c>
      <c r="G866" s="326">
        <v>29532.92</v>
      </c>
      <c r="H866" s="326">
        <v>21688.93</v>
      </c>
      <c r="I866" s="322">
        <v>120.66</v>
      </c>
      <c r="J866" s="322">
        <v>198.0</v>
      </c>
      <c r="K866" s="335">
        <v>2717.24</v>
      </c>
      <c r="L866" s="323">
        <v>9.28</v>
      </c>
      <c r="M866" s="329">
        <v>1173.44</v>
      </c>
      <c r="N866" s="329">
        <v>3625.37</v>
      </c>
    </row>
    <row r="867">
      <c r="A867" s="22">
        <v>851.0</v>
      </c>
      <c r="B867" s="324" t="s">
        <v>3787</v>
      </c>
      <c r="C867" s="8">
        <v>44160.0</v>
      </c>
      <c r="D867" s="8">
        <v>44177.0</v>
      </c>
      <c r="E867" s="331"/>
      <c r="F867" s="324">
        <v>2110.0</v>
      </c>
      <c r="G867" s="326">
        <v>1003.39</v>
      </c>
      <c r="H867" s="327">
        <v>21.85</v>
      </c>
      <c r="I867" s="322">
        <v>65.34</v>
      </c>
      <c r="J867" s="322">
        <v>0.0</v>
      </c>
      <c r="K867" s="322">
        <v>586.31</v>
      </c>
      <c r="L867" s="323">
        <v>51.9</v>
      </c>
      <c r="M867" s="323">
        <v>259.68</v>
      </c>
      <c r="N867" s="323">
        <v>18.31</v>
      </c>
    </row>
    <row r="868">
      <c r="A868" s="22">
        <v>852.0</v>
      </c>
      <c r="B868" s="324" t="s">
        <v>3788</v>
      </c>
      <c r="C868" s="8">
        <v>44160.0</v>
      </c>
      <c r="D868" s="8">
        <v>44208.0</v>
      </c>
      <c r="E868" s="331"/>
      <c r="F868" s="324">
        <v>1130.0</v>
      </c>
      <c r="G868" s="326">
        <v>3385.33</v>
      </c>
      <c r="H868" s="327">
        <v>608.74</v>
      </c>
      <c r="I868" s="322">
        <v>140.5</v>
      </c>
      <c r="J868" s="322">
        <v>0.0</v>
      </c>
      <c r="K868" s="335">
        <v>1318.71</v>
      </c>
      <c r="L868" s="323">
        <v>57.9</v>
      </c>
      <c r="M868" s="329">
        <v>1160.87</v>
      </c>
      <c r="N868" s="323">
        <v>98.61</v>
      </c>
    </row>
    <row r="869">
      <c r="A869" s="22">
        <v>853.0</v>
      </c>
      <c r="B869" s="324" t="s">
        <v>3789</v>
      </c>
      <c r="C869" s="8">
        <v>44161.0</v>
      </c>
      <c r="D869" s="8">
        <v>44177.0</v>
      </c>
      <c r="E869" s="331"/>
      <c r="F869" s="324">
        <v>2110.0</v>
      </c>
      <c r="G869" s="326">
        <v>1117.9</v>
      </c>
      <c r="H869" s="327">
        <v>194.65</v>
      </c>
      <c r="I869" s="322">
        <v>65.34</v>
      </c>
      <c r="J869" s="322">
        <v>0.0</v>
      </c>
      <c r="K869" s="322">
        <v>588.01</v>
      </c>
      <c r="L869" s="323">
        <v>51.9</v>
      </c>
      <c r="M869" s="323">
        <v>199.69</v>
      </c>
      <c r="N869" s="323">
        <v>18.31</v>
      </c>
    </row>
    <row r="870">
      <c r="A870" s="22">
        <v>854.0</v>
      </c>
      <c r="B870" s="324" t="s">
        <v>3790</v>
      </c>
      <c r="C870" s="8">
        <v>44164.0</v>
      </c>
      <c r="D870" s="8">
        <v>44175.0</v>
      </c>
      <c r="E870" s="331"/>
      <c r="F870" s="324">
        <v>2220.0</v>
      </c>
      <c r="G870" s="326">
        <v>1145.94</v>
      </c>
      <c r="H870" s="327">
        <v>0.0</v>
      </c>
      <c r="I870" s="322">
        <v>32.67</v>
      </c>
      <c r="J870" s="322">
        <v>0.0</v>
      </c>
      <c r="K870" s="322">
        <v>953.93</v>
      </c>
      <c r="L870" s="323">
        <v>60.37</v>
      </c>
      <c r="M870" s="323">
        <v>61.25</v>
      </c>
      <c r="N870" s="323">
        <v>37.72</v>
      </c>
    </row>
    <row r="871">
      <c r="A871" s="334">
        <v>855.0</v>
      </c>
      <c r="B871" s="324" t="s">
        <v>3791</v>
      </c>
      <c r="C871" s="8">
        <v>44167.0</v>
      </c>
      <c r="D871" s="8">
        <v>44182.0</v>
      </c>
      <c r="E871" s="331"/>
      <c r="F871" s="324">
        <v>3575.0</v>
      </c>
      <c r="G871" s="326">
        <v>2513.27</v>
      </c>
      <c r="H871" s="326">
        <v>1260.68</v>
      </c>
      <c r="I871" s="322">
        <v>32.67</v>
      </c>
      <c r="J871" s="322">
        <v>198.0</v>
      </c>
      <c r="K871" s="322">
        <v>586.31</v>
      </c>
      <c r="L871" s="323">
        <v>46.42</v>
      </c>
      <c r="M871" s="323">
        <v>187.57</v>
      </c>
      <c r="N871" s="323">
        <v>201.62</v>
      </c>
    </row>
    <row r="872">
      <c r="A872" s="334">
        <v>856.0</v>
      </c>
      <c r="B872" s="324" t="s">
        <v>3792</v>
      </c>
      <c r="C872" s="8">
        <v>44169.0</v>
      </c>
      <c r="D872" s="8">
        <v>44177.0</v>
      </c>
      <c r="E872" s="331"/>
      <c r="F872" s="324">
        <v>2305.0</v>
      </c>
      <c r="G872" s="326">
        <v>1712.76</v>
      </c>
      <c r="H872" s="327">
        <v>651.94</v>
      </c>
      <c r="I872" s="322">
        <v>0.0</v>
      </c>
      <c r="J872" s="322">
        <v>198.0</v>
      </c>
      <c r="K872" s="322">
        <v>586.31</v>
      </c>
      <c r="L872" s="323">
        <v>40.61</v>
      </c>
      <c r="M872" s="323">
        <v>120.0</v>
      </c>
      <c r="N872" s="323">
        <v>115.9</v>
      </c>
    </row>
    <row r="873">
      <c r="A873" s="334">
        <v>857.0</v>
      </c>
      <c r="B873" s="324" t="s">
        <v>3793</v>
      </c>
      <c r="C873" s="8">
        <v>44169.0</v>
      </c>
      <c r="D873" s="331"/>
      <c r="E873" s="8">
        <v>44236.0</v>
      </c>
      <c r="F873" s="324">
        <v>1380.0</v>
      </c>
      <c r="G873" s="326">
        <v>6411.26</v>
      </c>
      <c r="H873" s="327">
        <v>262.27</v>
      </c>
      <c r="I873" s="322">
        <v>148.95</v>
      </c>
      <c r="J873" s="322">
        <v>198.0</v>
      </c>
      <c r="K873" s="335">
        <v>4686.09</v>
      </c>
      <c r="L873" s="323">
        <v>259.91</v>
      </c>
      <c r="M873" s="323">
        <v>553.67</v>
      </c>
      <c r="N873" s="323">
        <v>302.37</v>
      </c>
    </row>
    <row r="874">
      <c r="A874" s="334">
        <v>858.0</v>
      </c>
      <c r="B874" s="324" t="s">
        <v>3794</v>
      </c>
      <c r="C874" s="181">
        <v>44169.0</v>
      </c>
      <c r="D874" s="8">
        <v>44235.0</v>
      </c>
      <c r="E874" s="331"/>
      <c r="F874" s="324">
        <v>1415.0</v>
      </c>
      <c r="G874" s="326">
        <v>5335.13</v>
      </c>
      <c r="H874" s="327">
        <v>262.27</v>
      </c>
      <c r="I874" s="322">
        <v>86.58</v>
      </c>
      <c r="J874" s="322">
        <v>198.0</v>
      </c>
      <c r="K874" s="335">
        <v>3746.2</v>
      </c>
      <c r="L874" s="323">
        <v>259.91</v>
      </c>
      <c r="M874" s="323">
        <v>479.8</v>
      </c>
      <c r="N874" s="323">
        <v>302.37</v>
      </c>
    </row>
    <row r="875">
      <c r="A875" s="334">
        <v>859.0</v>
      </c>
      <c r="B875" s="324" t="s">
        <v>3795</v>
      </c>
      <c r="C875" s="8">
        <v>44173.0</v>
      </c>
      <c r="D875" s="8">
        <v>44196.0</v>
      </c>
      <c r="E875" s="331"/>
      <c r="F875" s="324">
        <v>1785.0</v>
      </c>
      <c r="G875" s="326">
        <v>3050.0</v>
      </c>
      <c r="H875" s="327">
        <v>401.39</v>
      </c>
      <c r="I875" s="322">
        <v>86.58</v>
      </c>
      <c r="J875" s="322">
        <v>0.0</v>
      </c>
      <c r="K875" s="335">
        <v>1895.45</v>
      </c>
      <c r="L875" s="323">
        <v>81.25</v>
      </c>
      <c r="M875" s="323">
        <v>565.02</v>
      </c>
      <c r="N875" s="323">
        <v>20.31</v>
      </c>
    </row>
    <row r="876">
      <c r="A876" s="334">
        <v>860.0</v>
      </c>
      <c r="B876" s="324" t="s">
        <v>3796</v>
      </c>
      <c r="C876" s="370">
        <v>44175.0</v>
      </c>
      <c r="D876" s="8">
        <v>43922.0</v>
      </c>
      <c r="E876" s="331"/>
      <c r="F876" s="324">
        <v>1540.0</v>
      </c>
      <c r="G876" s="326">
        <v>9218.95</v>
      </c>
      <c r="H876" s="326">
        <v>7450.52</v>
      </c>
      <c r="I876" s="322">
        <v>0.0</v>
      </c>
      <c r="J876" s="322">
        <v>198.0</v>
      </c>
      <c r="K876" s="322">
        <v>302.06</v>
      </c>
      <c r="L876" s="323">
        <v>63.77</v>
      </c>
      <c r="M876" s="323">
        <v>0.0</v>
      </c>
      <c r="N876" s="329">
        <v>1204.6</v>
      </c>
    </row>
    <row r="877">
      <c r="A877" s="334">
        <v>861.0</v>
      </c>
      <c r="B877" s="324" t="s">
        <v>3797</v>
      </c>
      <c r="C877" s="8">
        <v>44175.0</v>
      </c>
      <c r="D877" s="8">
        <v>44186.0</v>
      </c>
      <c r="E877" s="331"/>
      <c r="F877" s="324">
        <v>3510.0</v>
      </c>
      <c r="G877" s="327">
        <v>419.22</v>
      </c>
      <c r="H877" s="327">
        <v>64.8</v>
      </c>
      <c r="I877" s="322">
        <v>0.0</v>
      </c>
      <c r="J877" s="322">
        <v>0.0</v>
      </c>
      <c r="K877" s="322">
        <v>302.06</v>
      </c>
      <c r="L877" s="323">
        <v>28.2</v>
      </c>
      <c r="M877" s="323">
        <v>0.0</v>
      </c>
      <c r="N877" s="323">
        <v>24.16</v>
      </c>
    </row>
    <row r="878">
      <c r="A878" s="334">
        <v>862.0</v>
      </c>
      <c r="B878" s="324" t="s">
        <v>3798</v>
      </c>
      <c r="C878" s="8">
        <v>44182.0</v>
      </c>
      <c r="D878" s="15">
        <v>44205.0</v>
      </c>
      <c r="E878" s="331"/>
      <c r="F878" s="324">
        <v>1820.0</v>
      </c>
      <c r="G878" s="326">
        <v>2456.95</v>
      </c>
      <c r="H878" s="327">
        <v>65.56</v>
      </c>
      <c r="I878" s="322">
        <v>86.58</v>
      </c>
      <c r="J878" s="322">
        <v>198.0</v>
      </c>
      <c r="K878" s="335">
        <v>1600.23</v>
      </c>
      <c r="L878" s="323">
        <v>85.79</v>
      </c>
      <c r="M878" s="323">
        <v>392.82</v>
      </c>
      <c r="N878" s="323">
        <v>27.97</v>
      </c>
    </row>
    <row r="879">
      <c r="A879" s="334">
        <v>863.0</v>
      </c>
      <c r="B879" s="324" t="s">
        <v>3799</v>
      </c>
      <c r="C879" s="8">
        <v>44184.0</v>
      </c>
      <c r="D879" s="8">
        <v>44205.0</v>
      </c>
      <c r="E879" s="331"/>
      <c r="F879" s="324">
        <v>1805.0</v>
      </c>
      <c r="G879" s="326">
        <v>1557.57</v>
      </c>
      <c r="H879" s="327">
        <v>270.51</v>
      </c>
      <c r="I879" s="322">
        <v>28.29</v>
      </c>
      <c r="J879" s="322">
        <v>198.0</v>
      </c>
      <c r="K879" s="322">
        <v>952.23</v>
      </c>
      <c r="L879" s="323">
        <v>80.95</v>
      </c>
      <c r="M879" s="323">
        <v>0.0</v>
      </c>
      <c r="N879" s="323">
        <v>27.59</v>
      </c>
    </row>
    <row r="880">
      <c r="A880" s="334">
        <v>864.0</v>
      </c>
      <c r="B880" s="324" t="s">
        <v>3800</v>
      </c>
      <c r="C880" s="8">
        <v>44185.0</v>
      </c>
      <c r="D880" s="331"/>
      <c r="E880" s="8">
        <v>44186.0</v>
      </c>
      <c r="F880" s="324">
        <v>665.0</v>
      </c>
      <c r="G880" s="326">
        <v>2152.72</v>
      </c>
      <c r="H880" s="327">
        <v>0.0</v>
      </c>
      <c r="I880" s="322">
        <v>0.0</v>
      </c>
      <c r="J880" s="322">
        <v>0.0</v>
      </c>
      <c r="K880" s="335">
        <v>2070.6</v>
      </c>
      <c r="L880" s="323">
        <v>9.28</v>
      </c>
      <c r="M880" s="323">
        <v>17.14</v>
      </c>
      <c r="N880" s="323">
        <v>55.7</v>
      </c>
    </row>
    <row r="881">
      <c r="A881" s="334">
        <v>865.0</v>
      </c>
      <c r="B881" s="324" t="s">
        <v>3801</v>
      </c>
      <c r="C881" s="15">
        <v>44041.0</v>
      </c>
      <c r="D881" s="8">
        <v>44051.0</v>
      </c>
      <c r="E881" s="331"/>
      <c r="F881" s="324">
        <v>2590.0</v>
      </c>
      <c r="G881" s="326">
        <v>1343.67</v>
      </c>
      <c r="H881" s="327">
        <v>108.0</v>
      </c>
      <c r="I881" s="322">
        <v>170.48</v>
      </c>
      <c r="J881" s="322">
        <v>0.0</v>
      </c>
      <c r="K881" s="322">
        <v>952.23</v>
      </c>
      <c r="L881" s="323">
        <v>58.33</v>
      </c>
      <c r="M881" s="323">
        <v>14.87</v>
      </c>
      <c r="N881" s="323">
        <v>39.76</v>
      </c>
    </row>
    <row r="882">
      <c r="A882" s="22">
        <v>866.0</v>
      </c>
      <c r="B882" s="324" t="s">
        <v>3802</v>
      </c>
      <c r="C882" s="8">
        <v>43996.0</v>
      </c>
      <c r="D882" s="8">
        <v>44082.0</v>
      </c>
      <c r="E882" s="331"/>
      <c r="F882" s="324">
        <v>1425.0</v>
      </c>
      <c r="G882" s="326">
        <v>8428.41</v>
      </c>
      <c r="H882" s="326">
        <v>3708.5</v>
      </c>
      <c r="I882" s="322">
        <v>456.5</v>
      </c>
      <c r="J882" s="322">
        <v>198.0</v>
      </c>
      <c r="K882" s="335">
        <v>2419.58</v>
      </c>
      <c r="L882" s="323">
        <v>120.72</v>
      </c>
      <c r="M882" s="323">
        <v>957.36</v>
      </c>
      <c r="N882" s="323">
        <v>567.75</v>
      </c>
    </row>
    <row r="883">
      <c r="A883" s="305">
        <v>867.0</v>
      </c>
      <c r="B883" s="324" t="s">
        <v>3803</v>
      </c>
      <c r="C883" s="246">
        <v>43913.0</v>
      </c>
      <c r="D883" s="70">
        <v>43923.0</v>
      </c>
      <c r="E883" s="331"/>
      <c r="F883" s="324">
        <v>2070.0</v>
      </c>
      <c r="G883" s="326">
        <v>1196.63</v>
      </c>
      <c r="H883" s="327">
        <v>108.0</v>
      </c>
      <c r="I883" s="322">
        <v>0.0</v>
      </c>
      <c r="J883" s="322">
        <v>0.0</v>
      </c>
      <c r="K883" s="322">
        <v>952.23</v>
      </c>
      <c r="L883" s="323">
        <v>58.33</v>
      </c>
      <c r="M883" s="323">
        <v>38.31</v>
      </c>
      <c r="N883" s="323">
        <v>39.76</v>
      </c>
    </row>
    <row r="884">
      <c r="A884" s="22">
        <v>868.0</v>
      </c>
      <c r="B884" s="324" t="s">
        <v>3804</v>
      </c>
      <c r="C884" s="8">
        <v>43995.0</v>
      </c>
      <c r="D884" s="8">
        <v>44054.0</v>
      </c>
      <c r="E884" s="331"/>
      <c r="F884" s="324">
        <v>815.0</v>
      </c>
      <c r="G884" s="326">
        <v>5433.55</v>
      </c>
      <c r="H884" s="327">
        <v>412.45</v>
      </c>
      <c r="I884" s="322">
        <v>152.18</v>
      </c>
      <c r="J884" s="322">
        <v>198.0</v>
      </c>
      <c r="K884" s="335">
        <v>2700.27</v>
      </c>
      <c r="L884" s="323">
        <v>96.93</v>
      </c>
      <c r="M884" s="329">
        <v>1863.87</v>
      </c>
      <c r="N884" s="323">
        <v>9.85</v>
      </c>
    </row>
    <row r="885">
      <c r="A885" s="22">
        <v>869.0</v>
      </c>
      <c r="B885" s="324" t="s">
        <v>3805</v>
      </c>
      <c r="C885" s="8">
        <v>44063.0</v>
      </c>
      <c r="D885" s="8">
        <v>44075.0</v>
      </c>
      <c r="E885" s="331"/>
      <c r="F885" s="324">
        <v>2395.0</v>
      </c>
      <c r="G885" s="326">
        <v>1272.19</v>
      </c>
      <c r="H885" s="327">
        <v>0.0</v>
      </c>
      <c r="I885" s="322">
        <v>0.0</v>
      </c>
      <c r="J885" s="322">
        <v>0.0</v>
      </c>
      <c r="K885" s="322">
        <v>952.23</v>
      </c>
      <c r="L885" s="323">
        <v>28.03</v>
      </c>
      <c r="M885" s="323">
        <v>221.87</v>
      </c>
      <c r="N885" s="323">
        <v>70.06</v>
      </c>
    </row>
    <row r="886">
      <c r="A886" s="22">
        <v>870.0</v>
      </c>
      <c r="B886" s="324" t="s">
        <v>3806</v>
      </c>
      <c r="C886" s="181">
        <v>44147.0</v>
      </c>
      <c r="D886" s="8">
        <v>44161.0</v>
      </c>
      <c r="E886" s="331"/>
      <c r="F886" s="324">
        <v>2105.0</v>
      </c>
      <c r="G886" s="326">
        <v>1286.73</v>
      </c>
      <c r="H886" s="327">
        <v>271.53</v>
      </c>
      <c r="I886" s="322">
        <v>32.67</v>
      </c>
      <c r="J886" s="322">
        <v>198.0</v>
      </c>
      <c r="K886" s="322">
        <v>501.47</v>
      </c>
      <c r="L886" s="323">
        <v>53.61</v>
      </c>
      <c r="M886" s="323">
        <v>206.48</v>
      </c>
      <c r="N886" s="323">
        <v>22.97</v>
      </c>
    </row>
    <row r="887">
      <c r="A887" s="358">
        <v>2019.0</v>
      </c>
      <c r="B887" s="316"/>
      <c r="C887" s="316"/>
      <c r="D887" s="316"/>
      <c r="E887" s="316"/>
      <c r="F887" s="316"/>
      <c r="G887" s="316"/>
      <c r="H887" s="316"/>
      <c r="I887" s="316"/>
      <c r="J887" s="316"/>
      <c r="K887" s="316"/>
      <c r="L887" s="316"/>
      <c r="M887" s="316"/>
      <c r="N887" s="317"/>
    </row>
    <row r="888">
      <c r="A888" s="22">
        <v>871.0</v>
      </c>
      <c r="B888" s="324" t="s">
        <v>3807</v>
      </c>
      <c r="C888" s="181">
        <v>43468.0</v>
      </c>
      <c r="D888" s="8">
        <v>43496.0</v>
      </c>
      <c r="E888" s="331"/>
      <c r="F888" s="324">
        <v>1525.0</v>
      </c>
      <c r="G888" s="326">
        <v>2169.21</v>
      </c>
      <c r="H888" s="327">
        <v>455.65</v>
      </c>
      <c r="I888" s="322">
        <v>53.91</v>
      </c>
      <c r="J888" s="322">
        <v>0.0</v>
      </c>
      <c r="K888" s="335">
        <v>1276.23</v>
      </c>
      <c r="L888" s="323">
        <v>109.47</v>
      </c>
      <c r="M888" s="323">
        <v>243.54</v>
      </c>
      <c r="N888" s="323">
        <v>30.41</v>
      </c>
    </row>
    <row r="889">
      <c r="A889" s="22">
        <v>872.0</v>
      </c>
      <c r="B889" s="324" t="s">
        <v>3808</v>
      </c>
      <c r="C889" s="8">
        <v>43468.0</v>
      </c>
      <c r="D889" s="8">
        <v>43481.0</v>
      </c>
      <c r="E889" s="331"/>
      <c r="F889" s="324">
        <v>2185.0</v>
      </c>
      <c r="G889" s="326">
        <v>5511.9</v>
      </c>
      <c r="H889" s="326">
        <v>3883.19</v>
      </c>
      <c r="I889" s="322">
        <v>53.91</v>
      </c>
      <c r="J889" s="322">
        <v>0.0</v>
      </c>
      <c r="K889" s="322">
        <v>626.06</v>
      </c>
      <c r="L889" s="323">
        <v>37.4</v>
      </c>
      <c r="M889" s="323">
        <v>255.67</v>
      </c>
      <c r="N889" s="323">
        <v>655.67</v>
      </c>
    </row>
    <row r="890">
      <c r="A890" s="22">
        <v>873.0</v>
      </c>
      <c r="B890" s="324" t="s">
        <v>3809</v>
      </c>
      <c r="C890" s="179">
        <v>43469.0</v>
      </c>
      <c r="D890" s="331"/>
      <c r="E890" s="8">
        <v>43469.0</v>
      </c>
      <c r="F890" s="324">
        <v>615.0</v>
      </c>
      <c r="G890" s="327">
        <v>47.27</v>
      </c>
      <c r="H890" s="327">
        <v>0.0</v>
      </c>
      <c r="I890" s="322">
        <v>0.0</v>
      </c>
      <c r="J890" s="322">
        <v>0.0</v>
      </c>
      <c r="K890" s="322">
        <v>35.65</v>
      </c>
      <c r="L890" s="323">
        <v>11.62</v>
      </c>
      <c r="M890" s="323">
        <v>0.0</v>
      </c>
      <c r="N890" s="323">
        <v>0.0</v>
      </c>
    </row>
    <row r="891">
      <c r="A891" s="22">
        <v>874.0</v>
      </c>
      <c r="B891" s="324" t="s">
        <v>3810</v>
      </c>
      <c r="C891" s="8">
        <v>43471.0</v>
      </c>
      <c r="D891" s="8">
        <v>43563.0</v>
      </c>
      <c r="E891" s="331"/>
      <c r="F891" s="324">
        <v>1560.0</v>
      </c>
      <c r="G891" s="326">
        <v>5191.84</v>
      </c>
      <c r="H891" s="327">
        <v>917.97</v>
      </c>
      <c r="I891" s="322">
        <v>571.27</v>
      </c>
      <c r="J891" s="322">
        <v>0.0</v>
      </c>
      <c r="K891" s="335">
        <v>1456.71</v>
      </c>
      <c r="L891" s="323">
        <v>293.83</v>
      </c>
      <c r="M891" s="329">
        <v>1928.37</v>
      </c>
      <c r="N891" s="323">
        <v>23.69</v>
      </c>
    </row>
    <row r="892">
      <c r="A892" s="22">
        <v>875.0</v>
      </c>
      <c r="B892" s="324" t="s">
        <v>3811</v>
      </c>
      <c r="C892" s="181">
        <v>43472.0</v>
      </c>
      <c r="D892" s="8">
        <v>43483.0</v>
      </c>
      <c r="E892" s="331"/>
      <c r="F892" s="324">
        <v>1775.0</v>
      </c>
      <c r="G892" s="327">
        <v>938.18</v>
      </c>
      <c r="H892" s="327">
        <v>304.19</v>
      </c>
      <c r="I892" s="322">
        <v>0.0</v>
      </c>
      <c r="J892" s="322">
        <v>0.0</v>
      </c>
      <c r="K892" s="322">
        <v>545.06</v>
      </c>
      <c r="L892" s="323">
        <v>63.52</v>
      </c>
      <c r="M892" s="323">
        <v>0.0</v>
      </c>
      <c r="N892" s="323">
        <v>25.41</v>
      </c>
    </row>
    <row r="893">
      <c r="A893" s="22">
        <v>876.0</v>
      </c>
      <c r="B893" s="324" t="s">
        <v>3812</v>
      </c>
      <c r="C893" s="8">
        <v>43475.0</v>
      </c>
      <c r="D893" s="8">
        <v>43506.0</v>
      </c>
      <c r="E893" s="331"/>
      <c r="F893" s="324">
        <v>1440.0</v>
      </c>
      <c r="G893" s="326">
        <v>8964.34</v>
      </c>
      <c r="H893" s="326">
        <v>5275.26</v>
      </c>
      <c r="I893" s="322">
        <v>53.91</v>
      </c>
      <c r="J893" s="322">
        <v>0.0</v>
      </c>
      <c r="K893" s="335">
        <v>1819.55</v>
      </c>
      <c r="L893" s="323">
        <v>85.53</v>
      </c>
      <c r="M893" s="323">
        <v>890.29</v>
      </c>
      <c r="N893" s="323">
        <v>839.8</v>
      </c>
    </row>
    <row r="894">
      <c r="A894" s="22">
        <v>877.0</v>
      </c>
      <c r="B894" s="324" t="s">
        <v>3813</v>
      </c>
      <c r="C894" s="181">
        <v>43476.0</v>
      </c>
      <c r="D894" s="8">
        <v>43496.0</v>
      </c>
      <c r="E894" s="331"/>
      <c r="F894" s="324">
        <v>2050.0</v>
      </c>
      <c r="G894" s="326">
        <v>1928.23</v>
      </c>
      <c r="H894" s="327">
        <v>380.05</v>
      </c>
      <c r="I894" s="322">
        <v>53.91</v>
      </c>
      <c r="J894" s="322">
        <v>0.0</v>
      </c>
      <c r="K894" s="335">
        <v>1354.98</v>
      </c>
      <c r="L894" s="323">
        <v>116.08</v>
      </c>
      <c r="M894" s="323">
        <v>0.0</v>
      </c>
      <c r="N894" s="323">
        <v>23.21</v>
      </c>
    </row>
    <row r="895">
      <c r="A895" s="22">
        <v>878.0</v>
      </c>
      <c r="B895" s="324" t="s">
        <v>3814</v>
      </c>
      <c r="C895" s="8">
        <v>43477.0</v>
      </c>
      <c r="D895" s="8">
        <v>43506.0</v>
      </c>
      <c r="E895" s="331"/>
      <c r="F895" s="324">
        <v>2360.0</v>
      </c>
      <c r="G895" s="326">
        <v>2835.54</v>
      </c>
      <c r="H895" s="327">
        <v>415.27</v>
      </c>
      <c r="I895" s="322">
        <v>207.38</v>
      </c>
      <c r="J895" s="322">
        <v>0.0</v>
      </c>
      <c r="K895" s="335">
        <v>1098.35</v>
      </c>
      <c r="L895" s="323">
        <v>174.28</v>
      </c>
      <c r="M895" s="323">
        <v>917.78</v>
      </c>
      <c r="N895" s="323">
        <v>22.48</v>
      </c>
    </row>
    <row r="896">
      <c r="A896" s="22">
        <v>879.0</v>
      </c>
      <c r="B896" s="324" t="s">
        <v>3815</v>
      </c>
      <c r="C896" s="181">
        <v>43486.0</v>
      </c>
      <c r="D896" s="8">
        <v>43499.0</v>
      </c>
      <c r="E896" s="331"/>
      <c r="F896" s="324">
        <v>2150.0</v>
      </c>
      <c r="G896" s="326">
        <v>1375.97</v>
      </c>
      <c r="H896" s="327">
        <v>0.0</v>
      </c>
      <c r="I896" s="322">
        <v>0.0</v>
      </c>
      <c r="J896" s="322">
        <v>0.0</v>
      </c>
      <c r="K896" s="335">
        <v>1075.43</v>
      </c>
      <c r="L896" s="323">
        <v>65.4</v>
      </c>
      <c r="M896" s="323">
        <v>202.45</v>
      </c>
      <c r="N896" s="323">
        <v>32.69</v>
      </c>
    </row>
    <row r="897">
      <c r="A897" s="22">
        <v>880.0</v>
      </c>
      <c r="B897" s="324" t="s">
        <v>3816</v>
      </c>
      <c r="C897" s="8">
        <v>43479.0</v>
      </c>
      <c r="D897" s="8">
        <v>43498.0</v>
      </c>
      <c r="E897" s="331"/>
      <c r="F897" s="324">
        <v>1845.0</v>
      </c>
      <c r="G897" s="326">
        <v>1754.93</v>
      </c>
      <c r="H897" s="327">
        <v>205.2</v>
      </c>
      <c r="I897" s="322">
        <v>53.91</v>
      </c>
      <c r="J897" s="322">
        <v>0.0</v>
      </c>
      <c r="K897" s="335">
        <v>1397.73</v>
      </c>
      <c r="L897" s="323">
        <v>71.34</v>
      </c>
      <c r="M897" s="323">
        <v>0.0</v>
      </c>
      <c r="N897" s="323">
        <v>26.75</v>
      </c>
    </row>
    <row r="898">
      <c r="A898" s="22">
        <v>881.0</v>
      </c>
      <c r="B898" s="324" t="s">
        <v>3817</v>
      </c>
      <c r="C898" s="8">
        <v>43479.0</v>
      </c>
      <c r="D898" s="8">
        <v>43511.0</v>
      </c>
      <c r="E898" s="331"/>
      <c r="F898" s="324">
        <v>1355.0</v>
      </c>
      <c r="G898" s="326">
        <v>1537.82</v>
      </c>
      <c r="H898" s="327">
        <v>368.48</v>
      </c>
      <c r="I898" s="322">
        <v>0.0</v>
      </c>
      <c r="J898" s="322">
        <v>0.0</v>
      </c>
      <c r="K898" s="335">
        <v>1045.13</v>
      </c>
      <c r="L898" s="323">
        <v>95.55</v>
      </c>
      <c r="M898" s="323">
        <v>0.0</v>
      </c>
      <c r="N898" s="323">
        <v>28.66</v>
      </c>
    </row>
    <row r="899">
      <c r="A899" s="22">
        <v>882.0</v>
      </c>
      <c r="B899" s="324" t="s">
        <v>3818</v>
      </c>
      <c r="C899" s="8">
        <v>43486.0</v>
      </c>
      <c r="D899" s="181">
        <v>43518.0</v>
      </c>
      <c r="E899" s="331"/>
      <c r="F899" s="324">
        <v>1080.0</v>
      </c>
      <c r="G899" s="326">
        <v>13539.94</v>
      </c>
      <c r="H899" s="326">
        <v>9581.81</v>
      </c>
      <c r="I899" s="322">
        <v>53.91</v>
      </c>
      <c r="J899" s="322">
        <v>0.0</v>
      </c>
      <c r="K899" s="335">
        <v>1520.93</v>
      </c>
      <c r="L899" s="323">
        <v>79.47</v>
      </c>
      <c r="M899" s="323">
        <v>729.19</v>
      </c>
      <c r="N899" s="329">
        <v>1574.63</v>
      </c>
    </row>
    <row r="900">
      <c r="A900" s="22">
        <v>883.0</v>
      </c>
      <c r="B900" s="324" t="s">
        <v>3819</v>
      </c>
      <c r="C900" s="8">
        <v>43487.0</v>
      </c>
      <c r="D900" s="8">
        <v>43495.0</v>
      </c>
      <c r="E900" s="331"/>
      <c r="F900" s="324">
        <v>2015.0</v>
      </c>
      <c r="G900" s="327">
        <v>767.39</v>
      </c>
      <c r="H900" s="327">
        <v>75.6</v>
      </c>
      <c r="I900" s="322">
        <v>0.0</v>
      </c>
      <c r="J900" s="322">
        <v>0.0</v>
      </c>
      <c r="K900" s="322">
        <v>626.81</v>
      </c>
      <c r="L900" s="323">
        <v>37.13</v>
      </c>
      <c r="M900" s="323">
        <v>0.0</v>
      </c>
      <c r="N900" s="323">
        <v>27.85</v>
      </c>
    </row>
    <row r="901">
      <c r="A901" s="22">
        <v>884.0</v>
      </c>
      <c r="B901" s="324" t="s">
        <v>3820</v>
      </c>
      <c r="C901" s="8">
        <v>43488.0</v>
      </c>
      <c r="D901" s="181">
        <v>43523.0</v>
      </c>
      <c r="E901" s="331"/>
      <c r="F901" s="324">
        <v>1500.0</v>
      </c>
      <c r="G901" s="326">
        <v>4450.32</v>
      </c>
      <c r="H901" s="326">
        <v>2772.83</v>
      </c>
      <c r="I901" s="322">
        <v>53.91</v>
      </c>
      <c r="J901" s="322">
        <v>0.0</v>
      </c>
      <c r="K901" s="322">
        <v>748.31</v>
      </c>
      <c r="L901" s="323">
        <v>109.44</v>
      </c>
      <c r="M901" s="323">
        <v>381.47</v>
      </c>
      <c r="N901" s="323">
        <v>384.36</v>
      </c>
    </row>
    <row r="902">
      <c r="A902" s="22">
        <v>885.0</v>
      </c>
      <c r="B902" s="324" t="s">
        <v>3821</v>
      </c>
      <c r="C902" s="8">
        <v>43492.0</v>
      </c>
      <c r="D902" s="8">
        <v>43528.0</v>
      </c>
      <c r="E902" s="331"/>
      <c r="F902" s="324">
        <v>1555.0</v>
      </c>
      <c r="G902" s="326">
        <v>3465.47</v>
      </c>
      <c r="H902" s="327">
        <v>716.9</v>
      </c>
      <c r="I902" s="322">
        <v>14.37</v>
      </c>
      <c r="J902" s="322">
        <v>0.0</v>
      </c>
      <c r="K902" s="335">
        <v>1519.23</v>
      </c>
      <c r="L902" s="323">
        <v>150.36</v>
      </c>
      <c r="M902" s="329">
        <v>1033.29</v>
      </c>
      <c r="N902" s="323">
        <v>31.32</v>
      </c>
    </row>
    <row r="903">
      <c r="A903" s="22">
        <v>886.0</v>
      </c>
      <c r="B903" s="324" t="s">
        <v>3523</v>
      </c>
      <c r="C903" s="22" t="s">
        <v>3523</v>
      </c>
      <c r="D903" s="19" t="s">
        <v>3523</v>
      </c>
      <c r="E903" s="324" t="s">
        <v>3523</v>
      </c>
      <c r="F903" s="324" t="s">
        <v>3523</v>
      </c>
      <c r="G903" s="327" t="s">
        <v>3523</v>
      </c>
      <c r="H903" s="327" t="s">
        <v>3523</v>
      </c>
      <c r="I903" s="322" t="s">
        <v>3523</v>
      </c>
      <c r="J903" s="322" t="s">
        <v>3523</v>
      </c>
      <c r="K903" s="322" t="s">
        <v>3523</v>
      </c>
      <c r="L903" s="323" t="s">
        <v>3523</v>
      </c>
      <c r="M903" s="323" t="s">
        <v>3523</v>
      </c>
      <c r="N903" s="323" t="s">
        <v>3523</v>
      </c>
    </row>
    <row r="904">
      <c r="A904" s="22">
        <v>887.0</v>
      </c>
      <c r="B904" s="324" t="s">
        <v>3822</v>
      </c>
      <c r="C904" s="8">
        <v>43464.0</v>
      </c>
      <c r="D904" s="181">
        <v>43510.0</v>
      </c>
      <c r="E904" s="331"/>
      <c r="F904" s="324">
        <v>1500.0</v>
      </c>
      <c r="G904" s="326">
        <v>1303.41</v>
      </c>
      <c r="H904" s="327">
        <v>151.2</v>
      </c>
      <c r="I904" s="322">
        <v>0.0</v>
      </c>
      <c r="J904" s="322">
        <v>0.0</v>
      </c>
      <c r="K904" s="322">
        <v>588.01</v>
      </c>
      <c r="L904" s="323">
        <v>44.46</v>
      </c>
      <c r="M904" s="323">
        <v>499.22</v>
      </c>
      <c r="N904" s="323">
        <v>20.52</v>
      </c>
    </row>
    <row r="905">
      <c r="A905" s="22">
        <v>888.0</v>
      </c>
      <c r="B905" s="324" t="s">
        <v>3823</v>
      </c>
      <c r="C905" s="8">
        <v>43496.0</v>
      </c>
      <c r="D905" s="181">
        <v>43502.0</v>
      </c>
      <c r="E905" s="331"/>
      <c r="F905" s="324">
        <v>3650.0</v>
      </c>
      <c r="G905" s="327">
        <v>505.78</v>
      </c>
      <c r="H905" s="327">
        <v>140.91</v>
      </c>
      <c r="I905" s="322">
        <v>0.0</v>
      </c>
      <c r="J905" s="322">
        <v>0.0</v>
      </c>
      <c r="K905" s="322">
        <v>302.06</v>
      </c>
      <c r="L905" s="323">
        <v>39.26</v>
      </c>
      <c r="M905" s="323">
        <v>0.0</v>
      </c>
      <c r="N905" s="323">
        <v>23.55</v>
      </c>
    </row>
    <row r="906">
      <c r="A906" s="22">
        <v>889.0</v>
      </c>
      <c r="B906" s="324" t="s">
        <v>3824</v>
      </c>
      <c r="C906" s="8">
        <v>43496.0</v>
      </c>
      <c r="D906" s="8">
        <v>43529.0</v>
      </c>
      <c r="E906" s="331"/>
      <c r="F906" s="324">
        <v>1370.0</v>
      </c>
      <c r="G906" s="326">
        <v>3033.61</v>
      </c>
      <c r="H906" s="327">
        <v>314.48</v>
      </c>
      <c r="I906" s="322">
        <v>87.99</v>
      </c>
      <c r="J906" s="322">
        <v>0.0</v>
      </c>
      <c r="K906" s="335">
        <v>998.7</v>
      </c>
      <c r="L906" s="323">
        <v>77.1</v>
      </c>
      <c r="M906" s="329">
        <v>1541.33</v>
      </c>
      <c r="N906" s="323">
        <v>14.01</v>
      </c>
    </row>
    <row r="907">
      <c r="A907" s="374">
        <v>890.0</v>
      </c>
      <c r="B907" s="324" t="s">
        <v>3825</v>
      </c>
      <c r="C907" s="181">
        <v>43497.0</v>
      </c>
      <c r="D907" s="181">
        <v>43504.0</v>
      </c>
      <c r="E907" s="331"/>
      <c r="F907" s="324">
        <v>2220.0</v>
      </c>
      <c r="G907" s="326">
        <v>1068.1</v>
      </c>
      <c r="H907" s="327">
        <v>0.0</v>
      </c>
      <c r="I907" s="322">
        <v>0.0</v>
      </c>
      <c r="J907" s="322">
        <v>0.0</v>
      </c>
      <c r="K907" s="322">
        <v>970.01</v>
      </c>
      <c r="L907" s="323">
        <v>53.51</v>
      </c>
      <c r="M907" s="323">
        <v>0.0</v>
      </c>
      <c r="N907" s="323">
        <v>44.58</v>
      </c>
    </row>
    <row r="908">
      <c r="A908" s="374">
        <v>891.0</v>
      </c>
      <c r="B908" s="324" t="s">
        <v>3826</v>
      </c>
      <c r="C908" s="179">
        <v>43498.0</v>
      </c>
      <c r="D908" s="181">
        <v>43506.0</v>
      </c>
      <c r="E908" s="331"/>
      <c r="F908" s="324">
        <v>1960.0</v>
      </c>
      <c r="G908" s="326">
        <v>2030.23</v>
      </c>
      <c r="H908" s="326">
        <v>1195.88</v>
      </c>
      <c r="I908" s="322">
        <v>0.0</v>
      </c>
      <c r="J908" s="322">
        <v>0.0</v>
      </c>
      <c r="K908" s="322">
        <v>586.31</v>
      </c>
      <c r="L908" s="323">
        <v>38.99</v>
      </c>
      <c r="M908" s="323">
        <v>0.0</v>
      </c>
      <c r="N908" s="323">
        <v>209.05</v>
      </c>
    </row>
    <row r="909">
      <c r="A909" s="374">
        <v>892.0</v>
      </c>
      <c r="B909" s="324" t="s">
        <v>3827</v>
      </c>
      <c r="C909" s="179">
        <v>43497.0</v>
      </c>
      <c r="D909" s="181">
        <v>43511.0</v>
      </c>
      <c r="E909" s="331"/>
      <c r="F909" s="324">
        <v>1950.0</v>
      </c>
      <c r="G909" s="326">
        <v>1162.82</v>
      </c>
      <c r="H909" s="327">
        <v>97.2</v>
      </c>
      <c r="I909" s="322">
        <v>0.0</v>
      </c>
      <c r="J909" s="322">
        <v>0.0</v>
      </c>
      <c r="K909" s="322">
        <v>967.53</v>
      </c>
      <c r="L909" s="323">
        <v>56.06</v>
      </c>
      <c r="M909" s="323">
        <v>0.0</v>
      </c>
      <c r="N909" s="323">
        <v>42.03</v>
      </c>
    </row>
    <row r="910">
      <c r="A910" s="374">
        <v>893.0</v>
      </c>
      <c r="B910" s="324" t="s">
        <v>3828</v>
      </c>
      <c r="C910" s="179">
        <v>43502.0</v>
      </c>
      <c r="D910" s="8">
        <v>43507.0</v>
      </c>
      <c r="E910" s="331"/>
      <c r="F910" s="324">
        <v>2805.0</v>
      </c>
      <c r="G910" s="326">
        <v>2718.4</v>
      </c>
      <c r="H910" s="326">
        <v>1718.22</v>
      </c>
      <c r="I910" s="322">
        <v>0.0</v>
      </c>
      <c r="J910" s="322">
        <v>0.0</v>
      </c>
      <c r="K910" s="322">
        <v>588.01</v>
      </c>
      <c r="L910" s="323">
        <v>32.49</v>
      </c>
      <c r="M910" s="323">
        <v>72.6</v>
      </c>
      <c r="N910" s="323">
        <v>307.08</v>
      </c>
    </row>
    <row r="911">
      <c r="A911" s="374">
        <v>894.0</v>
      </c>
      <c r="B911" s="324" t="s">
        <v>3829</v>
      </c>
      <c r="C911" s="179">
        <v>43503.0</v>
      </c>
      <c r="D911" s="8">
        <v>43514.0</v>
      </c>
      <c r="E911" s="331"/>
      <c r="F911" s="324">
        <v>1595.0</v>
      </c>
      <c r="G911" s="327">
        <v>516.66</v>
      </c>
      <c r="H911" s="327">
        <v>65.56</v>
      </c>
      <c r="I911" s="322">
        <v>0.0</v>
      </c>
      <c r="J911" s="322">
        <v>0.0</v>
      </c>
      <c r="K911" s="322">
        <v>383.06</v>
      </c>
      <c r="L911" s="323">
        <v>44.03</v>
      </c>
      <c r="M911" s="323">
        <v>0.0</v>
      </c>
      <c r="N911" s="323">
        <v>24.01</v>
      </c>
    </row>
    <row r="912">
      <c r="A912" s="374">
        <v>895.0</v>
      </c>
      <c r="B912" s="324" t="s">
        <v>3523</v>
      </c>
      <c r="C912" s="324" t="s">
        <v>3523</v>
      </c>
      <c r="D912" s="324" t="s">
        <v>3523</v>
      </c>
      <c r="E912" s="324" t="s">
        <v>3523</v>
      </c>
      <c r="F912" s="324" t="s">
        <v>3523</v>
      </c>
      <c r="G912" s="327" t="s">
        <v>3523</v>
      </c>
      <c r="H912" s="327" t="s">
        <v>3523</v>
      </c>
      <c r="I912" s="322" t="s">
        <v>3523</v>
      </c>
      <c r="J912" s="322" t="s">
        <v>3523</v>
      </c>
      <c r="K912" s="322" t="s">
        <v>3523</v>
      </c>
      <c r="L912" s="323" t="s">
        <v>3523</v>
      </c>
      <c r="M912" s="323" t="s">
        <v>3523</v>
      </c>
      <c r="N912" s="323" t="s">
        <v>3523</v>
      </c>
    </row>
    <row r="913">
      <c r="A913" s="374">
        <v>896.0</v>
      </c>
      <c r="B913" s="324" t="s">
        <v>3830</v>
      </c>
      <c r="C913" s="179">
        <v>43504.0</v>
      </c>
      <c r="D913" s="181">
        <v>43533.0</v>
      </c>
      <c r="E913" s="331"/>
      <c r="F913" s="324">
        <v>2290.0</v>
      </c>
      <c r="G913" s="326">
        <v>1798.94</v>
      </c>
      <c r="H913" s="327">
        <v>499.1</v>
      </c>
      <c r="I913" s="322">
        <v>0.0</v>
      </c>
      <c r="J913" s="322">
        <v>0.0</v>
      </c>
      <c r="K913" s="335">
        <v>1154.73</v>
      </c>
      <c r="L913" s="323">
        <v>115.3</v>
      </c>
      <c r="M913" s="323">
        <v>0.0</v>
      </c>
      <c r="N913" s="323">
        <v>29.81</v>
      </c>
    </row>
    <row r="914">
      <c r="A914" s="374">
        <v>897.0</v>
      </c>
      <c r="B914" s="324" t="s">
        <v>3831</v>
      </c>
      <c r="C914" s="179">
        <v>43508.0</v>
      </c>
      <c r="D914" s="181">
        <v>43527.0</v>
      </c>
      <c r="E914" s="331"/>
      <c r="F914" s="324">
        <v>2235.0</v>
      </c>
      <c r="G914" s="326">
        <v>9359.16</v>
      </c>
      <c r="H914" s="326">
        <v>6102.16</v>
      </c>
      <c r="I914" s="322">
        <v>53.91</v>
      </c>
      <c r="J914" s="322">
        <v>0.0</v>
      </c>
      <c r="K914" s="335">
        <v>1437.68</v>
      </c>
      <c r="L914" s="323">
        <v>75.83</v>
      </c>
      <c r="M914" s="323">
        <v>661.09</v>
      </c>
      <c r="N914" s="329">
        <v>1028.49</v>
      </c>
    </row>
    <row r="915">
      <c r="A915" s="374">
        <v>898.0</v>
      </c>
      <c r="B915" s="324" t="s">
        <v>3832</v>
      </c>
      <c r="C915" s="179">
        <v>43508.0</v>
      </c>
      <c r="D915" s="181">
        <v>43527.0</v>
      </c>
      <c r="E915" s="331"/>
      <c r="F915" s="324">
        <v>1820.0</v>
      </c>
      <c r="G915" s="326">
        <v>9746.16</v>
      </c>
      <c r="H915" s="326">
        <v>6656.9</v>
      </c>
      <c r="I915" s="322">
        <v>53.91</v>
      </c>
      <c r="J915" s="322">
        <v>0.0</v>
      </c>
      <c r="K915" s="335">
        <v>1316.73</v>
      </c>
      <c r="L915" s="323">
        <v>70.33</v>
      </c>
      <c r="M915" s="323">
        <v>522.17</v>
      </c>
      <c r="N915" s="329">
        <v>1126.12</v>
      </c>
    </row>
    <row r="916">
      <c r="A916" s="374">
        <v>899.0</v>
      </c>
      <c r="B916" s="324" t="s">
        <v>3833</v>
      </c>
      <c r="C916" s="179">
        <v>43509.0</v>
      </c>
      <c r="D916" s="8">
        <v>43537.0</v>
      </c>
      <c r="E916" s="331"/>
      <c r="F916" s="324">
        <v>1660.0</v>
      </c>
      <c r="G916" s="326">
        <v>1809.94</v>
      </c>
      <c r="H916" s="327">
        <v>227.31</v>
      </c>
      <c r="I916" s="322">
        <v>87.99</v>
      </c>
      <c r="J916" s="322">
        <v>0.0</v>
      </c>
      <c r="K916" s="322">
        <v>879.9</v>
      </c>
      <c r="L916" s="323">
        <v>62.12</v>
      </c>
      <c r="M916" s="323">
        <v>539.31</v>
      </c>
      <c r="N916" s="323">
        <v>13.31</v>
      </c>
    </row>
    <row r="917">
      <c r="A917" s="374">
        <v>900.0</v>
      </c>
      <c r="B917" s="324" t="s">
        <v>3834</v>
      </c>
      <c r="C917" s="179">
        <v>43512.0</v>
      </c>
      <c r="D917" s="179">
        <v>43539.0</v>
      </c>
      <c r="E917" s="331"/>
      <c r="F917" s="324">
        <v>1495.0</v>
      </c>
      <c r="G917" s="326">
        <v>1206.62</v>
      </c>
      <c r="H917" s="327">
        <v>458.98</v>
      </c>
      <c r="I917" s="322">
        <v>0.0</v>
      </c>
      <c r="J917" s="322">
        <v>0.0</v>
      </c>
      <c r="K917" s="322">
        <v>585.56</v>
      </c>
      <c r="L917" s="323">
        <v>134.3</v>
      </c>
      <c r="M917" s="323">
        <v>0.0</v>
      </c>
      <c r="N917" s="323">
        <v>27.78</v>
      </c>
    </row>
    <row r="918">
      <c r="A918" s="374">
        <v>901.0</v>
      </c>
      <c r="B918" s="324" t="s">
        <v>3835</v>
      </c>
      <c r="C918" s="179">
        <v>43518.0</v>
      </c>
      <c r="D918" s="179">
        <v>43535.0</v>
      </c>
      <c r="E918" s="331"/>
      <c r="F918" s="324">
        <v>1970.0</v>
      </c>
      <c r="G918" s="326">
        <v>1352.55</v>
      </c>
      <c r="H918" s="327">
        <v>194.4</v>
      </c>
      <c r="I918" s="322">
        <v>107.83</v>
      </c>
      <c r="J918" s="322">
        <v>0.0</v>
      </c>
      <c r="K918" s="322">
        <v>952.23</v>
      </c>
      <c r="L918" s="323">
        <v>70.33</v>
      </c>
      <c r="M918" s="323">
        <v>0.0</v>
      </c>
      <c r="N918" s="323">
        <v>27.76</v>
      </c>
    </row>
    <row r="919">
      <c r="A919" s="374">
        <v>902.0</v>
      </c>
      <c r="B919" s="324" t="s">
        <v>3836</v>
      </c>
      <c r="C919" s="179">
        <v>43519.0</v>
      </c>
      <c r="D919" s="179">
        <v>43552.0</v>
      </c>
      <c r="E919" s="331"/>
      <c r="F919" s="324">
        <v>1185.0</v>
      </c>
      <c r="G919" s="326">
        <v>2182.98</v>
      </c>
      <c r="H919" s="327">
        <v>291.6</v>
      </c>
      <c r="I919" s="322">
        <v>53.91</v>
      </c>
      <c r="J919" s="322">
        <v>0.0</v>
      </c>
      <c r="K919" s="335">
        <v>1397.73</v>
      </c>
      <c r="L919" s="323">
        <v>39.24</v>
      </c>
      <c r="M919" s="323">
        <v>341.65</v>
      </c>
      <c r="N919" s="323">
        <v>58.85</v>
      </c>
    </row>
    <row r="920">
      <c r="A920" s="374">
        <v>903.0</v>
      </c>
      <c r="B920" s="324" t="s">
        <v>3837</v>
      </c>
      <c r="C920" s="179">
        <v>43521.0</v>
      </c>
      <c r="D920" s="8">
        <v>43565.0</v>
      </c>
      <c r="E920" s="331"/>
      <c r="F920" s="324">
        <v>1470.0</v>
      </c>
      <c r="G920" s="326">
        <v>3975.67</v>
      </c>
      <c r="H920" s="327">
        <v>739.01</v>
      </c>
      <c r="I920" s="322">
        <v>170.48</v>
      </c>
      <c r="J920" s="322">
        <v>0.0</v>
      </c>
      <c r="K920" s="335">
        <v>2323.69</v>
      </c>
      <c r="L920" s="323">
        <v>140.33</v>
      </c>
      <c r="M920" s="323">
        <v>583.46</v>
      </c>
      <c r="N920" s="323">
        <v>18.7</v>
      </c>
    </row>
    <row r="921">
      <c r="A921" s="374">
        <v>904.0</v>
      </c>
      <c r="B921" s="324" t="s">
        <v>3838</v>
      </c>
      <c r="C921" s="179">
        <v>43522.0</v>
      </c>
      <c r="D921" s="179">
        <v>43535.0</v>
      </c>
      <c r="E921" s="331"/>
      <c r="F921" s="324">
        <v>1875.0</v>
      </c>
      <c r="G921" s="326">
        <v>1156.09</v>
      </c>
      <c r="H921" s="327">
        <v>0.0</v>
      </c>
      <c r="I921" s="322">
        <v>87.99</v>
      </c>
      <c r="J921" s="322">
        <v>0.0</v>
      </c>
      <c r="K921" s="322">
        <v>970.01</v>
      </c>
      <c r="L921" s="323">
        <v>63.88</v>
      </c>
      <c r="M921" s="323">
        <v>0.0</v>
      </c>
      <c r="N921" s="323">
        <v>34.21</v>
      </c>
    </row>
    <row r="922">
      <c r="A922" s="374">
        <v>905.0</v>
      </c>
      <c r="B922" s="324" t="s">
        <v>3839</v>
      </c>
      <c r="C922" s="179">
        <v>43522.0</v>
      </c>
      <c r="D922" s="331"/>
      <c r="E922" s="8">
        <v>43563.0</v>
      </c>
      <c r="F922" s="324">
        <v>700.0</v>
      </c>
      <c r="G922" s="326">
        <v>5458.48</v>
      </c>
      <c r="H922" s="327">
        <v>0.0</v>
      </c>
      <c r="I922" s="322">
        <v>105.14</v>
      </c>
      <c r="J922" s="322">
        <v>0.0</v>
      </c>
      <c r="K922" s="335">
        <v>4891.53</v>
      </c>
      <c r="L922" s="323">
        <v>88.83</v>
      </c>
      <c r="M922" s="323">
        <v>364.32</v>
      </c>
      <c r="N922" s="323">
        <v>8.66</v>
      </c>
    </row>
    <row r="923">
      <c r="A923" s="374">
        <v>906.0</v>
      </c>
      <c r="B923" s="324" t="s">
        <v>3840</v>
      </c>
      <c r="C923" s="179">
        <v>43522.0</v>
      </c>
      <c r="D923" s="179">
        <v>43607.0</v>
      </c>
      <c r="E923" s="331"/>
      <c r="F923" s="324">
        <v>755.0</v>
      </c>
      <c r="G923" s="326">
        <v>4775.1</v>
      </c>
      <c r="H923" s="326">
        <v>1217.55</v>
      </c>
      <c r="I923" s="322">
        <v>141.91</v>
      </c>
      <c r="J923" s="322">
        <v>0.0</v>
      </c>
      <c r="K923" s="335">
        <v>1932.62</v>
      </c>
      <c r="L923" s="323">
        <v>227.28</v>
      </c>
      <c r="M923" s="329">
        <v>1222.97</v>
      </c>
      <c r="N923" s="323">
        <v>32.77</v>
      </c>
    </row>
    <row r="924">
      <c r="A924" s="374">
        <v>907.0</v>
      </c>
      <c r="B924" s="324" t="s">
        <v>3841</v>
      </c>
      <c r="C924" s="179">
        <v>43522.0</v>
      </c>
      <c r="D924" s="331"/>
      <c r="E924" s="179">
        <v>43529.0</v>
      </c>
      <c r="F924" s="324">
        <v>490.0</v>
      </c>
      <c r="G924" s="326">
        <v>5383.28</v>
      </c>
      <c r="H924" s="326">
        <v>2773.7</v>
      </c>
      <c r="I924" s="322">
        <v>87.99</v>
      </c>
      <c r="J924" s="322">
        <v>0.0</v>
      </c>
      <c r="K924" s="335">
        <v>1539.34</v>
      </c>
      <c r="L924" s="323">
        <v>34.99</v>
      </c>
      <c r="M924" s="323">
        <v>459.62</v>
      </c>
      <c r="N924" s="323">
        <v>487.64</v>
      </c>
    </row>
    <row r="925">
      <c r="A925" s="374">
        <v>908.0</v>
      </c>
      <c r="B925" s="324" t="s">
        <v>3842</v>
      </c>
      <c r="C925" s="179">
        <v>43522.0</v>
      </c>
      <c r="D925" s="179">
        <v>43542.0</v>
      </c>
      <c r="E925" s="331"/>
      <c r="F925" s="324">
        <v>1760.0</v>
      </c>
      <c r="G925" s="326">
        <v>2033.67</v>
      </c>
      <c r="H925" s="327">
        <v>0.0</v>
      </c>
      <c r="I925" s="322">
        <v>100.95</v>
      </c>
      <c r="J925" s="322">
        <v>0.0</v>
      </c>
      <c r="K925" s="322">
        <v>992.73</v>
      </c>
      <c r="L925" s="323">
        <v>71.34</v>
      </c>
      <c r="M925" s="323">
        <v>841.9</v>
      </c>
      <c r="N925" s="323">
        <v>26.75</v>
      </c>
    </row>
    <row r="926">
      <c r="A926" s="374">
        <v>909.0</v>
      </c>
      <c r="B926" s="324" t="s">
        <v>3843</v>
      </c>
      <c r="C926" s="179">
        <v>43524.0</v>
      </c>
      <c r="D926" s="8">
        <v>43590.0</v>
      </c>
      <c r="E926" s="331"/>
      <c r="F926" s="324">
        <v>1010.0</v>
      </c>
      <c r="G926" s="326">
        <v>7654.93</v>
      </c>
      <c r="H926" s="326">
        <v>3947.64</v>
      </c>
      <c r="I926" s="322">
        <v>139.22</v>
      </c>
      <c r="J926" s="322">
        <v>0.0</v>
      </c>
      <c r="K926" s="335">
        <v>2065.84</v>
      </c>
      <c r="L926" s="323">
        <v>118.86</v>
      </c>
      <c r="M926" s="323">
        <v>814.92</v>
      </c>
      <c r="N926" s="323">
        <v>568.45</v>
      </c>
    </row>
    <row r="927">
      <c r="A927" s="374">
        <v>910.0</v>
      </c>
      <c r="B927" s="324" t="s">
        <v>3844</v>
      </c>
      <c r="C927" s="181">
        <v>43526.0</v>
      </c>
      <c r="D927" s="179">
        <v>43542.0</v>
      </c>
      <c r="E927" s="331"/>
      <c r="F927" s="324">
        <v>1650.0</v>
      </c>
      <c r="G927" s="326">
        <v>1964.95</v>
      </c>
      <c r="H927" s="327">
        <v>183.6</v>
      </c>
      <c r="I927" s="322">
        <v>53.91</v>
      </c>
      <c r="J927" s="322">
        <v>0.0</v>
      </c>
      <c r="K927" s="335">
        <v>1438.23</v>
      </c>
      <c r="L927" s="323">
        <v>70.33</v>
      </c>
      <c r="M927" s="323">
        <v>191.12</v>
      </c>
      <c r="N927" s="323">
        <v>27.76</v>
      </c>
    </row>
    <row r="928">
      <c r="A928" s="374">
        <v>911.0</v>
      </c>
      <c r="B928" s="324" t="s">
        <v>3845</v>
      </c>
      <c r="C928" s="179">
        <v>43526.0</v>
      </c>
      <c r="D928" s="179">
        <v>43535.0</v>
      </c>
      <c r="E928" s="331"/>
      <c r="F928" s="324">
        <v>2515.0</v>
      </c>
      <c r="G928" s="326">
        <v>1125.19</v>
      </c>
      <c r="H928" s="327">
        <v>0.0</v>
      </c>
      <c r="I928" s="322">
        <v>0.0</v>
      </c>
      <c r="J928" s="322">
        <v>0.0</v>
      </c>
      <c r="K928" s="322">
        <v>952.23</v>
      </c>
      <c r="L928" s="323">
        <v>53.51</v>
      </c>
      <c r="M928" s="323">
        <v>74.87</v>
      </c>
      <c r="N928" s="323">
        <v>44.58</v>
      </c>
    </row>
    <row r="929">
      <c r="A929" s="374">
        <v>912.0</v>
      </c>
      <c r="B929" s="324" t="s">
        <v>3846</v>
      </c>
      <c r="C929" s="179">
        <v>43529.0</v>
      </c>
      <c r="D929" s="179">
        <v>43546.0</v>
      </c>
      <c r="E929" s="331"/>
      <c r="F929" s="324">
        <v>1685.0</v>
      </c>
      <c r="G929" s="326">
        <v>1542.68</v>
      </c>
      <c r="H929" s="327">
        <v>194.65</v>
      </c>
      <c r="I929" s="322">
        <v>105.14</v>
      </c>
      <c r="J929" s="322">
        <v>0.0</v>
      </c>
      <c r="K929" s="322">
        <v>950.81</v>
      </c>
      <c r="L929" s="323">
        <v>51.9</v>
      </c>
      <c r="M929" s="323">
        <v>221.87</v>
      </c>
      <c r="N929" s="323">
        <v>18.31</v>
      </c>
    </row>
    <row r="930">
      <c r="A930" s="374">
        <v>913.0</v>
      </c>
      <c r="B930" s="324" t="s">
        <v>3847</v>
      </c>
      <c r="C930" s="179">
        <v>43530.0</v>
      </c>
      <c r="D930" s="179">
        <v>43544.0</v>
      </c>
      <c r="E930" s="331"/>
      <c r="F930" s="324">
        <v>2520.0</v>
      </c>
      <c r="G930" s="326">
        <v>1067.42</v>
      </c>
      <c r="H930" s="327">
        <v>151.2</v>
      </c>
      <c r="I930" s="322">
        <v>53.91</v>
      </c>
      <c r="J930" s="322">
        <v>0.0</v>
      </c>
      <c r="K930" s="322">
        <v>586.31</v>
      </c>
      <c r="L930" s="323">
        <v>46.42</v>
      </c>
      <c r="M930" s="323">
        <v>211.02</v>
      </c>
      <c r="N930" s="323">
        <v>18.56</v>
      </c>
    </row>
    <row r="931">
      <c r="A931" s="374">
        <v>914.0</v>
      </c>
      <c r="B931" s="324" t="s">
        <v>3848</v>
      </c>
      <c r="C931" s="179">
        <v>43531.0</v>
      </c>
      <c r="D931" s="179">
        <v>43543.0</v>
      </c>
      <c r="E931" s="331"/>
      <c r="F931" s="324">
        <v>3470.0</v>
      </c>
      <c r="G931" s="326">
        <v>1657.84</v>
      </c>
      <c r="H931" s="327">
        <v>129.6</v>
      </c>
      <c r="I931" s="322">
        <v>194.42</v>
      </c>
      <c r="J931" s="322">
        <v>0.0</v>
      </c>
      <c r="K931" s="335">
        <v>1235.73</v>
      </c>
      <c r="L931" s="323">
        <v>62.21</v>
      </c>
      <c r="M931" s="323">
        <v>0.0</v>
      </c>
      <c r="N931" s="323">
        <v>35.88</v>
      </c>
    </row>
    <row r="932">
      <c r="A932" s="374">
        <v>915.0</v>
      </c>
      <c r="B932" s="324" t="s">
        <v>3849</v>
      </c>
      <c r="C932" s="179">
        <v>43532.0</v>
      </c>
      <c r="D932" s="331"/>
      <c r="E932" s="179">
        <v>43537.0</v>
      </c>
      <c r="F932" s="324">
        <v>490.0</v>
      </c>
      <c r="G932" s="326">
        <v>4314.27</v>
      </c>
      <c r="H932" s="326">
        <v>2272.96</v>
      </c>
      <c r="I932" s="322">
        <v>105.03</v>
      </c>
      <c r="J932" s="322">
        <v>0.0</v>
      </c>
      <c r="K932" s="335">
        <v>1122.62</v>
      </c>
      <c r="L932" s="323">
        <v>43.6</v>
      </c>
      <c r="M932" s="323">
        <v>349.45</v>
      </c>
      <c r="N932" s="323">
        <v>420.61</v>
      </c>
    </row>
    <row r="933">
      <c r="A933" s="374">
        <v>916.0</v>
      </c>
      <c r="B933" s="324" t="s">
        <v>3850</v>
      </c>
      <c r="C933" s="179">
        <v>43537.0</v>
      </c>
      <c r="D933" s="331"/>
      <c r="E933" s="179">
        <v>43539.0</v>
      </c>
      <c r="F933" s="324">
        <v>570.0</v>
      </c>
      <c r="G933" s="326">
        <v>2519.8</v>
      </c>
      <c r="H933" s="326">
        <v>1109.48</v>
      </c>
      <c r="I933" s="322">
        <v>53.91</v>
      </c>
      <c r="J933" s="322">
        <v>0.0</v>
      </c>
      <c r="K933" s="322">
        <v>952.23</v>
      </c>
      <c r="L933" s="323">
        <v>34.12</v>
      </c>
      <c r="M933" s="323">
        <v>123.03</v>
      </c>
      <c r="N933" s="323">
        <v>247.03</v>
      </c>
    </row>
    <row r="934">
      <c r="A934" s="374">
        <v>917.0</v>
      </c>
      <c r="B934" s="324" t="s">
        <v>3851</v>
      </c>
      <c r="C934" s="179">
        <v>43537.0</v>
      </c>
      <c r="D934" s="179">
        <v>43555.0</v>
      </c>
      <c r="E934" s="331"/>
      <c r="F934" s="324">
        <v>1585.0</v>
      </c>
      <c r="G934" s="326">
        <v>1657.89</v>
      </c>
      <c r="H934" s="327">
        <v>237.85</v>
      </c>
      <c r="I934" s="322">
        <v>0.0</v>
      </c>
      <c r="J934" s="322">
        <v>0.0</v>
      </c>
      <c r="K934" s="335">
        <v>1316.73</v>
      </c>
      <c r="L934" s="323">
        <v>76.13</v>
      </c>
      <c r="M934" s="323">
        <v>0.0</v>
      </c>
      <c r="N934" s="323">
        <v>27.18</v>
      </c>
    </row>
    <row r="935">
      <c r="A935" s="374">
        <v>918.0</v>
      </c>
      <c r="B935" s="324" t="s">
        <v>3852</v>
      </c>
      <c r="C935" s="179">
        <v>43539.0</v>
      </c>
      <c r="D935" s="179">
        <v>43553.0</v>
      </c>
      <c r="E935" s="331"/>
      <c r="F935" s="324">
        <v>1700.0</v>
      </c>
      <c r="G935" s="326">
        <v>1466.12</v>
      </c>
      <c r="H935" s="327">
        <v>172.8</v>
      </c>
      <c r="I935" s="322">
        <v>0.0</v>
      </c>
      <c r="J935" s="322">
        <v>0.0</v>
      </c>
      <c r="K935" s="335">
        <v>1195.23</v>
      </c>
      <c r="L935" s="323">
        <v>68.07</v>
      </c>
      <c r="M935" s="323">
        <v>0.0</v>
      </c>
      <c r="N935" s="323">
        <v>30.02</v>
      </c>
    </row>
    <row r="936">
      <c r="A936" s="374">
        <v>919.0</v>
      </c>
      <c r="B936" s="324" t="s">
        <v>3853</v>
      </c>
      <c r="C936" s="179">
        <v>43539.0</v>
      </c>
      <c r="D936" s="8">
        <v>43584.0</v>
      </c>
      <c r="E936" s="331"/>
      <c r="F936" s="324">
        <v>1985.0</v>
      </c>
      <c r="G936" s="326">
        <v>2781.72</v>
      </c>
      <c r="H936" s="327">
        <v>902.55</v>
      </c>
      <c r="I936" s="322">
        <v>53.91</v>
      </c>
      <c r="J936" s="322">
        <v>0.0</v>
      </c>
      <c r="K936" s="335">
        <v>1076.17</v>
      </c>
      <c r="L936" s="323">
        <v>204.69</v>
      </c>
      <c r="M936" s="323">
        <v>526.21</v>
      </c>
      <c r="N936" s="323">
        <v>18.19</v>
      </c>
    </row>
    <row r="937">
      <c r="A937" s="374">
        <v>920.0</v>
      </c>
      <c r="B937" s="324" t="s">
        <v>3854</v>
      </c>
      <c r="C937" s="179">
        <v>43539.0</v>
      </c>
      <c r="D937" s="8">
        <v>43556.0</v>
      </c>
      <c r="E937" s="331"/>
      <c r="F937" s="324">
        <v>2330.0</v>
      </c>
      <c r="G937" s="326">
        <v>2019.63</v>
      </c>
      <c r="H937" s="327">
        <v>97.2</v>
      </c>
      <c r="I937" s="322">
        <v>105.14</v>
      </c>
      <c r="J937" s="322">
        <v>0.0</v>
      </c>
      <c r="K937" s="335">
        <v>1397.73</v>
      </c>
      <c r="L937" s="323">
        <v>69.24</v>
      </c>
      <c r="M937" s="323">
        <v>321.47</v>
      </c>
      <c r="N937" s="323">
        <v>28.85</v>
      </c>
    </row>
    <row r="938">
      <c r="A938" s="375">
        <v>921.0</v>
      </c>
      <c r="B938" s="324" t="s">
        <v>3855</v>
      </c>
      <c r="C938" s="181">
        <v>43547.0</v>
      </c>
      <c r="D938" s="179">
        <v>43555.0</v>
      </c>
      <c r="E938" s="331"/>
      <c r="F938" s="324">
        <v>2485.0</v>
      </c>
      <c r="G938" s="327">
        <v>505.78</v>
      </c>
      <c r="H938" s="327">
        <v>140.91</v>
      </c>
      <c r="I938" s="322">
        <v>0.0</v>
      </c>
      <c r="J938" s="322">
        <v>0.0</v>
      </c>
      <c r="K938" s="322">
        <v>302.06</v>
      </c>
      <c r="L938" s="323">
        <v>39.26</v>
      </c>
      <c r="M938" s="323">
        <v>0.0</v>
      </c>
      <c r="N938" s="323">
        <v>23.55</v>
      </c>
    </row>
    <row r="939">
      <c r="A939" s="375">
        <v>922.0</v>
      </c>
      <c r="B939" s="324" t="s">
        <v>3856</v>
      </c>
      <c r="C939" s="179">
        <v>43521.0</v>
      </c>
      <c r="D939" s="8">
        <v>43565.0</v>
      </c>
      <c r="E939" s="331"/>
      <c r="F939" s="324">
        <v>1470.0</v>
      </c>
      <c r="G939" s="326">
        <v>3975.67</v>
      </c>
      <c r="H939" s="327">
        <v>739.01</v>
      </c>
      <c r="I939" s="322">
        <v>170.48</v>
      </c>
      <c r="J939" s="322">
        <v>0.0</v>
      </c>
      <c r="K939" s="335">
        <v>2323.69</v>
      </c>
      <c r="L939" s="323">
        <v>140.33</v>
      </c>
      <c r="M939" s="323">
        <v>583.46</v>
      </c>
      <c r="N939" s="323">
        <v>18.7</v>
      </c>
    </row>
    <row r="940">
      <c r="A940" s="375">
        <v>923.0</v>
      </c>
      <c r="B940" s="324" t="s">
        <v>3857</v>
      </c>
      <c r="C940" s="181">
        <v>43548.0</v>
      </c>
      <c r="D940" s="8">
        <v>43560.0</v>
      </c>
      <c r="E940" s="331"/>
      <c r="F940" s="324">
        <v>1790.0</v>
      </c>
      <c r="G940" s="327">
        <v>979.26</v>
      </c>
      <c r="H940" s="327">
        <v>336.85</v>
      </c>
      <c r="I940" s="322">
        <v>53.91</v>
      </c>
      <c r="J940" s="322">
        <v>0.0</v>
      </c>
      <c r="K940" s="322">
        <v>501.47</v>
      </c>
      <c r="L940" s="323">
        <v>63.3</v>
      </c>
      <c r="M940" s="323">
        <v>0.0</v>
      </c>
      <c r="N940" s="323">
        <v>23.73</v>
      </c>
    </row>
    <row r="941">
      <c r="A941" s="375">
        <v>924.0</v>
      </c>
      <c r="B941" s="324" t="s">
        <v>3523</v>
      </c>
      <c r="C941" s="19" t="s">
        <v>3523</v>
      </c>
      <c r="D941" s="22" t="s">
        <v>3523</v>
      </c>
      <c r="E941" s="324" t="s">
        <v>3523</v>
      </c>
      <c r="F941" s="324" t="s">
        <v>3523</v>
      </c>
      <c r="G941" s="327" t="s">
        <v>3523</v>
      </c>
      <c r="H941" s="327" t="s">
        <v>3523</v>
      </c>
      <c r="I941" s="322" t="s">
        <v>3523</v>
      </c>
      <c r="J941" s="322" t="s">
        <v>3523</v>
      </c>
      <c r="K941" s="322" t="s">
        <v>3523</v>
      </c>
      <c r="L941" s="323" t="s">
        <v>3523</v>
      </c>
      <c r="M941" s="323" t="s">
        <v>3523</v>
      </c>
      <c r="N941" s="323" t="s">
        <v>3523</v>
      </c>
    </row>
    <row r="942">
      <c r="A942" s="375">
        <v>925.0</v>
      </c>
      <c r="B942" s="324" t="s">
        <v>3858</v>
      </c>
      <c r="C942" s="179">
        <v>43548.0</v>
      </c>
      <c r="D942" s="8">
        <v>43556.0</v>
      </c>
      <c r="E942" s="331"/>
      <c r="F942" s="324">
        <v>2365.0</v>
      </c>
      <c r="G942" s="326">
        <v>1370.44</v>
      </c>
      <c r="H942" s="327">
        <v>54.0</v>
      </c>
      <c r="I942" s="322">
        <v>0.0</v>
      </c>
      <c r="J942" s="322">
        <v>0.0</v>
      </c>
      <c r="K942" s="335">
        <v>1114.23</v>
      </c>
      <c r="L942" s="323">
        <v>73.97</v>
      </c>
      <c r="M942" s="323">
        <v>104.12</v>
      </c>
      <c r="N942" s="323">
        <v>24.12</v>
      </c>
    </row>
    <row r="943">
      <c r="A943" s="375">
        <v>926.0</v>
      </c>
      <c r="B943" s="324" t="s">
        <v>3859</v>
      </c>
      <c r="C943" s="179">
        <v>43551.0</v>
      </c>
      <c r="D943" s="8">
        <v>43561.0</v>
      </c>
      <c r="E943" s="331"/>
      <c r="F943" s="324">
        <v>2460.0</v>
      </c>
      <c r="G943" s="326">
        <v>1284.26</v>
      </c>
      <c r="H943" s="327">
        <v>97.2</v>
      </c>
      <c r="I943" s="322">
        <v>102.46</v>
      </c>
      <c r="J943" s="322">
        <v>0.0</v>
      </c>
      <c r="K943" s="322">
        <v>952.23</v>
      </c>
      <c r="L943" s="323">
        <v>56.06</v>
      </c>
      <c r="M943" s="323">
        <v>34.28</v>
      </c>
      <c r="N943" s="323">
        <v>42.03</v>
      </c>
    </row>
    <row r="944">
      <c r="A944" s="375">
        <v>927.0</v>
      </c>
      <c r="B944" s="324" t="s">
        <v>3523</v>
      </c>
      <c r="C944" s="19" t="s">
        <v>3523</v>
      </c>
      <c r="D944" s="22" t="s">
        <v>3523</v>
      </c>
      <c r="E944" s="324" t="s">
        <v>3523</v>
      </c>
      <c r="F944" s="324" t="s">
        <v>3523</v>
      </c>
      <c r="G944" s="327" t="s">
        <v>3523</v>
      </c>
      <c r="H944" s="327" t="s">
        <v>3523</v>
      </c>
      <c r="I944" s="322" t="s">
        <v>3523</v>
      </c>
      <c r="J944" s="322" t="s">
        <v>3523</v>
      </c>
      <c r="K944" s="322" t="s">
        <v>3523</v>
      </c>
      <c r="L944" s="323" t="s">
        <v>3523</v>
      </c>
      <c r="M944" s="323" t="s">
        <v>3523</v>
      </c>
      <c r="N944" s="323" t="s">
        <v>3523</v>
      </c>
    </row>
    <row r="945">
      <c r="A945" s="374">
        <v>928.0</v>
      </c>
      <c r="B945" s="324" t="s">
        <v>3860</v>
      </c>
      <c r="C945" s="179">
        <v>43553.0</v>
      </c>
      <c r="D945" s="8">
        <v>43573.0</v>
      </c>
      <c r="E945" s="331"/>
      <c r="F945" s="324">
        <v>1320.0</v>
      </c>
      <c r="G945" s="326">
        <v>1738.8</v>
      </c>
      <c r="H945" s="327">
        <v>21.85</v>
      </c>
      <c r="I945" s="322">
        <v>53.91</v>
      </c>
      <c r="J945" s="322">
        <v>0.0</v>
      </c>
      <c r="K945" s="335">
        <v>1559.73</v>
      </c>
      <c r="L945" s="323">
        <v>59.04</v>
      </c>
      <c r="M945" s="323">
        <v>0.0</v>
      </c>
      <c r="N945" s="323">
        <v>44.27</v>
      </c>
    </row>
    <row r="946">
      <c r="A946" s="374">
        <v>929.0</v>
      </c>
      <c r="B946" s="324" t="s">
        <v>3861</v>
      </c>
      <c r="C946" s="181">
        <v>43558.0</v>
      </c>
      <c r="D946" s="8">
        <v>43569.0</v>
      </c>
      <c r="E946" s="331"/>
      <c r="F946" s="324">
        <v>2160.0</v>
      </c>
      <c r="G946" s="326">
        <v>1158.32</v>
      </c>
      <c r="H946" s="327">
        <v>108.0</v>
      </c>
      <c r="I946" s="322">
        <v>0.0</v>
      </c>
      <c r="J946" s="322">
        <v>0.0</v>
      </c>
      <c r="K946" s="322">
        <v>952.23</v>
      </c>
      <c r="L946" s="323">
        <v>58.33</v>
      </c>
      <c r="M946" s="323">
        <v>0.0</v>
      </c>
      <c r="N946" s="323">
        <v>39.76</v>
      </c>
    </row>
    <row r="947">
      <c r="A947" s="374">
        <v>930.0</v>
      </c>
      <c r="B947" s="324" t="s">
        <v>3862</v>
      </c>
      <c r="C947" s="8">
        <v>43536.0</v>
      </c>
      <c r="D947" s="8">
        <v>43571.0</v>
      </c>
      <c r="E947" s="331"/>
      <c r="F947" s="324">
        <v>1645.0</v>
      </c>
      <c r="G947" s="326">
        <v>7217.06</v>
      </c>
      <c r="H947" s="327">
        <v>807.74</v>
      </c>
      <c r="I947" s="322">
        <v>347.85</v>
      </c>
      <c r="J947" s="322">
        <v>0.0</v>
      </c>
      <c r="K947" s="335">
        <v>4068.86</v>
      </c>
      <c r="L947" s="323">
        <v>291.62</v>
      </c>
      <c r="M947" s="329">
        <v>1650.08</v>
      </c>
      <c r="N947" s="323">
        <v>50.91</v>
      </c>
    </row>
    <row r="948">
      <c r="A948" s="374">
        <v>931.0</v>
      </c>
      <c r="B948" s="324" t="s">
        <v>3863</v>
      </c>
      <c r="C948" s="179">
        <v>43561.0</v>
      </c>
      <c r="D948" s="8">
        <v>43593.0</v>
      </c>
      <c r="E948" s="331"/>
      <c r="F948" s="324">
        <v>1810.0</v>
      </c>
      <c r="G948" s="326">
        <v>1901.77</v>
      </c>
      <c r="H948" s="327">
        <v>284.13</v>
      </c>
      <c r="I948" s="322">
        <v>53.91</v>
      </c>
      <c r="J948" s="322">
        <v>0.0</v>
      </c>
      <c r="K948" s="335">
        <v>1397.73</v>
      </c>
      <c r="L948" s="323">
        <v>135.26</v>
      </c>
      <c r="M948" s="323">
        <v>0.0</v>
      </c>
      <c r="N948" s="323">
        <v>30.74</v>
      </c>
    </row>
    <row r="949">
      <c r="A949" s="374">
        <v>932.0</v>
      </c>
      <c r="B949" s="331"/>
      <c r="C949" s="331"/>
      <c r="D949" s="331"/>
      <c r="E949" s="331"/>
      <c r="F949" s="331"/>
      <c r="G949" s="321"/>
      <c r="H949" s="321"/>
      <c r="I949" s="353"/>
      <c r="J949" s="353"/>
      <c r="K949" s="353"/>
      <c r="L949" s="354"/>
      <c r="M949" s="354"/>
      <c r="N949" s="354"/>
    </row>
    <row r="950">
      <c r="A950" s="374">
        <v>933.0</v>
      </c>
      <c r="B950" s="331"/>
      <c r="C950" s="331"/>
      <c r="D950" s="331"/>
      <c r="E950" s="331"/>
      <c r="F950" s="331"/>
      <c r="G950" s="321"/>
      <c r="H950" s="321"/>
      <c r="I950" s="353"/>
      <c r="J950" s="353"/>
      <c r="K950" s="353"/>
      <c r="L950" s="354"/>
      <c r="M950" s="354"/>
      <c r="N950" s="354"/>
    </row>
    <row r="951">
      <c r="A951" s="374">
        <v>934.0</v>
      </c>
      <c r="B951" s="331"/>
      <c r="C951" s="331"/>
      <c r="D951" s="331"/>
      <c r="E951" s="331"/>
      <c r="F951" s="331"/>
      <c r="G951" s="321"/>
      <c r="H951" s="321"/>
      <c r="I951" s="353"/>
      <c r="J951" s="353"/>
      <c r="K951" s="353"/>
      <c r="L951" s="354"/>
      <c r="M951" s="354"/>
      <c r="N951" s="354"/>
    </row>
    <row r="952">
      <c r="A952" s="374">
        <v>935.0</v>
      </c>
      <c r="B952" s="331"/>
      <c r="C952" s="331"/>
      <c r="D952" s="331"/>
      <c r="E952" s="331"/>
      <c r="F952" s="331"/>
      <c r="G952" s="321"/>
      <c r="H952" s="321"/>
      <c r="I952" s="353"/>
      <c r="J952" s="353"/>
      <c r="K952" s="353"/>
      <c r="L952" s="354"/>
      <c r="M952" s="354"/>
      <c r="N952" s="354"/>
    </row>
    <row r="953">
      <c r="A953" s="374">
        <v>936.0</v>
      </c>
      <c r="B953" s="331"/>
      <c r="C953" s="331"/>
      <c r="D953" s="331"/>
      <c r="E953" s="331"/>
      <c r="F953" s="331"/>
      <c r="G953" s="321"/>
      <c r="H953" s="321"/>
      <c r="I953" s="353"/>
      <c r="J953" s="353"/>
      <c r="K953" s="353"/>
      <c r="L953" s="354"/>
      <c r="M953" s="354"/>
      <c r="N953" s="354"/>
    </row>
    <row r="954">
      <c r="A954" s="374">
        <v>937.0</v>
      </c>
      <c r="B954" s="331"/>
      <c r="C954" s="331"/>
      <c r="D954" s="331"/>
      <c r="E954" s="331"/>
      <c r="F954" s="331"/>
      <c r="G954" s="321"/>
      <c r="H954" s="321"/>
      <c r="I954" s="353"/>
      <c r="J954" s="353"/>
      <c r="K954" s="353"/>
      <c r="L954" s="354"/>
      <c r="M954" s="354"/>
      <c r="N954" s="354"/>
    </row>
    <row r="955">
      <c r="A955" s="374">
        <v>938.0</v>
      </c>
      <c r="B955" s="331"/>
      <c r="C955" s="331"/>
      <c r="D955" s="331"/>
      <c r="E955" s="331"/>
      <c r="F955" s="331"/>
      <c r="G955" s="321"/>
      <c r="H955" s="321"/>
      <c r="I955" s="353"/>
      <c r="J955" s="353"/>
      <c r="K955" s="353"/>
      <c r="L955" s="354"/>
      <c r="M955" s="354"/>
      <c r="N955" s="354"/>
    </row>
    <row r="956">
      <c r="A956" s="374">
        <v>939.0</v>
      </c>
      <c r="B956" s="331"/>
      <c r="C956" s="331"/>
      <c r="D956" s="331"/>
      <c r="E956" s="331"/>
      <c r="F956" s="331"/>
      <c r="G956" s="321"/>
      <c r="H956" s="321"/>
      <c r="I956" s="353"/>
      <c r="J956" s="353"/>
      <c r="K956" s="353"/>
      <c r="L956" s="354"/>
      <c r="M956" s="354"/>
      <c r="N956" s="354"/>
    </row>
    <row r="957">
      <c r="A957" s="374">
        <v>940.0</v>
      </c>
      <c r="B957" s="331"/>
      <c r="C957" s="331"/>
      <c r="D957" s="331"/>
      <c r="E957" s="331"/>
      <c r="F957" s="331"/>
      <c r="G957" s="321"/>
      <c r="H957" s="321"/>
      <c r="I957" s="353"/>
      <c r="J957" s="353"/>
      <c r="K957" s="353"/>
      <c r="L957" s="354"/>
      <c r="M957" s="354"/>
      <c r="N957" s="354"/>
    </row>
    <row r="958">
      <c r="A958" s="374">
        <v>941.0</v>
      </c>
      <c r="B958" s="331"/>
      <c r="C958" s="331"/>
      <c r="D958" s="331"/>
      <c r="E958" s="331"/>
      <c r="F958" s="331"/>
      <c r="G958" s="321"/>
      <c r="H958" s="321"/>
      <c r="I958" s="353"/>
      <c r="J958" s="353"/>
      <c r="K958" s="353"/>
      <c r="L958" s="354"/>
      <c r="M958" s="354"/>
      <c r="N958" s="354"/>
    </row>
    <row r="959">
      <c r="A959" s="374">
        <v>942.0</v>
      </c>
      <c r="B959" s="331"/>
      <c r="C959" s="331"/>
      <c r="D959" s="331"/>
      <c r="E959" s="331"/>
      <c r="F959" s="331"/>
      <c r="G959" s="321"/>
      <c r="H959" s="321"/>
      <c r="I959" s="353"/>
      <c r="J959" s="353"/>
      <c r="K959" s="353"/>
      <c r="L959" s="354"/>
      <c r="M959" s="354"/>
      <c r="N959" s="354"/>
    </row>
    <row r="960">
      <c r="A960" s="374">
        <v>943.0</v>
      </c>
      <c r="B960" s="331"/>
      <c r="C960" s="331"/>
      <c r="D960" s="331"/>
      <c r="E960" s="331"/>
      <c r="F960" s="331"/>
      <c r="G960" s="321"/>
      <c r="H960" s="321"/>
      <c r="I960" s="353"/>
      <c r="J960" s="353"/>
      <c r="K960" s="353"/>
      <c r="L960" s="354"/>
      <c r="M960" s="354"/>
      <c r="N960" s="354"/>
    </row>
    <row r="961">
      <c r="A961" s="374">
        <v>944.0</v>
      </c>
      <c r="B961" s="331"/>
      <c r="C961" s="331"/>
      <c r="D961" s="331"/>
      <c r="E961" s="331"/>
      <c r="F961" s="331"/>
      <c r="G961" s="321"/>
      <c r="H961" s="321"/>
      <c r="I961" s="353"/>
      <c r="J961" s="353"/>
      <c r="K961" s="353"/>
      <c r="L961" s="354"/>
      <c r="M961" s="354"/>
      <c r="N961" s="354"/>
    </row>
    <row r="962">
      <c r="A962" s="374">
        <v>945.0</v>
      </c>
      <c r="B962" s="331"/>
      <c r="C962" s="331"/>
      <c r="D962" s="331"/>
      <c r="E962" s="331"/>
      <c r="F962" s="331"/>
      <c r="G962" s="321"/>
      <c r="H962" s="321"/>
      <c r="I962" s="353"/>
      <c r="J962" s="353"/>
      <c r="K962" s="353"/>
      <c r="L962" s="354"/>
      <c r="M962" s="354"/>
      <c r="N962" s="354"/>
    </row>
    <row r="963">
      <c r="A963" s="374">
        <v>946.0</v>
      </c>
      <c r="B963" s="331"/>
      <c r="C963" s="331"/>
      <c r="D963" s="331"/>
      <c r="E963" s="331"/>
      <c r="F963" s="331"/>
      <c r="G963" s="321"/>
      <c r="H963" s="321"/>
      <c r="I963" s="353"/>
      <c r="J963" s="353"/>
      <c r="K963" s="353"/>
      <c r="L963" s="354"/>
      <c r="M963" s="354"/>
      <c r="N963" s="354"/>
    </row>
    <row r="964">
      <c r="A964" s="374">
        <v>947.0</v>
      </c>
      <c r="B964" s="324"/>
      <c r="C964" s="324"/>
      <c r="D964" s="324"/>
      <c r="E964" s="331"/>
      <c r="F964" s="331"/>
      <c r="G964" s="321"/>
      <c r="H964" s="321"/>
      <c r="I964" s="353"/>
      <c r="J964" s="353"/>
      <c r="K964" s="353"/>
      <c r="L964" s="354"/>
      <c r="M964" s="354"/>
      <c r="N964" s="354"/>
    </row>
    <row r="965">
      <c r="A965" s="374">
        <v>948.0</v>
      </c>
      <c r="B965" s="324" t="s">
        <v>3523</v>
      </c>
      <c r="C965" s="324" t="s">
        <v>3523</v>
      </c>
      <c r="D965" s="324" t="s">
        <v>3523</v>
      </c>
      <c r="E965" s="324" t="s">
        <v>3523</v>
      </c>
      <c r="F965" s="324" t="s">
        <v>3523</v>
      </c>
      <c r="G965" s="327" t="s">
        <v>3523</v>
      </c>
      <c r="H965" s="327" t="s">
        <v>3523</v>
      </c>
      <c r="I965" s="322" t="s">
        <v>3523</v>
      </c>
      <c r="J965" s="322" t="s">
        <v>3523</v>
      </c>
      <c r="K965" s="322" t="s">
        <v>3523</v>
      </c>
      <c r="L965" s="323" t="s">
        <v>3523</v>
      </c>
      <c r="M965" s="323" t="s">
        <v>3523</v>
      </c>
      <c r="N965" s="323" t="s">
        <v>3523</v>
      </c>
    </row>
    <row r="966">
      <c r="A966" s="374">
        <v>949.0</v>
      </c>
      <c r="B966" s="331"/>
      <c r="C966" s="331"/>
      <c r="D966" s="331"/>
      <c r="E966" s="331"/>
      <c r="F966" s="331"/>
      <c r="G966" s="321"/>
      <c r="H966" s="321"/>
      <c r="I966" s="353"/>
      <c r="J966" s="353"/>
      <c r="K966" s="353"/>
      <c r="L966" s="354"/>
      <c r="M966" s="354"/>
      <c r="N966" s="354"/>
    </row>
    <row r="967">
      <c r="A967" s="374">
        <v>950.0</v>
      </c>
      <c r="B967" s="331"/>
      <c r="C967" s="331"/>
      <c r="D967" s="331"/>
      <c r="E967" s="331"/>
      <c r="F967" s="331"/>
      <c r="G967" s="321"/>
      <c r="H967" s="321"/>
      <c r="I967" s="353"/>
      <c r="J967" s="353"/>
      <c r="K967" s="353"/>
      <c r="L967" s="354"/>
      <c r="M967" s="354"/>
      <c r="N967" s="354"/>
    </row>
    <row r="968">
      <c r="A968" s="374">
        <v>951.0</v>
      </c>
      <c r="B968" s="331"/>
      <c r="C968" s="331"/>
      <c r="D968" s="331"/>
      <c r="E968" s="331"/>
      <c r="F968" s="331"/>
      <c r="G968" s="321"/>
      <c r="H968" s="321"/>
      <c r="I968" s="353"/>
      <c r="J968" s="353"/>
      <c r="K968" s="353"/>
      <c r="L968" s="354"/>
      <c r="M968" s="354"/>
      <c r="N968" s="354"/>
    </row>
    <row r="969">
      <c r="A969" s="374">
        <v>952.0</v>
      </c>
      <c r="B969" s="331"/>
      <c r="C969" s="331"/>
      <c r="D969" s="331"/>
      <c r="E969" s="331"/>
      <c r="F969" s="331"/>
      <c r="G969" s="321"/>
      <c r="H969" s="321"/>
      <c r="I969" s="353"/>
      <c r="J969" s="353"/>
      <c r="K969" s="353"/>
      <c r="L969" s="354"/>
      <c r="M969" s="354"/>
      <c r="N969" s="354"/>
    </row>
    <row r="970">
      <c r="A970" s="374">
        <v>953.0</v>
      </c>
      <c r="B970" s="331"/>
      <c r="C970" s="331"/>
      <c r="D970" s="331"/>
      <c r="E970" s="331"/>
      <c r="F970" s="331"/>
      <c r="G970" s="321"/>
      <c r="H970" s="321"/>
      <c r="I970" s="353"/>
      <c r="J970" s="353"/>
      <c r="K970" s="353"/>
      <c r="L970" s="354"/>
      <c r="M970" s="354"/>
      <c r="N970" s="354"/>
    </row>
    <row r="971">
      <c r="A971" s="374">
        <v>954.0</v>
      </c>
      <c r="B971" s="324" t="s">
        <v>3864</v>
      </c>
      <c r="C971" s="21">
        <v>43594.0</v>
      </c>
      <c r="D971" s="21">
        <v>43617.0</v>
      </c>
      <c r="E971" s="331"/>
      <c r="F971" s="22">
        <v>2320.0</v>
      </c>
      <c r="G971" s="326">
        <v>6989.95</v>
      </c>
      <c r="H971" s="326">
        <v>6120.63</v>
      </c>
      <c r="I971" s="322">
        <v>0.0</v>
      </c>
      <c r="J971" s="322">
        <v>198.0</v>
      </c>
      <c r="K971" s="322">
        <v>258.47</v>
      </c>
      <c r="L971" s="323">
        <v>65.45</v>
      </c>
      <c r="M971" s="323">
        <v>331.04</v>
      </c>
      <c r="N971" s="323">
        <v>16.36</v>
      </c>
    </row>
    <row r="972">
      <c r="A972" s="374">
        <v>955.0</v>
      </c>
      <c r="B972" s="324" t="s">
        <v>3865</v>
      </c>
      <c r="C972" s="21">
        <v>43595.0</v>
      </c>
      <c r="D972" s="21">
        <v>43630.0</v>
      </c>
      <c r="E972" s="331"/>
      <c r="F972" s="22">
        <v>1450.0</v>
      </c>
      <c r="G972" s="326">
        <v>2781.22</v>
      </c>
      <c r="H972" s="326">
        <v>1033.18</v>
      </c>
      <c r="I972" s="322">
        <v>68.28</v>
      </c>
      <c r="J972" s="322">
        <v>0.0</v>
      </c>
      <c r="K972" s="335">
        <v>1435.98</v>
      </c>
      <c r="L972" s="323">
        <v>221.62</v>
      </c>
      <c r="M972" s="323">
        <v>0.0</v>
      </c>
      <c r="N972" s="323">
        <v>22.16</v>
      </c>
    </row>
    <row r="973">
      <c r="A973" s="374">
        <v>956.0</v>
      </c>
      <c r="B973" s="324" t="s">
        <v>3866</v>
      </c>
      <c r="C973" s="21">
        <v>43599.0</v>
      </c>
      <c r="D973" s="21">
        <v>43622.0</v>
      </c>
      <c r="E973" s="331"/>
      <c r="F973" s="22">
        <v>1340.0</v>
      </c>
      <c r="G973" s="326">
        <v>1696.75</v>
      </c>
      <c r="H973" s="327">
        <v>423.25</v>
      </c>
      <c r="I973" s="322">
        <v>53.91</v>
      </c>
      <c r="J973" s="322">
        <v>0.0</v>
      </c>
      <c r="K973" s="335">
        <v>1112.81</v>
      </c>
      <c r="L973" s="323">
        <v>85.42</v>
      </c>
      <c r="M973" s="323">
        <v>0.0</v>
      </c>
      <c r="N973" s="323">
        <v>21.36</v>
      </c>
    </row>
    <row r="974">
      <c r="A974" s="374">
        <v>957.0</v>
      </c>
      <c r="B974" s="324" t="s">
        <v>3867</v>
      </c>
      <c r="C974" s="8">
        <v>43601.0</v>
      </c>
      <c r="D974" s="21">
        <v>43633.0</v>
      </c>
      <c r="E974" s="331"/>
      <c r="F974" s="22">
        <v>1865.0</v>
      </c>
      <c r="G974" s="326">
        <v>2404.13</v>
      </c>
      <c r="H974" s="327">
        <v>695.04</v>
      </c>
      <c r="I974" s="322">
        <v>53.91</v>
      </c>
      <c r="J974" s="322">
        <v>0.0</v>
      </c>
      <c r="K974" s="335">
        <v>1478.73</v>
      </c>
      <c r="L974" s="323">
        <v>145.32</v>
      </c>
      <c r="M974" s="323">
        <v>0.0</v>
      </c>
      <c r="N974" s="323">
        <v>31.13</v>
      </c>
    </row>
    <row r="975">
      <c r="A975" s="374">
        <v>958.0</v>
      </c>
      <c r="B975" s="324" t="s">
        <v>3868</v>
      </c>
      <c r="C975" s="8">
        <v>43601.0</v>
      </c>
      <c r="D975" s="21">
        <v>43633.0</v>
      </c>
      <c r="E975" s="331"/>
      <c r="F975" s="22">
        <v>1145.0</v>
      </c>
      <c r="G975" s="326">
        <v>2564.93</v>
      </c>
      <c r="H975" s="327">
        <v>957.32</v>
      </c>
      <c r="I975" s="322">
        <v>53.91</v>
      </c>
      <c r="J975" s="322">
        <v>0.0</v>
      </c>
      <c r="K975" s="335">
        <v>1348.33</v>
      </c>
      <c r="L975" s="323">
        <v>175.32</v>
      </c>
      <c r="M975" s="323">
        <v>0.0</v>
      </c>
      <c r="N975" s="323">
        <v>30.05</v>
      </c>
    </row>
    <row r="976">
      <c r="A976" s="374">
        <v>959.0</v>
      </c>
      <c r="B976" s="324" t="s">
        <v>3869</v>
      </c>
      <c r="C976" s="8">
        <v>43601.0</v>
      </c>
      <c r="D976" s="331"/>
      <c r="E976" s="288">
        <v>43602.0</v>
      </c>
      <c r="F976" s="305">
        <v>890.0</v>
      </c>
      <c r="G976" s="326">
        <v>2016.34</v>
      </c>
      <c r="H976" s="327">
        <v>646.27</v>
      </c>
      <c r="I976" s="322">
        <v>0.0</v>
      </c>
      <c r="J976" s="322">
        <v>0.0</v>
      </c>
      <c r="K976" s="335">
        <v>1287.95</v>
      </c>
      <c r="L976" s="323">
        <v>9.28</v>
      </c>
      <c r="M976" s="323">
        <v>17.14</v>
      </c>
      <c r="N976" s="323">
        <v>55.7</v>
      </c>
    </row>
    <row r="977">
      <c r="A977" s="374">
        <v>960.0</v>
      </c>
      <c r="B977" s="324" t="s">
        <v>3870</v>
      </c>
      <c r="C977" s="8">
        <v>43602.0</v>
      </c>
      <c r="D977" s="331"/>
      <c r="E977" s="288">
        <v>43616.0</v>
      </c>
      <c r="F977" s="305">
        <v>1020.0</v>
      </c>
      <c r="G977" s="326">
        <v>9306.52</v>
      </c>
      <c r="H977" s="326">
        <v>0.0</v>
      </c>
      <c r="I977" s="322">
        <v>102.36</v>
      </c>
      <c r="J977" s="335">
        <v>7350.75</v>
      </c>
      <c r="K977" s="335">
        <v>1080.7</v>
      </c>
      <c r="L977" s="323">
        <v>45.49</v>
      </c>
      <c r="M977" s="323">
        <v>707.73</v>
      </c>
      <c r="N977" s="323">
        <v>19.49</v>
      </c>
    </row>
    <row r="978">
      <c r="A978" s="374">
        <v>961.0</v>
      </c>
      <c r="B978" s="324" t="s">
        <v>3871</v>
      </c>
      <c r="C978" s="8">
        <v>43604.0</v>
      </c>
      <c r="D978" s="331"/>
      <c r="E978" s="288">
        <v>43605.0</v>
      </c>
      <c r="F978" s="305">
        <v>1130.0</v>
      </c>
      <c r="G978" s="326">
        <v>1150.43</v>
      </c>
      <c r="H978" s="327">
        <v>0.0</v>
      </c>
      <c r="I978" s="322">
        <v>34.08</v>
      </c>
      <c r="J978" s="322">
        <v>0.0</v>
      </c>
      <c r="K978" s="335">
        <v>1001.12</v>
      </c>
      <c r="L978" s="323">
        <v>20.65</v>
      </c>
      <c r="M978" s="323">
        <v>17.14</v>
      </c>
      <c r="N978" s="323">
        <v>77.44</v>
      </c>
    </row>
    <row r="979">
      <c r="A979" s="374">
        <v>962.0</v>
      </c>
      <c r="B979" s="324" t="s">
        <v>3872</v>
      </c>
      <c r="C979" s="8">
        <v>43597.0</v>
      </c>
      <c r="D979" s="21">
        <v>43630.0</v>
      </c>
      <c r="E979" s="331"/>
      <c r="F979" s="305">
        <v>1595.0</v>
      </c>
      <c r="G979" s="326">
        <v>2318.61</v>
      </c>
      <c r="H979" s="327">
        <v>43.71</v>
      </c>
      <c r="I979" s="322">
        <v>1.7</v>
      </c>
      <c r="J979" s="322">
        <v>0.0</v>
      </c>
      <c r="K979" s="335">
        <v>1316.73</v>
      </c>
      <c r="L979" s="323">
        <v>78.94</v>
      </c>
      <c r="M979" s="323">
        <v>847.93</v>
      </c>
      <c r="N979" s="323">
        <v>29.6</v>
      </c>
    </row>
    <row r="980">
      <c r="A980" s="374">
        <v>963.0</v>
      </c>
      <c r="B980" s="324" t="s">
        <v>3873</v>
      </c>
      <c r="C980" s="8">
        <v>43608.0</v>
      </c>
      <c r="D980" s="21">
        <v>43614.0</v>
      </c>
      <c r="E980" s="331"/>
      <c r="F980" s="305">
        <v>3255.0</v>
      </c>
      <c r="G980" s="327">
        <v>761.38</v>
      </c>
      <c r="H980" s="327">
        <v>75.6</v>
      </c>
      <c r="I980" s="322">
        <v>331.36</v>
      </c>
      <c r="J980" s="322">
        <v>0.0</v>
      </c>
      <c r="K980" s="322">
        <v>302.06</v>
      </c>
      <c r="L980" s="323">
        <v>29.92</v>
      </c>
      <c r="M980" s="323">
        <v>0.0</v>
      </c>
      <c r="N980" s="323">
        <v>22.44</v>
      </c>
    </row>
    <row r="981">
      <c r="A981" s="374">
        <v>964.0</v>
      </c>
      <c r="B981" s="324" t="s">
        <v>3874</v>
      </c>
      <c r="C981" s="8">
        <v>43608.0</v>
      </c>
      <c r="D981" s="331"/>
      <c r="E981" s="288">
        <v>43660.0</v>
      </c>
      <c r="F981" s="305">
        <v>560.0</v>
      </c>
      <c r="G981" s="326">
        <v>3244.17</v>
      </c>
      <c r="H981" s="327">
        <v>129.6</v>
      </c>
      <c r="I981" s="322">
        <v>195.83</v>
      </c>
      <c r="J981" s="322">
        <v>198.0</v>
      </c>
      <c r="K981" s="335">
        <v>1606.37</v>
      </c>
      <c r="L981" s="323">
        <v>74.55</v>
      </c>
      <c r="M981" s="329">
        <v>1016.88</v>
      </c>
      <c r="N981" s="323">
        <v>22.94</v>
      </c>
    </row>
    <row r="982">
      <c r="A982" s="374">
        <v>965.0</v>
      </c>
      <c r="B982" s="324" t="s">
        <v>3875</v>
      </c>
      <c r="C982" s="8">
        <v>43609.0</v>
      </c>
      <c r="D982" s="21">
        <v>43627.0</v>
      </c>
      <c r="E982" s="331"/>
      <c r="F982" s="305">
        <v>3515.0</v>
      </c>
      <c r="G982" s="326">
        <v>1496.93</v>
      </c>
      <c r="H982" s="327">
        <v>0.0</v>
      </c>
      <c r="I982" s="322">
        <v>326.37</v>
      </c>
      <c r="J982" s="322">
        <v>0.0</v>
      </c>
      <c r="K982" s="322">
        <v>612.18</v>
      </c>
      <c r="L982" s="323">
        <v>7.48</v>
      </c>
      <c r="M982" s="323">
        <v>506.02</v>
      </c>
      <c r="N982" s="323">
        <v>44.88</v>
      </c>
    </row>
    <row r="983">
      <c r="A983" s="374">
        <v>966.0</v>
      </c>
      <c r="B983" s="324" t="s">
        <v>3876</v>
      </c>
      <c r="C983" s="8">
        <v>43615.0</v>
      </c>
      <c r="D983" s="21">
        <v>43627.0</v>
      </c>
      <c r="E983" s="331"/>
      <c r="F983" s="305">
        <v>1805.0</v>
      </c>
      <c r="G983" s="326">
        <v>1179.92</v>
      </c>
      <c r="H983" s="327">
        <v>129.6</v>
      </c>
      <c r="I983" s="322">
        <v>0.0</v>
      </c>
      <c r="J983" s="322">
        <v>0.0</v>
      </c>
      <c r="K983" s="322">
        <v>952.23</v>
      </c>
      <c r="L983" s="323">
        <v>62.21</v>
      </c>
      <c r="M983" s="323">
        <v>0.0</v>
      </c>
      <c r="N983" s="323">
        <v>35.88</v>
      </c>
    </row>
    <row r="984">
      <c r="A984" s="374">
        <v>967.0</v>
      </c>
      <c r="B984" s="324" t="s">
        <v>3877</v>
      </c>
      <c r="C984" s="8">
        <v>43615.0</v>
      </c>
      <c r="D984" s="331"/>
      <c r="E984" s="288">
        <v>43630.0</v>
      </c>
      <c r="F984" s="305">
        <v>1900.0</v>
      </c>
      <c r="G984" s="326">
        <v>10835.24</v>
      </c>
      <c r="H984" s="326">
        <v>8412.33</v>
      </c>
      <c r="I984" s="322">
        <v>53.91</v>
      </c>
      <c r="J984" s="322">
        <v>0.0</v>
      </c>
      <c r="K984" s="335">
        <v>1733.45</v>
      </c>
      <c r="L984" s="323">
        <v>46.42</v>
      </c>
      <c r="M984" s="323">
        <v>570.57</v>
      </c>
      <c r="N984" s="323">
        <v>18.56</v>
      </c>
    </row>
    <row r="985">
      <c r="A985" s="376">
        <v>968.0</v>
      </c>
      <c r="B985" s="324" t="s">
        <v>3878</v>
      </c>
      <c r="C985" s="266">
        <v>43617.0</v>
      </c>
      <c r="D985" s="21">
        <v>43627.0</v>
      </c>
      <c r="E985" s="331"/>
      <c r="F985" s="305">
        <v>2160.0</v>
      </c>
      <c r="G985" s="326">
        <v>1174.35</v>
      </c>
      <c r="H985" s="327">
        <v>0.0</v>
      </c>
      <c r="I985" s="322">
        <v>0.0</v>
      </c>
      <c r="J985" s="322">
        <v>0.0</v>
      </c>
      <c r="K985" s="322">
        <v>952.23</v>
      </c>
      <c r="L985" s="323">
        <v>56.06</v>
      </c>
      <c r="M985" s="323">
        <v>124.03</v>
      </c>
      <c r="N985" s="323">
        <v>42.03</v>
      </c>
    </row>
    <row r="986">
      <c r="A986" s="376">
        <v>969.0</v>
      </c>
      <c r="B986" s="324" t="s">
        <v>3879</v>
      </c>
      <c r="C986" s="266">
        <v>43617.0</v>
      </c>
      <c r="D986" s="266">
        <v>43627.0</v>
      </c>
      <c r="E986" s="331"/>
      <c r="F986" s="305">
        <v>2520.0</v>
      </c>
      <c r="G986" s="326">
        <v>1262.34</v>
      </c>
      <c r="H986" s="327">
        <v>0.0</v>
      </c>
      <c r="I986" s="322">
        <v>0.0</v>
      </c>
      <c r="J986" s="322">
        <v>0.0</v>
      </c>
      <c r="K986" s="322">
        <v>952.23</v>
      </c>
      <c r="L986" s="323">
        <v>56.06</v>
      </c>
      <c r="M986" s="323">
        <v>212.02</v>
      </c>
      <c r="N986" s="323">
        <v>42.03</v>
      </c>
    </row>
    <row r="987">
      <c r="A987" s="376">
        <v>970.0</v>
      </c>
      <c r="B987" s="324" t="s">
        <v>3880</v>
      </c>
      <c r="C987" s="266">
        <v>43621.0</v>
      </c>
      <c r="D987" s="266">
        <v>43668.0</v>
      </c>
      <c r="E987" s="331"/>
      <c r="F987" s="305">
        <v>1405.0</v>
      </c>
      <c r="G987" s="326">
        <v>3814.09</v>
      </c>
      <c r="H987" s="326">
        <v>1174.35</v>
      </c>
      <c r="I987" s="322">
        <v>68.28</v>
      </c>
      <c r="J987" s="322">
        <v>0.0</v>
      </c>
      <c r="K987" s="335">
        <v>1773.95</v>
      </c>
      <c r="L987" s="323">
        <v>201.25</v>
      </c>
      <c r="M987" s="323">
        <v>570.57</v>
      </c>
      <c r="N987" s="323">
        <v>25.69</v>
      </c>
    </row>
    <row r="988">
      <c r="A988" s="376">
        <v>971.0</v>
      </c>
      <c r="B988" s="324" t="s">
        <v>3881</v>
      </c>
      <c r="C988" s="266">
        <v>43622.0</v>
      </c>
      <c r="D988" s="266">
        <v>43635.0</v>
      </c>
      <c r="E988" s="331"/>
      <c r="F988" s="305">
        <v>2350.0</v>
      </c>
      <c r="G988" s="326">
        <v>3515.72</v>
      </c>
      <c r="H988" s="326">
        <v>2714.68</v>
      </c>
      <c r="I988" s="322">
        <v>0.0</v>
      </c>
      <c r="J988" s="322">
        <v>0.0</v>
      </c>
      <c r="K988" s="322">
        <v>586.31</v>
      </c>
      <c r="L988" s="323">
        <v>44.46</v>
      </c>
      <c r="M988" s="323">
        <v>149.75</v>
      </c>
      <c r="N988" s="323">
        <v>20.52</v>
      </c>
    </row>
    <row r="989">
      <c r="A989" s="305">
        <v>972.0</v>
      </c>
      <c r="B989" s="324" t="s">
        <v>3882</v>
      </c>
      <c r="C989" s="266">
        <v>43627.0</v>
      </c>
      <c r="D989" s="266">
        <v>43644.0</v>
      </c>
      <c r="E989" s="331"/>
      <c r="F989" s="305">
        <v>1770.0</v>
      </c>
      <c r="G989" s="326">
        <v>1111.23</v>
      </c>
      <c r="H989" s="327">
        <v>218.56</v>
      </c>
      <c r="I989" s="322">
        <v>0.0</v>
      </c>
      <c r="J989" s="322">
        <v>0.0</v>
      </c>
      <c r="K989" s="322">
        <v>788.06</v>
      </c>
      <c r="L989" s="323">
        <v>80.47</v>
      </c>
      <c r="M989" s="323">
        <v>0.0</v>
      </c>
      <c r="N989" s="323">
        <v>24.14</v>
      </c>
    </row>
    <row r="990">
      <c r="A990" s="305">
        <v>973.0</v>
      </c>
      <c r="B990" s="324" t="s">
        <v>3883</v>
      </c>
      <c r="C990" s="266">
        <v>43628.0</v>
      </c>
      <c r="D990" s="266">
        <v>43666.0</v>
      </c>
      <c r="E990" s="331"/>
      <c r="F990" s="305">
        <v>1470.0</v>
      </c>
      <c r="G990" s="326">
        <v>4917.05</v>
      </c>
      <c r="H990" s="327">
        <v>989.72</v>
      </c>
      <c r="I990" s="322">
        <v>53.91</v>
      </c>
      <c r="J990" s="322">
        <v>0.0</v>
      </c>
      <c r="K990" s="335">
        <v>2407.98</v>
      </c>
      <c r="L990" s="323">
        <v>216.36</v>
      </c>
      <c r="M990" s="329">
        <v>1226.89</v>
      </c>
      <c r="N990" s="323">
        <v>22.19</v>
      </c>
    </row>
    <row r="991">
      <c r="A991" s="305">
        <v>974.0</v>
      </c>
      <c r="B991" s="265" t="s">
        <v>3884</v>
      </c>
      <c r="C991" s="21">
        <v>43629.0</v>
      </c>
      <c r="D991" s="266">
        <v>43687.0</v>
      </c>
      <c r="E991" s="331"/>
      <c r="F991" s="324">
        <v>945.0</v>
      </c>
      <c r="G991" s="326">
        <v>4370.81</v>
      </c>
      <c r="H991" s="327">
        <v>368.73</v>
      </c>
      <c r="I991" s="322">
        <v>195.83</v>
      </c>
      <c r="J991" s="322">
        <v>0.0</v>
      </c>
      <c r="K991" s="335">
        <v>2596.69</v>
      </c>
      <c r="L991" s="323">
        <v>83.77</v>
      </c>
      <c r="M991" s="329">
        <v>1113.23</v>
      </c>
      <c r="N991" s="323">
        <v>12.56</v>
      </c>
    </row>
    <row r="992">
      <c r="A992" s="305">
        <v>975.0</v>
      </c>
      <c r="B992" s="324" t="s">
        <v>3885</v>
      </c>
      <c r="C992" s="270">
        <v>43628.0</v>
      </c>
      <c r="D992" s="284">
        <v>43672.0</v>
      </c>
      <c r="E992" s="331"/>
      <c r="F992" s="324">
        <v>1390.0</v>
      </c>
      <c r="G992" s="326">
        <v>8386.74</v>
      </c>
      <c r="H992" s="326">
        <v>4610.73</v>
      </c>
      <c r="I992" s="335">
        <v>53.91</v>
      </c>
      <c r="J992" s="322">
        <v>0.0</v>
      </c>
      <c r="K992" s="335">
        <v>1883.73</v>
      </c>
      <c r="L992" s="323">
        <v>75.46</v>
      </c>
      <c r="M992" s="329">
        <v>1008.04</v>
      </c>
      <c r="N992" s="323">
        <v>754.87</v>
      </c>
    </row>
    <row r="993">
      <c r="A993" s="305">
        <v>976.0</v>
      </c>
      <c r="B993" s="324" t="s">
        <v>3886</v>
      </c>
      <c r="C993" s="21">
        <v>43630.0</v>
      </c>
      <c r="D993" s="21">
        <v>43642.0</v>
      </c>
      <c r="E993" s="331"/>
      <c r="F993" s="324">
        <v>2930.0</v>
      </c>
      <c r="G993" s="327">
        <v>993.38</v>
      </c>
      <c r="H993" s="327">
        <v>0.0</v>
      </c>
      <c r="I993" s="322">
        <v>53.91</v>
      </c>
      <c r="J993" s="322">
        <v>0.0</v>
      </c>
      <c r="K993" s="322">
        <v>586.31</v>
      </c>
      <c r="L993" s="323">
        <v>44.46</v>
      </c>
      <c r="M993" s="323">
        <v>288.18</v>
      </c>
      <c r="N993" s="323">
        <v>20.52</v>
      </c>
    </row>
    <row r="994">
      <c r="A994" s="305">
        <v>977.0</v>
      </c>
      <c r="B994" s="324" t="s">
        <v>3887</v>
      </c>
      <c r="C994" s="288">
        <v>43632.0</v>
      </c>
      <c r="D994" s="325">
        <v>43637.0</v>
      </c>
      <c r="E994" s="331"/>
      <c r="F994" s="324">
        <v>2445.0</v>
      </c>
      <c r="G994" s="327">
        <v>446.77</v>
      </c>
      <c r="H994" s="327">
        <v>43.2</v>
      </c>
      <c r="I994" s="322">
        <v>0.0</v>
      </c>
      <c r="J994" s="322">
        <v>0.0</v>
      </c>
      <c r="K994" s="322">
        <v>302.06</v>
      </c>
      <c r="L994" s="323">
        <v>23.8</v>
      </c>
      <c r="M994" s="323">
        <v>49.15</v>
      </c>
      <c r="N994" s="323">
        <v>28.56</v>
      </c>
    </row>
    <row r="995">
      <c r="A995" s="305">
        <v>978.0</v>
      </c>
      <c r="B995" s="324" t="s">
        <v>3888</v>
      </c>
      <c r="C995" s="325">
        <v>43638.0</v>
      </c>
      <c r="D995" s="325">
        <v>43652.0</v>
      </c>
      <c r="E995" s="331"/>
      <c r="F995" s="324">
        <v>2430.0</v>
      </c>
      <c r="G995" s="327">
        <v>916.11</v>
      </c>
      <c r="H995" s="327">
        <v>304.19</v>
      </c>
      <c r="I995" s="322">
        <v>53.91</v>
      </c>
      <c r="J995" s="322">
        <v>0.0</v>
      </c>
      <c r="K995" s="322" t="s">
        <v>3889</v>
      </c>
      <c r="L995" s="323">
        <v>63.52</v>
      </c>
      <c r="M995" s="323">
        <v>0.0</v>
      </c>
      <c r="N995" s="323">
        <v>25.41</v>
      </c>
    </row>
    <row r="996">
      <c r="A996" s="305">
        <v>979.0</v>
      </c>
      <c r="B996" s="324" t="s">
        <v>3890</v>
      </c>
      <c r="C996" s="325">
        <v>43638.0</v>
      </c>
      <c r="D996" s="284">
        <v>43648.0</v>
      </c>
      <c r="E996" s="331"/>
      <c r="F996" s="324">
        <v>2440.0</v>
      </c>
      <c r="G996" s="326">
        <v>1046.36</v>
      </c>
      <c r="H996" s="327">
        <v>118.8</v>
      </c>
      <c r="I996" s="322">
        <v>53.91</v>
      </c>
      <c r="J996" s="322">
        <v>0.0</v>
      </c>
      <c r="K996" s="322">
        <v>586.31</v>
      </c>
      <c r="L996" s="323">
        <v>43.32</v>
      </c>
      <c r="M996" s="323">
        <v>222.36</v>
      </c>
      <c r="N996" s="323">
        <v>21.66</v>
      </c>
    </row>
    <row r="997">
      <c r="A997" s="376">
        <v>980.0</v>
      </c>
      <c r="B997" s="324" t="s">
        <v>3891</v>
      </c>
      <c r="C997" s="270">
        <v>43639.0</v>
      </c>
      <c r="D997" s="284">
        <v>43648.0</v>
      </c>
      <c r="E997" s="331"/>
      <c r="F997" s="324">
        <v>1765.0</v>
      </c>
      <c r="G997" s="326">
        <v>1050.32</v>
      </c>
      <c r="H997" s="327">
        <v>0.0</v>
      </c>
      <c r="I997" s="322">
        <v>0.0</v>
      </c>
      <c r="J997" s="322">
        <v>0.0</v>
      </c>
      <c r="K997" s="322">
        <v>952.23</v>
      </c>
      <c r="L997" s="323">
        <v>53.51</v>
      </c>
      <c r="M997" s="323">
        <v>0.0</v>
      </c>
      <c r="N997" s="323">
        <v>44.58</v>
      </c>
    </row>
    <row r="998">
      <c r="A998" s="376">
        <v>981.0</v>
      </c>
      <c r="B998" s="324" t="s">
        <v>3892</v>
      </c>
      <c r="C998" s="325">
        <v>43642.0</v>
      </c>
      <c r="D998" s="266">
        <v>43653.0</v>
      </c>
      <c r="E998" s="331"/>
      <c r="F998" s="324">
        <v>2600.0</v>
      </c>
      <c r="G998" s="326">
        <v>1157.13</v>
      </c>
      <c r="H998" s="327">
        <v>108.0</v>
      </c>
      <c r="I998" s="322">
        <v>0.0</v>
      </c>
      <c r="J998" s="322">
        <v>0.0</v>
      </c>
      <c r="K998" s="322">
        <v>586.31</v>
      </c>
      <c r="L998" s="323">
        <v>42.05</v>
      </c>
      <c r="M998" s="323">
        <v>397.84</v>
      </c>
      <c r="N998" s="323">
        <v>22.93</v>
      </c>
    </row>
    <row r="999">
      <c r="A999" s="377">
        <v>982.0</v>
      </c>
      <c r="B999" s="324" t="s">
        <v>3893</v>
      </c>
      <c r="C999" s="21">
        <v>43641.0</v>
      </c>
      <c r="D999" s="266">
        <v>43654.0</v>
      </c>
      <c r="E999" s="331"/>
      <c r="F999" s="324">
        <v>2145.0</v>
      </c>
      <c r="G999" s="327">
        <v>0.0</v>
      </c>
      <c r="H999" s="327">
        <v>0.0</v>
      </c>
      <c r="I999" s="322">
        <v>0.0</v>
      </c>
      <c r="J999" s="322">
        <v>0.0</v>
      </c>
      <c r="K999" s="322">
        <v>0.0</v>
      </c>
      <c r="L999" s="323">
        <v>0.0</v>
      </c>
      <c r="M999" s="323">
        <v>0.0</v>
      </c>
      <c r="N999" s="323">
        <v>0.0</v>
      </c>
    </row>
    <row r="1000">
      <c r="A1000" s="377">
        <v>983.0</v>
      </c>
      <c r="B1000" s="324" t="s">
        <v>3894</v>
      </c>
      <c r="C1000" s="266">
        <v>43647.0</v>
      </c>
      <c r="D1000" s="266">
        <v>43677.0</v>
      </c>
      <c r="E1000" s="331"/>
      <c r="F1000" s="324">
        <v>1520.0</v>
      </c>
      <c r="G1000" s="326">
        <v>16713.67</v>
      </c>
      <c r="H1000" s="326">
        <v>13083.06</v>
      </c>
      <c r="I1000" s="322">
        <v>53.91</v>
      </c>
      <c r="J1000" s="322">
        <v>0.0</v>
      </c>
      <c r="K1000" s="335">
        <v>1112.06</v>
      </c>
      <c r="L1000" s="323">
        <v>43.87</v>
      </c>
      <c r="M1000" s="323">
        <v>307.09</v>
      </c>
      <c r="N1000" s="329">
        <v>2113.68</v>
      </c>
    </row>
    <row r="1001">
      <c r="A1001" s="377">
        <v>984.0</v>
      </c>
      <c r="B1001" s="324" t="s">
        <v>3895</v>
      </c>
      <c r="C1001" s="325">
        <v>43649.0</v>
      </c>
      <c r="D1001" s="266">
        <v>43656.0</v>
      </c>
      <c r="E1001" s="331"/>
      <c r="F1001" s="324">
        <v>2155.0</v>
      </c>
      <c r="G1001" s="326">
        <v>1147.52</v>
      </c>
      <c r="H1001" s="327">
        <v>97.2</v>
      </c>
      <c r="I1001" s="322">
        <v>0.0</v>
      </c>
      <c r="J1001" s="322">
        <v>0.0</v>
      </c>
      <c r="K1001" s="322">
        <v>952.23</v>
      </c>
      <c r="L1001" s="323">
        <v>56.06</v>
      </c>
      <c r="M1001" s="323">
        <v>0.0</v>
      </c>
      <c r="N1001" s="323">
        <v>42.03</v>
      </c>
    </row>
    <row r="1002">
      <c r="A1002" s="377">
        <v>985.0</v>
      </c>
      <c r="B1002" s="324" t="s">
        <v>3896</v>
      </c>
      <c r="C1002" s="325">
        <v>43649.0</v>
      </c>
      <c r="D1002" s="284">
        <v>43659.0</v>
      </c>
      <c r="E1002" s="331"/>
      <c r="F1002" s="324">
        <v>2040.0</v>
      </c>
      <c r="G1002" s="326">
        <v>1169.12</v>
      </c>
      <c r="H1002" s="327">
        <v>118.8</v>
      </c>
      <c r="I1002" s="322">
        <v>0.0</v>
      </c>
      <c r="J1002" s="322">
        <v>0.0</v>
      </c>
      <c r="K1002" s="322">
        <v>952.23</v>
      </c>
      <c r="L1002" s="323">
        <v>60.37</v>
      </c>
      <c r="M1002" s="323">
        <v>0.0</v>
      </c>
      <c r="N1002" s="323">
        <v>37.72</v>
      </c>
    </row>
    <row r="1003">
      <c r="A1003" s="377">
        <v>986.0</v>
      </c>
      <c r="B1003" s="324" t="s">
        <v>3897</v>
      </c>
      <c r="C1003" s="266">
        <v>43656.0</v>
      </c>
      <c r="D1003" s="266">
        <v>43668.0</v>
      </c>
      <c r="E1003" s="331"/>
      <c r="F1003" s="324"/>
      <c r="G1003" s="326">
        <v>3512.99</v>
      </c>
      <c r="H1003" s="326">
        <v>2337.76</v>
      </c>
      <c r="I1003" s="322">
        <v>0.0</v>
      </c>
      <c r="J1003" s="322">
        <v>0.0</v>
      </c>
      <c r="K1003" s="322">
        <v>586.31</v>
      </c>
      <c r="L1003" s="323">
        <v>43.32</v>
      </c>
      <c r="M1003" s="323">
        <v>157.82</v>
      </c>
      <c r="N1003" s="323">
        <v>387.78</v>
      </c>
    </row>
    <row r="1004">
      <c r="A1004" s="377">
        <v>987.0</v>
      </c>
      <c r="B1004" s="324" t="s">
        <v>3898</v>
      </c>
      <c r="C1004" s="285">
        <v>43656.0</v>
      </c>
      <c r="D1004" s="266">
        <v>43667.0</v>
      </c>
      <c r="E1004" s="331"/>
      <c r="F1004" s="324"/>
      <c r="G1004" s="326">
        <v>3532.4</v>
      </c>
      <c r="H1004" s="326">
        <v>2337.76</v>
      </c>
      <c r="I1004" s="322">
        <v>0.0</v>
      </c>
      <c r="J1004" s="322">
        <v>0.0</v>
      </c>
      <c r="K1004" s="322">
        <v>586.31</v>
      </c>
      <c r="L1004" s="323">
        <v>43.32</v>
      </c>
      <c r="M1004" s="323">
        <v>177.23</v>
      </c>
      <c r="N1004" s="323">
        <v>387.78</v>
      </c>
    </row>
    <row r="1005">
      <c r="A1005" s="377">
        <v>988.0</v>
      </c>
      <c r="B1005" s="324" t="s">
        <v>3899</v>
      </c>
      <c r="C1005" s="266">
        <v>43660.0</v>
      </c>
      <c r="D1005" s="284">
        <v>43706.0</v>
      </c>
      <c r="E1005" s="331"/>
      <c r="F1005" s="324">
        <v>1080.0</v>
      </c>
      <c r="G1005" s="326">
        <v>3901.17</v>
      </c>
      <c r="H1005" s="326">
        <v>1043.46</v>
      </c>
      <c r="I1005" s="322">
        <v>191.73</v>
      </c>
      <c r="J1005" s="322">
        <v>0.0</v>
      </c>
      <c r="K1005" s="335">
        <v>1478.73</v>
      </c>
      <c r="L1005" s="323">
        <v>201.13</v>
      </c>
      <c r="M1005" s="323">
        <v>953.33</v>
      </c>
      <c r="N1005" s="323">
        <v>32.79</v>
      </c>
    </row>
    <row r="1006">
      <c r="A1006" s="377">
        <v>989.0</v>
      </c>
      <c r="B1006" s="324" t="s">
        <v>3900</v>
      </c>
      <c r="C1006" s="266">
        <v>43661.0</v>
      </c>
      <c r="D1006" s="331"/>
      <c r="E1006" s="32">
        <v>43662.0</v>
      </c>
      <c r="F1006" s="324">
        <v>1705.0</v>
      </c>
      <c r="G1006" s="327">
        <v>710.81</v>
      </c>
      <c r="H1006" s="327">
        <v>0.0</v>
      </c>
      <c r="I1006" s="322">
        <v>0.0</v>
      </c>
      <c r="J1006" s="322">
        <v>0.0</v>
      </c>
      <c r="K1006" s="322">
        <v>490.19</v>
      </c>
      <c r="L1006" s="323">
        <v>33.52</v>
      </c>
      <c r="M1006" s="323">
        <v>80.68</v>
      </c>
      <c r="N1006" s="323">
        <v>106.42</v>
      </c>
    </row>
    <row r="1007">
      <c r="A1007" s="377">
        <v>990.0</v>
      </c>
      <c r="B1007" s="324" t="s">
        <v>3901</v>
      </c>
      <c r="C1007" s="266">
        <v>43661.0</v>
      </c>
      <c r="D1007" s="331"/>
      <c r="E1007" s="32">
        <v>43676.0</v>
      </c>
      <c r="F1007" s="324">
        <v>620.0</v>
      </c>
      <c r="G1007" s="326">
        <v>3235.85</v>
      </c>
      <c r="H1007" s="327">
        <v>151.2</v>
      </c>
      <c r="I1007" s="322">
        <v>34.08</v>
      </c>
      <c r="J1007" s="322">
        <v>0.0</v>
      </c>
      <c r="K1007" s="335">
        <v>1912.23</v>
      </c>
      <c r="L1007" s="323">
        <v>46.42</v>
      </c>
      <c r="M1007" s="329">
        <v>1073.36</v>
      </c>
      <c r="N1007" s="323">
        <v>18.56</v>
      </c>
    </row>
    <row r="1008">
      <c r="A1008" s="309">
        <v>991.0</v>
      </c>
      <c r="B1008" s="324" t="s">
        <v>3902</v>
      </c>
      <c r="C1008" s="266">
        <v>43662.0</v>
      </c>
      <c r="D1008" s="284">
        <v>43690.0</v>
      </c>
      <c r="E1008" s="331"/>
      <c r="F1008" s="324">
        <v>1915.0</v>
      </c>
      <c r="G1008" s="326">
        <v>4180.32</v>
      </c>
      <c r="H1008" s="326">
        <v>1533.75</v>
      </c>
      <c r="I1008" s="322">
        <v>122.2</v>
      </c>
      <c r="J1008" s="322">
        <v>0.0</v>
      </c>
      <c r="K1008" s="335">
        <v>1234.31</v>
      </c>
      <c r="L1008" s="323">
        <v>105.8</v>
      </c>
      <c r="M1008" s="323">
        <v>979.32</v>
      </c>
      <c r="N1008" s="323">
        <v>204.94</v>
      </c>
    </row>
    <row r="1009">
      <c r="A1009" s="305">
        <v>992.0</v>
      </c>
      <c r="B1009" s="324" t="s">
        <v>3903</v>
      </c>
      <c r="C1009" s="266">
        <v>43662.0</v>
      </c>
      <c r="D1009" s="293">
        <v>43690.0</v>
      </c>
      <c r="E1009" s="331"/>
      <c r="F1009" s="324">
        <v>1915.0</v>
      </c>
      <c r="G1009" s="326">
        <v>8299.14</v>
      </c>
      <c r="H1009" s="326">
        <v>4436.81</v>
      </c>
      <c r="I1009" s="322">
        <v>122.2</v>
      </c>
      <c r="J1009" s="322">
        <v>0.0</v>
      </c>
      <c r="K1009" s="335">
        <v>1800.48</v>
      </c>
      <c r="L1009" s="323">
        <v>136.18</v>
      </c>
      <c r="M1009" s="329">
        <v>1143.98</v>
      </c>
      <c r="N1009" s="323">
        <v>659.49</v>
      </c>
    </row>
    <row r="1010">
      <c r="A1010" s="305">
        <v>993.0</v>
      </c>
      <c r="B1010" s="324" t="s">
        <v>3904</v>
      </c>
      <c r="C1010" s="266">
        <v>43662.0</v>
      </c>
      <c r="D1010" s="331"/>
      <c r="E1010" s="325">
        <v>43673.0</v>
      </c>
      <c r="F1010" s="324">
        <v>655.0</v>
      </c>
      <c r="G1010" s="326">
        <v>1643.11</v>
      </c>
      <c r="H1010" s="327">
        <v>118.8</v>
      </c>
      <c r="I1010" s="322">
        <v>0.0</v>
      </c>
      <c r="J1010" s="322">
        <v>0.0</v>
      </c>
      <c r="K1010" s="335">
        <v>1121.2</v>
      </c>
      <c r="L1010" s="323">
        <v>43.32</v>
      </c>
      <c r="M1010" s="323">
        <v>338.13</v>
      </c>
      <c r="N1010" s="323">
        <v>21.66</v>
      </c>
    </row>
    <row r="1011">
      <c r="A1011" s="305">
        <v>994.0</v>
      </c>
      <c r="B1011" s="324" t="s">
        <v>3905</v>
      </c>
      <c r="C1011" s="266">
        <v>43663.0</v>
      </c>
      <c r="D1011" s="325">
        <v>43680.0</v>
      </c>
      <c r="E1011" s="331"/>
      <c r="F1011" s="324">
        <v>1615.0</v>
      </c>
      <c r="G1011" s="326">
        <v>6722.53</v>
      </c>
      <c r="H1011" s="326">
        <v>4545.93</v>
      </c>
      <c r="I1011" s="322">
        <v>0.0</v>
      </c>
      <c r="J1011" s="322">
        <v>0.0</v>
      </c>
      <c r="K1011" s="322">
        <v>869.81</v>
      </c>
      <c r="L1011" s="323">
        <v>49.39</v>
      </c>
      <c r="M1011" s="323">
        <v>509.57</v>
      </c>
      <c r="N1011" s="323">
        <v>747.83</v>
      </c>
    </row>
    <row r="1012">
      <c r="A1012" s="305">
        <v>995.0</v>
      </c>
      <c r="B1012" s="324" t="s">
        <v>3906</v>
      </c>
      <c r="C1012" s="266">
        <v>43664.0</v>
      </c>
      <c r="D1012" s="331"/>
      <c r="E1012" s="325">
        <v>43665.0</v>
      </c>
      <c r="F1012" s="324">
        <v>600.0</v>
      </c>
      <c r="G1012" s="326">
        <v>1142.34</v>
      </c>
      <c r="H1012" s="327">
        <v>0.0</v>
      </c>
      <c r="I1012" s="322">
        <v>0.0</v>
      </c>
      <c r="J1012" s="322">
        <v>0.0</v>
      </c>
      <c r="K1012" s="322">
        <v>952.23</v>
      </c>
      <c r="L1012" s="323">
        <v>11.54</v>
      </c>
      <c r="M1012" s="323">
        <v>92.02</v>
      </c>
      <c r="N1012" s="323">
        <v>86.55</v>
      </c>
    </row>
    <row r="1013">
      <c r="A1013" s="305">
        <v>996.0</v>
      </c>
      <c r="B1013" s="324" t="s">
        <v>3907</v>
      </c>
      <c r="C1013" s="325">
        <v>43666.0</v>
      </c>
      <c r="D1013" s="331"/>
      <c r="E1013" s="325">
        <v>43670.0</v>
      </c>
      <c r="F1013" s="324">
        <v>1200.0</v>
      </c>
      <c r="G1013" s="327">
        <v>0.0</v>
      </c>
      <c r="H1013" s="327">
        <v>0.0</v>
      </c>
      <c r="I1013" s="322">
        <v>0.0</v>
      </c>
      <c r="J1013" s="322">
        <v>0.0</v>
      </c>
      <c r="K1013" s="322">
        <v>0.0</v>
      </c>
      <c r="L1013" s="323">
        <v>0.0</v>
      </c>
      <c r="M1013" s="323">
        <v>0.0</v>
      </c>
      <c r="N1013" s="323">
        <v>0.0</v>
      </c>
    </row>
    <row r="1014">
      <c r="A1014" s="305">
        <v>997.0</v>
      </c>
      <c r="B1014" s="324" t="s">
        <v>3908</v>
      </c>
      <c r="C1014" s="284">
        <v>43669.0</v>
      </c>
      <c r="D1014" s="284">
        <v>43680.0</v>
      </c>
      <c r="E1014" s="331"/>
      <c r="F1014" s="324">
        <v>1870.0</v>
      </c>
      <c r="G1014" s="327">
        <v>865.3</v>
      </c>
      <c r="H1014" s="327">
        <v>336.85</v>
      </c>
      <c r="I1014" s="322">
        <v>51.23</v>
      </c>
      <c r="J1014" s="322">
        <v>0.0</v>
      </c>
      <c r="K1014" s="322">
        <v>383.06</v>
      </c>
      <c r="L1014" s="323">
        <v>68.48</v>
      </c>
      <c r="M1014" s="323">
        <v>0.0</v>
      </c>
      <c r="N1014" s="323">
        <v>25.68</v>
      </c>
    </row>
    <row r="1015">
      <c r="A1015" s="305">
        <v>998.0</v>
      </c>
      <c r="B1015" s="324" t="s">
        <v>3909</v>
      </c>
      <c r="C1015" s="284">
        <v>43670.0</v>
      </c>
      <c r="D1015" s="284">
        <v>43803.0</v>
      </c>
      <c r="E1015" s="331"/>
      <c r="F1015" s="324">
        <v>1050.0</v>
      </c>
      <c r="G1015" s="327">
        <v>0.0</v>
      </c>
      <c r="H1015" s="327">
        <v>0.0</v>
      </c>
      <c r="I1015" s="322">
        <v>0.0</v>
      </c>
      <c r="J1015" s="322">
        <v>0.0</v>
      </c>
      <c r="K1015" s="322">
        <v>0.0</v>
      </c>
      <c r="L1015" s="323">
        <v>0.0</v>
      </c>
      <c r="M1015" s="323">
        <v>0.0</v>
      </c>
      <c r="N1015" s="323">
        <v>0.0</v>
      </c>
    </row>
    <row r="1016">
      <c r="A1016" s="305">
        <v>999.0</v>
      </c>
      <c r="B1016" s="324" t="s">
        <v>3910</v>
      </c>
      <c r="C1016" s="284">
        <v>43670.0</v>
      </c>
      <c r="D1016" s="331"/>
      <c r="E1016" s="325">
        <v>43675.0</v>
      </c>
      <c r="F1016" s="324">
        <v>1085.0</v>
      </c>
      <c r="G1016" s="326">
        <v>1805.25</v>
      </c>
      <c r="H1016" s="327">
        <v>64.8</v>
      </c>
      <c r="I1016" s="322">
        <v>34.08</v>
      </c>
      <c r="J1016" s="322">
        <v>0.0</v>
      </c>
      <c r="K1016" s="335">
        <v>1282.37</v>
      </c>
      <c r="L1016" s="323">
        <v>62.04</v>
      </c>
      <c r="M1016" s="323">
        <v>326.51</v>
      </c>
      <c r="N1016" s="323">
        <v>35.45</v>
      </c>
    </row>
    <row r="1017">
      <c r="A1017" s="305">
        <v>1000.0</v>
      </c>
      <c r="B1017" s="324" t="s">
        <v>3911</v>
      </c>
      <c r="C1017" s="284">
        <v>43671.0</v>
      </c>
      <c r="D1017" s="284">
        <v>43693.0</v>
      </c>
      <c r="E1017" s="331"/>
      <c r="F1017" s="324">
        <v>1650.0</v>
      </c>
      <c r="G1017" s="326">
        <v>5258.06</v>
      </c>
      <c r="H1017" s="326">
        <v>2468.89</v>
      </c>
      <c r="I1017" s="322">
        <v>53.91</v>
      </c>
      <c r="J1017" s="322">
        <v>198.0</v>
      </c>
      <c r="K1017" s="335">
        <v>1354.98</v>
      </c>
      <c r="L1017" s="323">
        <v>109.02</v>
      </c>
      <c r="M1017" s="323">
        <v>687.32</v>
      </c>
      <c r="N1017" s="323">
        <v>385.94</v>
      </c>
    </row>
    <row r="1018">
      <c r="A1018" s="305">
        <v>1001.0</v>
      </c>
      <c r="B1018" s="324" t="s">
        <v>3912</v>
      </c>
      <c r="C1018" s="32">
        <v>43671.0</v>
      </c>
      <c r="D1018" s="331"/>
      <c r="E1018" s="32">
        <v>43677.0</v>
      </c>
      <c r="F1018" s="34">
        <v>1720.0</v>
      </c>
      <c r="G1018" s="326">
        <v>1496.89</v>
      </c>
      <c r="H1018" s="327">
        <v>54.0</v>
      </c>
      <c r="I1018" s="322">
        <v>53.91</v>
      </c>
      <c r="J1018" s="322">
        <v>0.0</v>
      </c>
      <c r="K1018" s="335">
        <v>1020.53</v>
      </c>
      <c r="L1018" s="323">
        <v>59.55</v>
      </c>
      <c r="M1018" s="323">
        <v>208.76</v>
      </c>
      <c r="N1018" s="323">
        <v>100.14</v>
      </c>
    </row>
    <row r="1019">
      <c r="A1019" s="305">
        <v>1002.0</v>
      </c>
      <c r="B1019" s="324" t="s">
        <v>3913</v>
      </c>
      <c r="C1019" s="70">
        <v>43667.0</v>
      </c>
      <c r="D1019" s="70">
        <v>43700.0</v>
      </c>
      <c r="E1019" s="331"/>
      <c r="F1019" s="34">
        <v>1610.0</v>
      </c>
      <c r="G1019" s="326">
        <v>1615.28</v>
      </c>
      <c r="H1019" s="327">
        <v>499.1</v>
      </c>
      <c r="I1019" s="322">
        <v>1.7</v>
      </c>
      <c r="J1019" s="322">
        <v>0.0</v>
      </c>
      <c r="K1019" s="322">
        <v>952.23</v>
      </c>
      <c r="L1019" s="323">
        <v>115.3</v>
      </c>
      <c r="M1019" s="323">
        <v>17.14</v>
      </c>
      <c r="N1019" s="323">
        <v>29.81</v>
      </c>
    </row>
    <row r="1020">
      <c r="A1020" s="305">
        <v>1003.0</v>
      </c>
      <c r="B1020" s="324" t="s">
        <v>3914</v>
      </c>
      <c r="C1020" s="32">
        <v>43673.0</v>
      </c>
      <c r="D1020" s="32">
        <v>43685.0</v>
      </c>
      <c r="E1020" s="331"/>
      <c r="F1020" s="34">
        <v>2315.0</v>
      </c>
      <c r="G1020" s="327">
        <v>737.29</v>
      </c>
      <c r="H1020" s="327">
        <v>129.85</v>
      </c>
      <c r="I1020" s="322">
        <v>53.91</v>
      </c>
      <c r="J1020" s="322">
        <v>0.0</v>
      </c>
      <c r="K1020" s="322">
        <v>302.06</v>
      </c>
      <c r="L1020" s="323">
        <v>38.4</v>
      </c>
      <c r="M1020" s="323">
        <v>193.88</v>
      </c>
      <c r="N1020" s="323">
        <v>19.19</v>
      </c>
    </row>
    <row r="1021">
      <c r="A1021" s="305">
        <v>1004.0</v>
      </c>
      <c r="B1021" s="324" t="s">
        <v>3915</v>
      </c>
      <c r="C1021" s="32">
        <v>43675.0</v>
      </c>
      <c r="D1021" s="70">
        <v>43700.0</v>
      </c>
      <c r="E1021" s="331"/>
      <c r="F1021" s="34">
        <v>2015.0</v>
      </c>
      <c r="G1021" s="326">
        <v>9170.15</v>
      </c>
      <c r="H1021" s="326">
        <v>6220.96</v>
      </c>
      <c r="I1021" s="322">
        <v>55.61</v>
      </c>
      <c r="J1021" s="322">
        <v>0.0</v>
      </c>
      <c r="K1021" s="335">
        <v>1357.23</v>
      </c>
      <c r="L1021" s="323">
        <v>75.46</v>
      </c>
      <c r="M1021" s="323">
        <v>431.43</v>
      </c>
      <c r="N1021" s="323">
        <v>1029.46</v>
      </c>
    </row>
    <row r="1022">
      <c r="A1022" s="305">
        <v>1005.0</v>
      </c>
      <c r="B1022" s="324" t="s">
        <v>3916</v>
      </c>
      <c r="C1022" s="32">
        <v>43676.0</v>
      </c>
      <c r="D1022" s="32">
        <v>43728.0</v>
      </c>
      <c r="E1022" s="331"/>
      <c r="F1022" s="34">
        <v>1150.0</v>
      </c>
      <c r="G1022" s="326">
        <v>4497.35</v>
      </c>
      <c r="H1022" s="326">
        <v>1892.37</v>
      </c>
      <c r="I1022" s="322">
        <v>87.99</v>
      </c>
      <c r="J1022" s="322">
        <v>0.0</v>
      </c>
      <c r="K1022" s="322">
        <v>976.98</v>
      </c>
      <c r="L1022" s="323">
        <v>227.34</v>
      </c>
      <c r="M1022" s="329">
        <v>1195.41</v>
      </c>
      <c r="N1022" s="323">
        <v>117.26</v>
      </c>
    </row>
    <row r="1023">
      <c r="A1023" s="305">
        <v>1006.0</v>
      </c>
      <c r="B1023" s="324" t="s">
        <v>3917</v>
      </c>
      <c r="C1023" s="32">
        <v>43676.0</v>
      </c>
      <c r="D1023" s="32">
        <v>43728.0</v>
      </c>
      <c r="E1023" s="331"/>
      <c r="F1023" s="34">
        <v>1110.0</v>
      </c>
      <c r="G1023" s="326">
        <v>3704.06</v>
      </c>
      <c r="H1023" s="326">
        <v>1337.63</v>
      </c>
      <c r="I1023" s="322">
        <v>53.91</v>
      </c>
      <c r="J1023" s="322">
        <v>0.0</v>
      </c>
      <c r="K1023" s="322">
        <v>928.09</v>
      </c>
      <c r="L1023" s="323">
        <v>227.34</v>
      </c>
      <c r="M1023" s="329">
        <v>1131.36</v>
      </c>
      <c r="N1023" s="323">
        <v>25.73</v>
      </c>
    </row>
    <row r="1024">
      <c r="A1024" s="305">
        <v>1007.0</v>
      </c>
      <c r="B1024" s="324" t="s">
        <v>3918</v>
      </c>
      <c r="C1024" s="70">
        <v>43676.0</v>
      </c>
      <c r="D1024" s="70">
        <v>43747.0</v>
      </c>
      <c r="E1024" s="331"/>
      <c r="F1024" s="34">
        <v>1270.0</v>
      </c>
      <c r="G1024" s="326">
        <v>7491.86</v>
      </c>
      <c r="H1024" s="326">
        <v>3056.2</v>
      </c>
      <c r="I1024" s="322">
        <v>0.0</v>
      </c>
      <c r="J1024" s="322">
        <v>0.0</v>
      </c>
      <c r="K1024" s="335">
        <v>1516.98</v>
      </c>
      <c r="L1024" s="323">
        <v>192.2</v>
      </c>
      <c r="M1024" s="329">
        <v>2340.13</v>
      </c>
      <c r="N1024" s="323">
        <v>386.35</v>
      </c>
    </row>
    <row r="1025">
      <c r="A1025" s="305">
        <v>1008.0</v>
      </c>
      <c r="B1025" s="324" t="s">
        <v>3919</v>
      </c>
      <c r="C1025" s="32">
        <v>43679.0</v>
      </c>
      <c r="D1025" s="32">
        <v>43680.0</v>
      </c>
      <c r="E1025" s="331"/>
      <c r="F1025" s="34">
        <v>940.0</v>
      </c>
      <c r="G1025" s="327">
        <v>672.46</v>
      </c>
      <c r="H1025" s="327">
        <v>0.0</v>
      </c>
      <c r="I1025" s="322">
        <v>0.0</v>
      </c>
      <c r="J1025" s="322">
        <v>0.0</v>
      </c>
      <c r="K1025" s="322">
        <v>586.31</v>
      </c>
      <c r="L1025" s="323">
        <v>9.28</v>
      </c>
      <c r="M1025" s="323">
        <v>21.17</v>
      </c>
      <c r="N1025" s="323">
        <v>55.7</v>
      </c>
    </row>
    <row r="1026">
      <c r="A1026" s="305">
        <v>1009.0</v>
      </c>
      <c r="B1026" s="331"/>
      <c r="C1026" s="331"/>
      <c r="D1026" s="331"/>
      <c r="E1026" s="331"/>
      <c r="F1026" s="331"/>
      <c r="G1026" s="321"/>
      <c r="H1026" s="321"/>
      <c r="I1026" s="353"/>
      <c r="J1026" s="353"/>
      <c r="K1026" s="353"/>
      <c r="L1026" s="354"/>
      <c r="M1026" s="354"/>
      <c r="N1026" s="354"/>
    </row>
    <row r="1027">
      <c r="A1027" s="305">
        <v>1010.0</v>
      </c>
      <c r="B1027" s="331"/>
      <c r="C1027" s="331"/>
      <c r="D1027" s="331"/>
      <c r="E1027" s="331"/>
      <c r="F1027" s="331"/>
      <c r="G1027" s="321"/>
      <c r="H1027" s="321"/>
      <c r="I1027" s="353"/>
      <c r="J1027" s="353"/>
      <c r="K1027" s="353"/>
      <c r="L1027" s="354"/>
      <c r="M1027" s="354"/>
      <c r="N1027" s="354"/>
    </row>
    <row r="1028">
      <c r="A1028" s="305">
        <v>1011.0</v>
      </c>
      <c r="B1028" s="324" t="s">
        <v>3920</v>
      </c>
      <c r="C1028" s="70">
        <v>43644.0</v>
      </c>
      <c r="D1028" s="70">
        <v>43700.0</v>
      </c>
      <c r="E1028" s="331"/>
      <c r="F1028" s="34">
        <v>985.0</v>
      </c>
      <c r="G1028" s="326">
        <v>4148.89</v>
      </c>
      <c r="H1028" s="326">
        <v>1293.59</v>
      </c>
      <c r="I1028" s="322">
        <v>55.61</v>
      </c>
      <c r="J1028" s="322">
        <v>0.0</v>
      </c>
      <c r="K1028" s="335">
        <v>1071.48</v>
      </c>
      <c r="L1028" s="323">
        <v>86.36</v>
      </c>
      <c r="M1028" s="329">
        <v>1437.21</v>
      </c>
      <c r="N1028" s="323">
        <v>204.64</v>
      </c>
    </row>
    <row r="1029">
      <c r="A1029" s="305">
        <v>1012.0</v>
      </c>
      <c r="B1029" s="324" t="s">
        <v>3921</v>
      </c>
      <c r="C1029" s="70">
        <v>43688.0</v>
      </c>
      <c r="D1029" s="32">
        <v>43712.0</v>
      </c>
      <c r="E1029" s="331"/>
      <c r="F1029" s="34">
        <v>1330.0</v>
      </c>
      <c r="G1029" s="326">
        <v>2091.55</v>
      </c>
      <c r="H1029" s="327">
        <v>248.4</v>
      </c>
      <c r="I1029" s="322">
        <v>161.75</v>
      </c>
      <c r="J1029" s="322">
        <v>198.0</v>
      </c>
      <c r="K1029" s="335">
        <v>1316.73</v>
      </c>
      <c r="L1029" s="323">
        <v>74.74</v>
      </c>
      <c r="M1029" s="323">
        <v>68.58</v>
      </c>
      <c r="N1029" s="323">
        <v>23.35</v>
      </c>
    </row>
    <row r="1030">
      <c r="A1030" s="305">
        <v>1013.0</v>
      </c>
      <c r="B1030" s="324" t="s">
        <v>3922</v>
      </c>
      <c r="C1030" s="70">
        <v>43689.0</v>
      </c>
      <c r="D1030" s="32">
        <v>43711.0</v>
      </c>
      <c r="E1030" s="331"/>
      <c r="F1030" s="34">
        <v>1775.0</v>
      </c>
      <c r="G1030" s="326">
        <v>1158.39</v>
      </c>
      <c r="H1030" s="327">
        <v>43.71</v>
      </c>
      <c r="I1030" s="322">
        <v>53.91</v>
      </c>
      <c r="J1030" s="322">
        <v>0.0</v>
      </c>
      <c r="K1030" s="322">
        <v>952.23</v>
      </c>
      <c r="L1030" s="323">
        <v>92.74</v>
      </c>
      <c r="M1030" s="323">
        <v>0.0</v>
      </c>
      <c r="N1030" s="323">
        <v>15.8</v>
      </c>
    </row>
    <row r="1031">
      <c r="A1031" s="305">
        <v>1014.0</v>
      </c>
      <c r="B1031" s="324" t="s">
        <v>3923</v>
      </c>
      <c r="C1031" s="70">
        <v>43691.0</v>
      </c>
      <c r="D1031" s="70">
        <v>43702.0</v>
      </c>
      <c r="E1031" s="331"/>
      <c r="F1031" s="34">
        <v>2815.0</v>
      </c>
      <c r="G1031" s="327">
        <v>989.91</v>
      </c>
      <c r="H1031" s="327">
        <v>0.0</v>
      </c>
      <c r="I1031" s="322">
        <v>0.0</v>
      </c>
      <c r="J1031" s="322">
        <v>0.0</v>
      </c>
      <c r="K1031" s="322">
        <v>586.31</v>
      </c>
      <c r="L1031" s="323">
        <v>42.05</v>
      </c>
      <c r="M1031" s="323">
        <v>338.62</v>
      </c>
      <c r="N1031" s="323">
        <v>22.93</v>
      </c>
    </row>
    <row r="1032">
      <c r="A1032" s="305">
        <v>1015.0</v>
      </c>
      <c r="B1032" s="324" t="s">
        <v>3924</v>
      </c>
      <c r="C1032" s="70">
        <v>43693.0</v>
      </c>
      <c r="D1032" s="331"/>
      <c r="E1032" s="70">
        <v>43708.0</v>
      </c>
      <c r="F1032" s="34">
        <v>685.0</v>
      </c>
      <c r="G1032" s="326">
        <v>11607.34</v>
      </c>
      <c r="H1032" s="326">
        <v>7211.64</v>
      </c>
      <c r="I1032" s="322">
        <v>107.83</v>
      </c>
      <c r="J1032" s="322">
        <v>198.0</v>
      </c>
      <c r="K1032" s="335">
        <v>1854.95</v>
      </c>
      <c r="L1032" s="323">
        <v>46.42</v>
      </c>
      <c r="M1032" s="323">
        <v>980.05</v>
      </c>
      <c r="N1032" s="329">
        <v>1208.45</v>
      </c>
    </row>
    <row r="1033">
      <c r="A1033" s="305">
        <v>1016.0</v>
      </c>
      <c r="B1033" s="324" t="s">
        <v>3925</v>
      </c>
      <c r="C1033" s="70">
        <v>43693.0</v>
      </c>
      <c r="D1033" s="70">
        <v>43697.0</v>
      </c>
      <c r="E1033" s="331"/>
      <c r="F1033" s="34">
        <v>2675.0</v>
      </c>
      <c r="G1033" s="326">
        <v>1050.32</v>
      </c>
      <c r="H1033" s="327">
        <v>0.0</v>
      </c>
      <c r="I1033" s="322">
        <v>0.0</v>
      </c>
      <c r="J1033" s="322">
        <v>0.0</v>
      </c>
      <c r="K1033" s="322">
        <v>952.23</v>
      </c>
      <c r="L1033" s="323">
        <v>50.63</v>
      </c>
      <c r="M1033" s="323">
        <v>0.0</v>
      </c>
      <c r="N1033" s="323">
        <v>47.46</v>
      </c>
    </row>
    <row r="1034">
      <c r="A1034" s="305">
        <v>1017.0</v>
      </c>
      <c r="B1034" s="324" t="s">
        <v>3926</v>
      </c>
      <c r="C1034" s="70">
        <v>43696.0</v>
      </c>
      <c r="D1034" s="331"/>
      <c r="E1034" s="70">
        <v>43703.0</v>
      </c>
      <c r="F1034" s="34">
        <v>525.0</v>
      </c>
      <c r="G1034" s="327">
        <v>57.0</v>
      </c>
      <c r="H1034" s="327">
        <v>0.0</v>
      </c>
      <c r="I1034" s="322">
        <v>0.0</v>
      </c>
      <c r="J1034" s="322">
        <v>0.0</v>
      </c>
      <c r="K1034" s="322">
        <v>49.78</v>
      </c>
      <c r="L1034" s="323">
        <v>2.07</v>
      </c>
      <c r="M1034" s="323">
        <v>0.0</v>
      </c>
      <c r="N1034" s="323">
        <v>5.15</v>
      </c>
    </row>
    <row r="1035">
      <c r="A1035" s="305">
        <v>1018.0</v>
      </c>
      <c r="B1035" s="324" t="s">
        <v>3927</v>
      </c>
      <c r="C1035" s="70">
        <v>43698.0</v>
      </c>
      <c r="D1035" s="32">
        <v>43725.0</v>
      </c>
      <c r="E1035" s="331"/>
      <c r="F1035" s="34">
        <v>1840.0</v>
      </c>
      <c r="G1035" s="326">
        <v>2346.46</v>
      </c>
      <c r="H1035" s="327">
        <v>641.3</v>
      </c>
      <c r="I1035" s="322">
        <v>53.91</v>
      </c>
      <c r="J1035" s="322">
        <v>198.0</v>
      </c>
      <c r="K1035" s="335">
        <v>1071.48</v>
      </c>
      <c r="L1035" s="323">
        <v>158.45</v>
      </c>
      <c r="M1035" s="323">
        <v>200.69</v>
      </c>
      <c r="N1035" s="323">
        <v>22.63</v>
      </c>
    </row>
    <row r="1036">
      <c r="A1036" s="305">
        <v>1019.0</v>
      </c>
      <c r="B1036" s="324" t="s">
        <v>3928</v>
      </c>
      <c r="C1036" s="70">
        <v>43702.0</v>
      </c>
      <c r="D1036" s="32">
        <v>43713.0</v>
      </c>
      <c r="E1036" s="331"/>
      <c r="F1036" s="34">
        <v>1695.0</v>
      </c>
      <c r="G1036" s="327">
        <v>625.23</v>
      </c>
      <c r="H1036" s="327">
        <v>218.56</v>
      </c>
      <c r="I1036" s="322">
        <v>0.0</v>
      </c>
      <c r="J1036" s="322">
        <v>0.0</v>
      </c>
      <c r="K1036" s="322">
        <v>302.06</v>
      </c>
      <c r="L1036" s="323">
        <v>78.46</v>
      </c>
      <c r="M1036" s="323">
        <v>0.0</v>
      </c>
      <c r="N1036" s="323">
        <v>26.15</v>
      </c>
    </row>
    <row r="1037">
      <c r="A1037" s="305">
        <v>1020.0</v>
      </c>
      <c r="B1037" s="324" t="s">
        <v>3929</v>
      </c>
      <c r="C1037" s="70">
        <v>43706.0</v>
      </c>
      <c r="D1037" s="32">
        <v>43715.0</v>
      </c>
      <c r="E1037" s="331"/>
      <c r="F1037" s="34">
        <v>2000.0</v>
      </c>
      <c r="G1037" s="326">
        <v>1138.51</v>
      </c>
      <c r="H1037" s="327">
        <v>0.0</v>
      </c>
      <c r="I1037" s="322">
        <v>53.91</v>
      </c>
      <c r="J1037" s="322">
        <v>0.0</v>
      </c>
      <c r="K1037" s="322">
        <v>952.23</v>
      </c>
      <c r="L1037" s="323">
        <v>43.6</v>
      </c>
      <c r="M1037" s="323">
        <v>34.28</v>
      </c>
      <c r="N1037" s="323">
        <v>54.49</v>
      </c>
    </row>
    <row r="1038">
      <c r="A1038" s="305">
        <v>1021.0</v>
      </c>
      <c r="B1038" s="324" t="s">
        <v>3930</v>
      </c>
      <c r="C1038" s="70">
        <v>43703.0</v>
      </c>
      <c r="D1038" s="70">
        <v>43728.0</v>
      </c>
      <c r="E1038" s="331"/>
      <c r="F1038" s="34">
        <v>1370.0</v>
      </c>
      <c r="G1038" s="326">
        <v>2310.0</v>
      </c>
      <c r="H1038" s="327">
        <v>455.9</v>
      </c>
      <c r="I1038" s="322">
        <v>53.91</v>
      </c>
      <c r="J1038" s="322">
        <v>0.0</v>
      </c>
      <c r="K1038" s="335">
        <v>1112.81</v>
      </c>
      <c r="L1038" s="323">
        <v>90.33</v>
      </c>
      <c r="M1038" s="323">
        <v>575.38</v>
      </c>
      <c r="N1038" s="323">
        <v>21.67</v>
      </c>
    </row>
    <row r="1039">
      <c r="A1039" s="305">
        <v>1022.0</v>
      </c>
      <c r="B1039" s="324" t="s">
        <v>3931</v>
      </c>
      <c r="C1039" s="245">
        <v>43705.0</v>
      </c>
      <c r="D1039" s="70">
        <v>43767.0</v>
      </c>
      <c r="E1039" s="331"/>
      <c r="F1039" s="34">
        <v>1105.0</v>
      </c>
      <c r="G1039" s="326">
        <v>3982.67</v>
      </c>
      <c r="H1039" s="326">
        <v>1009.01</v>
      </c>
      <c r="I1039" s="322">
        <v>239.37</v>
      </c>
      <c r="J1039" s="322">
        <v>0.0</v>
      </c>
      <c r="K1039" s="335">
        <v>1316.73</v>
      </c>
      <c r="L1039" s="323">
        <v>170.47</v>
      </c>
      <c r="M1039" s="329">
        <v>1225.43</v>
      </c>
      <c r="N1039" s="323">
        <v>21.66</v>
      </c>
    </row>
    <row r="1040">
      <c r="A1040" s="305">
        <v>1023.0</v>
      </c>
      <c r="B1040" s="324" t="s">
        <v>3932</v>
      </c>
      <c r="C1040" s="70">
        <v>43706.0</v>
      </c>
      <c r="D1040" s="70">
        <v>43715.0</v>
      </c>
      <c r="E1040" s="331"/>
      <c r="F1040" s="34">
        <v>2335.0</v>
      </c>
      <c r="G1040" s="326">
        <v>3270.5</v>
      </c>
      <c r="H1040" s="326">
        <v>1664.22</v>
      </c>
      <c r="I1040" s="322">
        <v>0.0</v>
      </c>
      <c r="J1040" s="322">
        <v>0.0</v>
      </c>
      <c r="K1040" s="322">
        <v>952.23</v>
      </c>
      <c r="L1040" s="323">
        <v>43.6</v>
      </c>
      <c r="M1040" s="323">
        <v>281.37</v>
      </c>
      <c r="N1040" s="323">
        <v>329.08</v>
      </c>
    </row>
    <row r="1041">
      <c r="A1041" s="305">
        <v>1024.0</v>
      </c>
      <c r="B1041" s="324" t="s">
        <v>3933</v>
      </c>
      <c r="C1041" s="70">
        <v>43707.0</v>
      </c>
      <c r="D1041" s="70">
        <v>43713.0</v>
      </c>
      <c r="E1041" s="331"/>
      <c r="F1041" s="34">
        <v>2270.0</v>
      </c>
      <c r="G1041" s="326">
        <v>1941.41</v>
      </c>
      <c r="H1041" s="327">
        <v>554.74</v>
      </c>
      <c r="I1041" s="322">
        <v>0.0</v>
      </c>
      <c r="J1041" s="322">
        <v>0.0</v>
      </c>
      <c r="K1041" s="322">
        <v>952.23</v>
      </c>
      <c r="L1041" s="323">
        <v>43.6</v>
      </c>
      <c r="M1041" s="323">
        <v>244.82</v>
      </c>
      <c r="N1041" s="323">
        <v>146.02</v>
      </c>
    </row>
    <row r="1042">
      <c r="A1042" s="305">
        <v>1025.0</v>
      </c>
      <c r="B1042" s="324" t="s">
        <v>3934</v>
      </c>
      <c r="C1042" s="246">
        <v>43707.0</v>
      </c>
      <c r="D1042" s="32">
        <v>43750.0</v>
      </c>
      <c r="E1042" s="331"/>
      <c r="F1042" s="34">
        <v>2050.0</v>
      </c>
      <c r="G1042" s="326">
        <v>1575.65</v>
      </c>
      <c r="H1042" s="327">
        <v>86.4</v>
      </c>
      <c r="I1042" s="322">
        <v>53.91</v>
      </c>
      <c r="J1042" s="322">
        <v>0.0</v>
      </c>
      <c r="K1042" s="322">
        <v>952.23</v>
      </c>
      <c r="L1042" s="323">
        <v>53.51</v>
      </c>
      <c r="M1042" s="323">
        <v>385.02</v>
      </c>
      <c r="N1042" s="323">
        <v>44.58</v>
      </c>
    </row>
    <row r="1043">
      <c r="A1043" s="305">
        <v>1026.0</v>
      </c>
      <c r="B1043" s="324" t="s">
        <v>3935</v>
      </c>
      <c r="C1043" s="32">
        <v>43708.0</v>
      </c>
      <c r="D1043" s="246">
        <v>43728.0</v>
      </c>
      <c r="E1043" s="331"/>
      <c r="F1043" s="34">
        <v>2565.0</v>
      </c>
      <c r="G1043" s="326">
        <v>5530.65</v>
      </c>
      <c r="H1043" s="326">
        <v>3468.85</v>
      </c>
      <c r="I1043" s="322">
        <v>0.0</v>
      </c>
      <c r="J1043" s="322">
        <v>0.0</v>
      </c>
      <c r="K1043" s="335">
        <v>1071.48</v>
      </c>
      <c r="L1043" s="323">
        <v>80.54</v>
      </c>
      <c r="M1043" s="323">
        <v>343.65</v>
      </c>
      <c r="N1043" s="323">
        <v>566.13</v>
      </c>
    </row>
    <row r="1044">
      <c r="A1044" s="305">
        <v>1027.0</v>
      </c>
      <c r="B1044" s="324" t="s">
        <v>3936</v>
      </c>
      <c r="C1044" s="32">
        <v>43710.0</v>
      </c>
      <c r="D1044" s="32">
        <v>43748.0</v>
      </c>
      <c r="E1044" s="331"/>
      <c r="F1044" s="34">
        <v>900.0</v>
      </c>
      <c r="G1044" s="326">
        <v>12546.21</v>
      </c>
      <c r="H1044" s="326">
        <v>8605.26</v>
      </c>
      <c r="I1044" s="322">
        <v>53.91</v>
      </c>
      <c r="J1044" s="322">
        <v>0.0</v>
      </c>
      <c r="K1044" s="335">
        <v>1600.23</v>
      </c>
      <c r="L1044" s="323">
        <v>143.57</v>
      </c>
      <c r="M1044" s="323">
        <v>747.86</v>
      </c>
      <c r="N1044" s="329">
        <v>1395.38</v>
      </c>
    </row>
    <row r="1045">
      <c r="A1045" s="305">
        <v>1028.0</v>
      </c>
      <c r="B1045" s="324" t="s">
        <v>3937</v>
      </c>
      <c r="C1045" s="70">
        <v>43712.0</v>
      </c>
      <c r="D1045" s="70">
        <v>43728.0</v>
      </c>
      <c r="E1045" s="331"/>
      <c r="F1045" s="324">
        <v>2100.0</v>
      </c>
      <c r="G1045" s="326">
        <v>3181.37</v>
      </c>
      <c r="H1045" s="326">
        <v>1804.62</v>
      </c>
      <c r="I1045" s="322">
        <v>1.7</v>
      </c>
      <c r="J1045" s="322">
        <v>0.0</v>
      </c>
      <c r="K1045" s="322">
        <v>748.31</v>
      </c>
      <c r="L1045" s="323">
        <v>48.03</v>
      </c>
      <c r="M1045" s="323">
        <v>287.17</v>
      </c>
      <c r="N1045" s="323">
        <v>291.54</v>
      </c>
    </row>
    <row r="1046">
      <c r="A1046" s="305">
        <v>1029.0</v>
      </c>
      <c r="B1046" s="324" t="s">
        <v>3938</v>
      </c>
      <c r="C1046" s="70">
        <v>43712.0</v>
      </c>
      <c r="D1046" s="70">
        <v>43730.0</v>
      </c>
      <c r="E1046" s="331"/>
      <c r="F1046" s="34">
        <v>1425.0</v>
      </c>
      <c r="G1046" s="326">
        <v>9997.87</v>
      </c>
      <c r="H1046" s="326">
        <v>6678.75</v>
      </c>
      <c r="I1046" s="322">
        <v>1.7</v>
      </c>
      <c r="J1046" s="322">
        <v>0.0</v>
      </c>
      <c r="K1046" s="335">
        <v>1438.23</v>
      </c>
      <c r="L1046" s="323">
        <v>84.18</v>
      </c>
      <c r="M1046" s="323">
        <v>677.52</v>
      </c>
      <c r="N1046" s="329">
        <v>1117.49</v>
      </c>
    </row>
    <row r="1047">
      <c r="A1047" s="305">
        <v>1030.0</v>
      </c>
      <c r="B1047" s="324" t="s">
        <v>3939</v>
      </c>
      <c r="C1047" s="70">
        <v>43714.0</v>
      </c>
      <c r="D1047" s="246">
        <v>43799.0</v>
      </c>
      <c r="E1047" s="331"/>
      <c r="F1047" s="34">
        <v>860.0</v>
      </c>
      <c r="G1047" s="326">
        <v>8819.82</v>
      </c>
      <c r="H1047" s="326">
        <v>3341.36</v>
      </c>
      <c r="I1047" s="322">
        <v>89.69</v>
      </c>
      <c r="J1047" s="322">
        <v>0.0</v>
      </c>
      <c r="K1047" s="335">
        <v>1863.34</v>
      </c>
      <c r="L1047" s="323">
        <v>244.31</v>
      </c>
      <c r="M1047" s="329">
        <v>2889.87</v>
      </c>
      <c r="N1047" s="323">
        <v>390.55</v>
      </c>
    </row>
    <row r="1048">
      <c r="A1048" s="305">
        <v>1031.0</v>
      </c>
      <c r="B1048" s="324" t="s">
        <v>3940</v>
      </c>
      <c r="C1048" s="32">
        <v>43718.0</v>
      </c>
      <c r="D1048" s="32">
        <v>43729.0</v>
      </c>
      <c r="E1048" s="331"/>
      <c r="F1048" s="34">
        <v>2475.0</v>
      </c>
      <c r="G1048" s="327">
        <v>727.92</v>
      </c>
      <c r="H1048" s="327">
        <v>0.0</v>
      </c>
      <c r="I1048" s="322">
        <v>0.0</v>
      </c>
      <c r="J1048" s="322">
        <v>0.0</v>
      </c>
      <c r="K1048" s="322">
        <v>586.31</v>
      </c>
      <c r="L1048" s="323">
        <v>43.32</v>
      </c>
      <c r="M1048" s="323">
        <v>76.63</v>
      </c>
      <c r="N1048" s="323">
        <v>64.98</v>
      </c>
    </row>
    <row r="1049">
      <c r="A1049" s="305">
        <v>1032.0</v>
      </c>
      <c r="B1049" s="324" t="s">
        <v>3941</v>
      </c>
      <c r="C1049" s="32">
        <v>43719.0</v>
      </c>
      <c r="D1049" s="32">
        <v>43805.0</v>
      </c>
      <c r="E1049" s="331"/>
      <c r="F1049" s="34">
        <v>860.0</v>
      </c>
      <c r="G1049" s="326">
        <v>4252.02</v>
      </c>
      <c r="H1049" s="327">
        <v>248.4</v>
      </c>
      <c r="I1049" s="322">
        <v>136.44</v>
      </c>
      <c r="J1049" s="322">
        <v>0.0</v>
      </c>
      <c r="K1049" s="335">
        <v>1527.62</v>
      </c>
      <c r="L1049" s="323">
        <v>81.56</v>
      </c>
      <c r="M1049" s="329">
        <v>2239.77</v>
      </c>
      <c r="N1049" s="323">
        <v>16.53</v>
      </c>
    </row>
    <row r="1050">
      <c r="A1050" s="305">
        <v>1033.0</v>
      </c>
      <c r="B1050" s="324" t="s">
        <v>3942</v>
      </c>
      <c r="C1050" s="32">
        <v>43721.0</v>
      </c>
      <c r="D1050" s="32">
        <v>43727.0</v>
      </c>
      <c r="E1050" s="331"/>
      <c r="F1050" s="34">
        <v>2065.0</v>
      </c>
      <c r="G1050" s="327">
        <v>820.9</v>
      </c>
      <c r="H1050" s="327">
        <v>129.6</v>
      </c>
      <c r="I1050" s="322">
        <v>1.7</v>
      </c>
      <c r="J1050" s="322">
        <v>0.0</v>
      </c>
      <c r="K1050" s="322">
        <v>586.31</v>
      </c>
      <c r="L1050" s="323">
        <v>44.46</v>
      </c>
      <c r="M1050" s="323">
        <v>38.31</v>
      </c>
      <c r="N1050" s="323">
        <v>20.52</v>
      </c>
    </row>
    <row r="1051">
      <c r="A1051" s="305">
        <v>1034.0</v>
      </c>
      <c r="B1051" s="324" t="s">
        <v>3943</v>
      </c>
      <c r="C1051" s="70">
        <v>43718.0</v>
      </c>
      <c r="D1051" s="70">
        <v>43729.0</v>
      </c>
      <c r="E1051" s="331"/>
      <c r="F1051" s="34">
        <v>1935.0</v>
      </c>
      <c r="G1051" s="326">
        <v>1212.32</v>
      </c>
      <c r="H1051" s="327">
        <v>162.0</v>
      </c>
      <c r="I1051" s="322">
        <v>0.0</v>
      </c>
      <c r="J1051" s="322">
        <v>0.0</v>
      </c>
      <c r="K1051" s="322">
        <v>952.23</v>
      </c>
      <c r="L1051" s="323">
        <v>66.79</v>
      </c>
      <c r="M1051" s="323">
        <v>0.0</v>
      </c>
      <c r="N1051" s="323">
        <v>31.3</v>
      </c>
    </row>
    <row r="1052">
      <c r="A1052" s="305">
        <v>1035.0</v>
      </c>
      <c r="B1052" s="324" t="s">
        <v>3944</v>
      </c>
      <c r="C1052" s="70">
        <v>43724.0</v>
      </c>
      <c r="D1052" s="70">
        <v>43733.0</v>
      </c>
      <c r="E1052" s="331"/>
      <c r="F1052" s="34">
        <v>2035.0</v>
      </c>
      <c r="G1052" s="326">
        <v>1467.42</v>
      </c>
      <c r="H1052" s="327">
        <v>140.4</v>
      </c>
      <c r="I1052" s="322">
        <v>0.0</v>
      </c>
      <c r="J1052" s="322">
        <v>0.0</v>
      </c>
      <c r="K1052" s="322">
        <v>910.31</v>
      </c>
      <c r="L1052" s="323">
        <v>45.49</v>
      </c>
      <c r="M1052" s="323">
        <v>351.73</v>
      </c>
      <c r="N1052" s="323">
        <v>19.49</v>
      </c>
    </row>
    <row r="1053">
      <c r="A1053" s="305">
        <v>1036.0</v>
      </c>
      <c r="B1053" s="324" t="s">
        <v>3945</v>
      </c>
      <c r="C1053" s="70">
        <v>43726.0</v>
      </c>
      <c r="D1053" s="70">
        <v>43778.0</v>
      </c>
      <c r="E1053" s="331"/>
      <c r="F1053" s="34">
        <v>1100.0</v>
      </c>
      <c r="G1053" s="326">
        <v>16115.42</v>
      </c>
      <c r="H1053" s="326">
        <v>11822.38</v>
      </c>
      <c r="I1053" s="322">
        <v>68.28</v>
      </c>
      <c r="J1053" s="335">
        <v>0.0</v>
      </c>
      <c r="K1053" s="335">
        <v>1328.45</v>
      </c>
      <c r="L1053" s="323">
        <v>56.32</v>
      </c>
      <c r="M1053" s="323">
        <v>909.2</v>
      </c>
      <c r="N1053" s="329">
        <v>1930.79</v>
      </c>
    </row>
    <row r="1054">
      <c r="A1054" s="305">
        <v>1037.0</v>
      </c>
      <c r="B1054" s="324" t="s">
        <v>3946</v>
      </c>
      <c r="C1054" s="70">
        <v>43706.0</v>
      </c>
      <c r="D1054" s="70">
        <v>43755.0</v>
      </c>
      <c r="E1054" s="331"/>
      <c r="F1054" s="34">
        <v>1340.0</v>
      </c>
      <c r="G1054" s="326">
        <v>1991.58</v>
      </c>
      <c r="H1054" s="327">
        <v>674.47</v>
      </c>
      <c r="I1054" s="322">
        <v>55.61</v>
      </c>
      <c r="J1054" s="322">
        <v>0.0</v>
      </c>
      <c r="K1054" s="335">
        <v>1071.56</v>
      </c>
      <c r="L1054" s="323">
        <v>124.07</v>
      </c>
      <c r="M1054" s="323">
        <v>38.31</v>
      </c>
      <c r="N1054" s="323">
        <v>27.56</v>
      </c>
    </row>
    <row r="1055">
      <c r="A1055" s="305">
        <v>1038.0</v>
      </c>
      <c r="B1055" s="324" t="s">
        <v>3947</v>
      </c>
      <c r="C1055" s="70">
        <v>43707.0</v>
      </c>
      <c r="D1055" s="70">
        <v>43755.0</v>
      </c>
      <c r="E1055" s="331"/>
      <c r="F1055" s="34">
        <v>1730.0</v>
      </c>
      <c r="G1055" s="326">
        <v>2649.09</v>
      </c>
      <c r="H1055" s="326">
        <v>1000.52</v>
      </c>
      <c r="I1055" s="322">
        <v>1.7</v>
      </c>
      <c r="J1055" s="322">
        <v>0.0</v>
      </c>
      <c r="K1055" s="335">
        <v>1071.48</v>
      </c>
      <c r="L1055" s="323">
        <v>219.47</v>
      </c>
      <c r="M1055" s="323">
        <v>336.84</v>
      </c>
      <c r="N1055" s="323">
        <v>19.08</v>
      </c>
    </row>
    <row r="1056">
      <c r="A1056" s="305">
        <v>1039.0</v>
      </c>
      <c r="B1056" s="324" t="s">
        <v>3948</v>
      </c>
      <c r="C1056" s="70">
        <v>43728.0</v>
      </c>
      <c r="D1056" s="331"/>
      <c r="E1056" s="70">
        <v>43732.0</v>
      </c>
      <c r="F1056" s="34">
        <v>710.0</v>
      </c>
      <c r="G1056" s="326">
        <v>2954.27</v>
      </c>
      <c r="H1056" s="326">
        <v>1664.22</v>
      </c>
      <c r="I1056" s="322">
        <v>1.7</v>
      </c>
      <c r="J1056" s="322">
        <v>0.0</v>
      </c>
      <c r="K1056" s="322">
        <v>626.81</v>
      </c>
      <c r="L1056" s="323">
        <v>21.66</v>
      </c>
      <c r="M1056" s="323">
        <v>321.97</v>
      </c>
      <c r="N1056" s="323">
        <v>317.91</v>
      </c>
    </row>
    <row r="1057">
      <c r="A1057" s="305">
        <v>1040.0</v>
      </c>
      <c r="B1057" s="324" t="s">
        <v>3949</v>
      </c>
      <c r="C1057" s="70">
        <v>43729.0</v>
      </c>
      <c r="D1057" s="70">
        <v>43776.0</v>
      </c>
      <c r="E1057" s="331"/>
      <c r="F1057" s="34">
        <v>1020.0</v>
      </c>
      <c r="G1057" s="326">
        <v>7382.75</v>
      </c>
      <c r="H1057" s="326">
        <v>4079.89</v>
      </c>
      <c r="I1057" s="322">
        <v>107.83</v>
      </c>
      <c r="J1057" s="322">
        <v>0.0</v>
      </c>
      <c r="K1057" s="335">
        <v>1438.23</v>
      </c>
      <c r="L1057" s="323">
        <v>120.66</v>
      </c>
      <c r="M1057" s="323">
        <v>970.98</v>
      </c>
      <c r="N1057" s="323">
        <v>665.16</v>
      </c>
    </row>
    <row r="1058">
      <c r="A1058" s="305">
        <v>1041.0</v>
      </c>
      <c r="B1058" s="324" t="s">
        <v>3950</v>
      </c>
      <c r="C1058" s="246">
        <v>43732.0</v>
      </c>
      <c r="D1058" s="70">
        <v>43736.0</v>
      </c>
      <c r="E1058" s="331"/>
      <c r="F1058" s="34">
        <v>1695.0</v>
      </c>
      <c r="G1058" s="326">
        <v>1179.92</v>
      </c>
      <c r="H1058" s="327">
        <v>129.6</v>
      </c>
      <c r="I1058" s="322">
        <v>0.0</v>
      </c>
      <c r="J1058" s="322">
        <v>0.0</v>
      </c>
      <c r="K1058" s="322">
        <v>952.23</v>
      </c>
      <c r="L1058" s="323">
        <v>62.21</v>
      </c>
      <c r="M1058" s="323">
        <v>0.0</v>
      </c>
      <c r="N1058" s="323">
        <v>35.88</v>
      </c>
    </row>
    <row r="1059">
      <c r="A1059" s="305">
        <v>1042.0</v>
      </c>
      <c r="B1059" s="324" t="s">
        <v>3951</v>
      </c>
      <c r="C1059" s="32">
        <v>43731.0</v>
      </c>
      <c r="D1059" s="32">
        <v>43755.0</v>
      </c>
      <c r="E1059" s="331"/>
      <c r="F1059" s="34">
        <v>1695.0</v>
      </c>
      <c r="G1059" s="326">
        <v>1305.94</v>
      </c>
      <c r="H1059" s="327">
        <v>598.1</v>
      </c>
      <c r="I1059" s="322">
        <v>107.83</v>
      </c>
      <c r="J1059" s="322">
        <v>0.0</v>
      </c>
      <c r="K1059" s="322">
        <v>464.06</v>
      </c>
      <c r="L1059" s="323">
        <v>109.64</v>
      </c>
      <c r="M1059" s="323">
        <v>0.0</v>
      </c>
      <c r="N1059" s="323">
        <v>26.31</v>
      </c>
    </row>
    <row r="1060">
      <c r="A1060" s="305">
        <v>1043.0</v>
      </c>
      <c r="B1060" s="324" t="s">
        <v>3952</v>
      </c>
      <c r="C1060" s="246">
        <v>43735.0</v>
      </c>
      <c r="D1060" s="70">
        <v>43745.0</v>
      </c>
      <c r="E1060" s="331"/>
      <c r="F1060" s="34">
        <v>1710.0</v>
      </c>
      <c r="G1060" s="326">
        <v>1214.89</v>
      </c>
      <c r="H1060" s="327">
        <v>500.13</v>
      </c>
      <c r="I1060" s="322">
        <v>53.91</v>
      </c>
      <c r="J1060" s="322">
        <v>0.0</v>
      </c>
      <c r="K1060" s="322">
        <v>302.06</v>
      </c>
      <c r="L1060" s="323">
        <v>94.51</v>
      </c>
      <c r="M1060" s="323">
        <v>238.51</v>
      </c>
      <c r="N1060" s="323">
        <v>25.77</v>
      </c>
    </row>
    <row r="1061">
      <c r="A1061" s="305">
        <v>1044.0</v>
      </c>
      <c r="B1061" s="324" t="s">
        <v>3953</v>
      </c>
      <c r="C1061" s="32">
        <v>43740.0</v>
      </c>
      <c r="D1061" s="32">
        <v>43748.0</v>
      </c>
      <c r="E1061" s="331"/>
      <c r="F1061" s="34">
        <v>1920.0</v>
      </c>
      <c r="G1061" s="326">
        <v>1438.38</v>
      </c>
      <c r="H1061" s="327">
        <v>118.8</v>
      </c>
      <c r="I1061" s="322">
        <v>0.0</v>
      </c>
      <c r="J1061" s="322">
        <v>0.0</v>
      </c>
      <c r="K1061" s="322">
        <v>952.23</v>
      </c>
      <c r="L1061" s="323">
        <v>60.37</v>
      </c>
      <c r="M1061" s="323">
        <v>269.26</v>
      </c>
      <c r="N1061" s="323">
        <v>37.72</v>
      </c>
    </row>
    <row r="1062">
      <c r="A1062" s="305">
        <v>1045.0</v>
      </c>
      <c r="B1062" s="324" t="s">
        <v>3954</v>
      </c>
      <c r="C1062" s="70">
        <v>43740.0</v>
      </c>
      <c r="D1062" s="70">
        <v>43748.0</v>
      </c>
      <c r="E1062" s="331"/>
      <c r="F1062" s="34">
        <v>2395.0</v>
      </c>
      <c r="G1062" s="326">
        <v>3559.76</v>
      </c>
      <c r="H1062" s="326">
        <v>2294.56</v>
      </c>
      <c r="I1062" s="322">
        <v>53.91</v>
      </c>
      <c r="J1062" s="322">
        <v>0.0</v>
      </c>
      <c r="K1062" s="322">
        <v>586.31</v>
      </c>
      <c r="L1062" s="323">
        <v>37.13</v>
      </c>
      <c r="M1062" s="323">
        <v>193.88</v>
      </c>
      <c r="N1062" s="323">
        <v>393.97</v>
      </c>
    </row>
    <row r="1063">
      <c r="A1063" s="305">
        <v>1046.0</v>
      </c>
      <c r="B1063" s="324" t="s">
        <v>3955</v>
      </c>
      <c r="C1063" s="70">
        <v>43746.0</v>
      </c>
      <c r="D1063" s="331"/>
      <c r="E1063" s="70">
        <v>43747.0</v>
      </c>
      <c r="F1063" s="34">
        <v>560.0</v>
      </c>
      <c r="G1063" s="327">
        <v>416.19</v>
      </c>
      <c r="H1063" s="327">
        <v>0.0</v>
      </c>
      <c r="I1063" s="322">
        <v>0.0</v>
      </c>
      <c r="J1063" s="322">
        <v>0.0</v>
      </c>
      <c r="K1063" s="322">
        <v>302.06</v>
      </c>
      <c r="L1063" s="323">
        <v>7.48</v>
      </c>
      <c r="M1063" s="323">
        <v>61.77</v>
      </c>
      <c r="N1063" s="323">
        <v>44.88</v>
      </c>
    </row>
    <row r="1064">
      <c r="A1064" s="305">
        <v>1047.0</v>
      </c>
      <c r="B1064" s="324" t="s">
        <v>3956</v>
      </c>
      <c r="C1064" s="246">
        <v>43747.0</v>
      </c>
      <c r="D1064" s="70">
        <v>43772.0</v>
      </c>
      <c r="E1064" s="331"/>
      <c r="F1064" s="34">
        <v>1380.0</v>
      </c>
      <c r="G1064" s="326">
        <v>1787.8</v>
      </c>
      <c r="H1064" s="327">
        <v>368.73</v>
      </c>
      <c r="I1064" s="322">
        <v>53.91</v>
      </c>
      <c r="J1064" s="322">
        <v>0.0</v>
      </c>
      <c r="K1064" s="335">
        <v>1235.73</v>
      </c>
      <c r="L1064" s="323">
        <v>100.46</v>
      </c>
      <c r="M1064" s="323">
        <v>0.0</v>
      </c>
      <c r="N1064" s="323">
        <v>28.97</v>
      </c>
    </row>
    <row r="1065">
      <c r="A1065" s="305">
        <v>1048.0</v>
      </c>
      <c r="B1065" s="324" t="s">
        <v>3957</v>
      </c>
      <c r="C1065" s="225">
        <v>43747.0</v>
      </c>
      <c r="D1065" s="32">
        <v>43764.0</v>
      </c>
      <c r="E1065" s="331"/>
      <c r="F1065" s="34">
        <v>3005.0</v>
      </c>
      <c r="G1065" s="327">
        <v>863.48</v>
      </c>
      <c r="H1065" s="327">
        <v>43.71</v>
      </c>
      <c r="I1065" s="322">
        <v>53.91</v>
      </c>
      <c r="J1065" s="322">
        <v>0.0</v>
      </c>
      <c r="K1065" s="322">
        <v>586.31</v>
      </c>
      <c r="L1065" s="323">
        <v>56.58</v>
      </c>
      <c r="M1065" s="323">
        <v>104.12</v>
      </c>
      <c r="N1065" s="323">
        <v>18.85</v>
      </c>
    </row>
    <row r="1066">
      <c r="A1066" s="305">
        <v>1049.0</v>
      </c>
      <c r="B1066" s="324" t="s">
        <v>3958</v>
      </c>
      <c r="C1066" s="262">
        <v>43747.0</v>
      </c>
      <c r="D1066" s="32">
        <v>43772.0</v>
      </c>
      <c r="E1066" s="331"/>
      <c r="F1066" s="34">
        <v>1700.0</v>
      </c>
      <c r="G1066" s="326">
        <v>1318.31</v>
      </c>
      <c r="H1066" s="327">
        <v>297.14</v>
      </c>
      <c r="I1066" s="322">
        <v>39.94</v>
      </c>
      <c r="J1066" s="322">
        <v>0.0</v>
      </c>
      <c r="K1066" s="322">
        <v>885.36</v>
      </c>
      <c r="L1066" s="323">
        <v>74.41</v>
      </c>
      <c r="M1066" s="323">
        <v>0.0</v>
      </c>
      <c r="N1066" s="323">
        <v>21.46</v>
      </c>
    </row>
    <row r="1067">
      <c r="A1067" s="305">
        <v>1050.0</v>
      </c>
      <c r="B1067" s="324" t="s">
        <v>3959</v>
      </c>
      <c r="C1067" s="225">
        <v>43751.0</v>
      </c>
      <c r="D1067" s="32">
        <v>43763.0</v>
      </c>
      <c r="E1067" s="331"/>
      <c r="F1067" s="34">
        <v>2405.0</v>
      </c>
      <c r="G1067" s="327">
        <v>509.19</v>
      </c>
      <c r="H1067" s="327">
        <v>140.4</v>
      </c>
      <c r="I1067" s="322">
        <v>14.37</v>
      </c>
      <c r="J1067" s="322">
        <v>0.0</v>
      </c>
      <c r="K1067" s="322">
        <v>302.06</v>
      </c>
      <c r="L1067" s="323">
        <v>36.66</v>
      </c>
      <c r="M1067" s="323">
        <v>0.0</v>
      </c>
      <c r="N1067" s="323">
        <v>15.7</v>
      </c>
    </row>
    <row r="1068">
      <c r="A1068" s="305">
        <v>1051.0</v>
      </c>
      <c r="B1068" s="324" t="s">
        <v>3960</v>
      </c>
      <c r="C1068" s="224">
        <v>43751.0</v>
      </c>
      <c r="D1068" s="32">
        <v>43764.0</v>
      </c>
      <c r="E1068" s="331"/>
      <c r="F1068" s="34">
        <v>2400.0</v>
      </c>
      <c r="G1068" s="326">
        <v>4065.62</v>
      </c>
      <c r="H1068" s="326">
        <v>2773.71</v>
      </c>
      <c r="I1068" s="322">
        <v>1.7</v>
      </c>
      <c r="J1068" s="322">
        <v>0.0</v>
      </c>
      <c r="K1068" s="322">
        <v>586.31</v>
      </c>
      <c r="L1068" s="323">
        <v>44.46</v>
      </c>
      <c r="M1068" s="323">
        <v>181.27</v>
      </c>
      <c r="N1068" s="323">
        <v>478.17</v>
      </c>
    </row>
    <row r="1069">
      <c r="A1069" s="305">
        <v>1052.0</v>
      </c>
      <c r="B1069" s="324" t="s">
        <v>3961</v>
      </c>
      <c r="C1069" s="263">
        <v>43721.0</v>
      </c>
      <c r="D1069" s="32">
        <v>43797.0</v>
      </c>
      <c r="E1069" s="331"/>
      <c r="F1069" s="34">
        <v>900.0</v>
      </c>
      <c r="G1069" s="326">
        <v>3791.27</v>
      </c>
      <c r="H1069" s="327">
        <v>630.24</v>
      </c>
      <c r="I1069" s="322">
        <v>35.78</v>
      </c>
      <c r="J1069" s="322">
        <v>0.0</v>
      </c>
      <c r="K1069" s="335">
        <v>1944.34</v>
      </c>
      <c r="L1069" s="323">
        <v>130.12</v>
      </c>
      <c r="M1069" s="329">
        <v>1037.56</v>
      </c>
      <c r="N1069" s="323">
        <v>13.23</v>
      </c>
    </row>
    <row r="1070">
      <c r="A1070" s="305">
        <v>1053.0</v>
      </c>
      <c r="B1070" s="324" t="s">
        <v>3962</v>
      </c>
      <c r="C1070" s="263">
        <v>43721.0</v>
      </c>
      <c r="D1070" s="32">
        <v>43797.0</v>
      </c>
      <c r="E1070" s="331"/>
      <c r="F1070" s="34">
        <v>1300.0</v>
      </c>
      <c r="G1070" s="326">
        <v>4983.34</v>
      </c>
      <c r="H1070" s="326">
        <v>1566.22</v>
      </c>
      <c r="I1070" s="322">
        <v>35.78</v>
      </c>
      <c r="J1070" s="322">
        <v>0.0</v>
      </c>
      <c r="K1070" s="335">
        <v>2106.34</v>
      </c>
      <c r="L1070" s="323">
        <v>262.91</v>
      </c>
      <c r="M1070" s="323">
        <v>985.36</v>
      </c>
      <c r="N1070" s="323">
        <v>26.73</v>
      </c>
    </row>
    <row r="1071">
      <c r="A1071" s="305">
        <v>1054.0</v>
      </c>
      <c r="B1071" s="324" t="s">
        <v>3963</v>
      </c>
      <c r="C1071" s="225">
        <v>43753.0</v>
      </c>
      <c r="D1071" s="32">
        <v>43781.0</v>
      </c>
      <c r="E1071" s="331"/>
      <c r="F1071" s="34">
        <v>2615.0</v>
      </c>
      <c r="G1071" s="326">
        <v>15504.94</v>
      </c>
      <c r="H1071" s="326">
        <v>10626.49</v>
      </c>
      <c r="I1071" s="322">
        <v>221.23</v>
      </c>
      <c r="J1071" s="322">
        <v>0.0</v>
      </c>
      <c r="K1071" s="335">
        <v>1770.93</v>
      </c>
      <c r="L1071" s="323">
        <v>77.37</v>
      </c>
      <c r="M1071" s="329">
        <v>1049.13</v>
      </c>
      <c r="N1071" s="329">
        <v>1759.79</v>
      </c>
    </row>
    <row r="1072">
      <c r="A1072" s="305">
        <v>1055.0</v>
      </c>
      <c r="B1072" s="324" t="s">
        <v>3964</v>
      </c>
      <c r="C1072" s="245">
        <v>43766.0</v>
      </c>
      <c r="D1072" s="70">
        <v>43784.0</v>
      </c>
      <c r="E1072" s="331"/>
      <c r="F1072" s="34">
        <v>1760.0</v>
      </c>
      <c r="G1072" s="326">
        <v>2280.23</v>
      </c>
      <c r="H1072" s="326">
        <v>1271.48</v>
      </c>
      <c r="I1072" s="322">
        <v>1.7</v>
      </c>
      <c r="J1072" s="322">
        <v>0.0</v>
      </c>
      <c r="K1072" s="322">
        <v>586.31</v>
      </c>
      <c r="L1072" s="323">
        <v>48.74</v>
      </c>
      <c r="M1072" s="323">
        <v>172.7</v>
      </c>
      <c r="N1072" s="323">
        <v>199.3</v>
      </c>
    </row>
    <row r="1073">
      <c r="A1073" s="305">
        <v>1056.0</v>
      </c>
      <c r="B1073" s="324" t="s">
        <v>3965</v>
      </c>
      <c r="C1073" s="70">
        <v>43768.0</v>
      </c>
      <c r="D1073" s="70">
        <v>43783.0</v>
      </c>
      <c r="E1073" s="331"/>
      <c r="F1073" s="34">
        <v>2305.0</v>
      </c>
      <c r="G1073" s="327">
        <v>408.33</v>
      </c>
      <c r="H1073" s="327">
        <v>0.0</v>
      </c>
      <c r="I1073" s="322">
        <v>53.91</v>
      </c>
      <c r="J1073" s="322">
        <v>0.0</v>
      </c>
      <c r="K1073" s="322">
        <v>302.06</v>
      </c>
      <c r="L1073" s="323">
        <v>47.21</v>
      </c>
      <c r="M1073" s="323">
        <v>0.0</v>
      </c>
      <c r="N1073" s="323">
        <v>5.15</v>
      </c>
    </row>
    <row r="1074">
      <c r="A1074" s="309">
        <v>1057.0</v>
      </c>
      <c r="B1074" s="324" t="s">
        <v>3966</v>
      </c>
      <c r="C1074" s="246">
        <v>43769.0</v>
      </c>
      <c r="D1074" s="70">
        <v>43790.0</v>
      </c>
      <c r="E1074" s="331"/>
      <c r="F1074" s="33">
        <v>2575.0</v>
      </c>
      <c r="G1074" s="326">
        <v>1544.51</v>
      </c>
      <c r="H1074" s="327">
        <v>325.28</v>
      </c>
      <c r="I1074" s="322">
        <v>55.61</v>
      </c>
      <c r="J1074" s="322">
        <v>0.0</v>
      </c>
      <c r="K1074" s="322">
        <v>717.53</v>
      </c>
      <c r="L1074" s="323">
        <v>70.87</v>
      </c>
      <c r="M1074" s="323">
        <v>354.98</v>
      </c>
      <c r="N1074" s="323">
        <v>20.24</v>
      </c>
    </row>
    <row r="1075">
      <c r="A1075" s="305">
        <v>1058.0</v>
      </c>
      <c r="B1075" s="324" t="s">
        <v>3967</v>
      </c>
      <c r="C1075" s="32">
        <v>43790.0</v>
      </c>
      <c r="D1075" s="32">
        <v>43805.0</v>
      </c>
      <c r="E1075" s="331"/>
      <c r="F1075" s="34">
        <v>1165.0</v>
      </c>
      <c r="G1075" s="326">
        <v>2463.69</v>
      </c>
      <c r="H1075" s="327">
        <v>662.39</v>
      </c>
      <c r="I1075" s="322">
        <v>55.61</v>
      </c>
      <c r="J1075" s="322">
        <v>0.0</v>
      </c>
      <c r="K1075" s="335">
        <v>1397.73</v>
      </c>
      <c r="L1075" s="323">
        <v>140.29</v>
      </c>
      <c r="M1075" s="323">
        <v>176.73</v>
      </c>
      <c r="N1075" s="323">
        <v>30.94</v>
      </c>
    </row>
    <row r="1076">
      <c r="A1076" s="305">
        <v>1059.0</v>
      </c>
      <c r="B1076" s="324" t="s">
        <v>3968</v>
      </c>
      <c r="C1076" s="224">
        <v>43772.0</v>
      </c>
      <c r="D1076" s="32">
        <v>43805.0</v>
      </c>
      <c r="E1076" s="331"/>
      <c r="F1076" s="34">
        <v>1385.0</v>
      </c>
      <c r="G1076" s="326">
        <v>2800.25</v>
      </c>
      <c r="H1076" s="327">
        <v>325.28</v>
      </c>
      <c r="I1076" s="322">
        <v>104.06</v>
      </c>
      <c r="J1076" s="322">
        <v>0.0</v>
      </c>
      <c r="K1076" s="335">
        <v>1782.34</v>
      </c>
      <c r="L1076" s="323">
        <v>77.1</v>
      </c>
      <c r="M1076" s="323">
        <v>497.46</v>
      </c>
      <c r="N1076" s="323">
        <v>14.01</v>
      </c>
    </row>
    <row r="1077">
      <c r="A1077" s="305">
        <v>1060.0</v>
      </c>
      <c r="B1077" s="324" t="s">
        <v>3969</v>
      </c>
      <c r="C1077" s="224">
        <v>43773.0</v>
      </c>
      <c r="D1077" s="32">
        <v>43790.0</v>
      </c>
      <c r="E1077" s="331"/>
      <c r="F1077" s="34">
        <v>1660.0</v>
      </c>
      <c r="G1077" s="326">
        <v>5983.77</v>
      </c>
      <c r="H1077" s="326">
        <v>3883.19</v>
      </c>
      <c r="I1077" s="322">
        <v>1.7</v>
      </c>
      <c r="J1077" s="322">
        <v>0.0</v>
      </c>
      <c r="K1077" s="322">
        <v>991.31</v>
      </c>
      <c r="L1077" s="323">
        <v>48.03</v>
      </c>
      <c r="M1077" s="323">
        <v>401.88</v>
      </c>
      <c r="N1077" s="323">
        <v>657.66</v>
      </c>
    </row>
    <row r="1078">
      <c r="A1078" s="305">
        <v>1061.0</v>
      </c>
      <c r="B1078" s="331"/>
      <c r="C1078" s="331"/>
      <c r="D1078" s="331"/>
      <c r="E1078" s="331"/>
      <c r="F1078" s="331"/>
      <c r="G1078" s="321"/>
      <c r="H1078" s="321"/>
      <c r="I1078" s="353"/>
      <c r="J1078" s="353"/>
      <c r="K1078" s="353"/>
      <c r="L1078" s="354"/>
      <c r="M1078" s="354"/>
      <c r="N1078" s="354"/>
    </row>
    <row r="1079">
      <c r="A1079" s="305">
        <v>1062.0</v>
      </c>
      <c r="B1079" s="331"/>
      <c r="C1079" s="331"/>
      <c r="D1079" s="331"/>
      <c r="E1079" s="331"/>
      <c r="F1079" s="331"/>
      <c r="G1079" s="321"/>
      <c r="H1079" s="321"/>
      <c r="I1079" s="353"/>
      <c r="J1079" s="353"/>
      <c r="K1079" s="353"/>
      <c r="L1079" s="354"/>
      <c r="M1079" s="354"/>
      <c r="N1079" s="354"/>
    </row>
    <row r="1080">
      <c r="A1080" s="305">
        <v>1063.0</v>
      </c>
      <c r="B1080" s="331"/>
      <c r="C1080" s="331"/>
      <c r="D1080" s="331"/>
      <c r="E1080" s="331"/>
      <c r="F1080" s="331"/>
      <c r="G1080" s="321"/>
      <c r="H1080" s="321"/>
      <c r="I1080" s="353"/>
      <c r="J1080" s="353"/>
      <c r="K1080" s="353"/>
      <c r="L1080" s="354"/>
      <c r="M1080" s="354"/>
      <c r="N1080" s="354"/>
    </row>
    <row r="1081">
      <c r="A1081" s="305">
        <v>1064.0</v>
      </c>
      <c r="B1081" s="331"/>
      <c r="C1081" s="331"/>
      <c r="D1081" s="331"/>
      <c r="E1081" s="331"/>
      <c r="F1081" s="331"/>
      <c r="G1081" s="321"/>
      <c r="H1081" s="321"/>
      <c r="I1081" s="353"/>
      <c r="J1081" s="353"/>
      <c r="K1081" s="353"/>
      <c r="L1081" s="354"/>
      <c r="M1081" s="354"/>
      <c r="N1081" s="354"/>
    </row>
    <row r="1082">
      <c r="A1082" s="305">
        <v>1065.0</v>
      </c>
      <c r="B1082" s="331"/>
      <c r="C1082" s="331"/>
      <c r="D1082" s="331"/>
      <c r="E1082" s="331"/>
      <c r="F1082" s="331"/>
      <c r="G1082" s="321"/>
      <c r="H1082" s="321"/>
      <c r="I1082" s="353"/>
      <c r="J1082" s="353"/>
      <c r="K1082" s="353"/>
      <c r="L1082" s="354"/>
      <c r="M1082" s="354"/>
      <c r="N1082" s="354"/>
    </row>
    <row r="1083">
      <c r="A1083" s="305">
        <v>1066.0</v>
      </c>
      <c r="B1083" s="331"/>
      <c r="C1083" s="331"/>
      <c r="D1083" s="331"/>
      <c r="E1083" s="331"/>
      <c r="F1083" s="331"/>
      <c r="G1083" s="321"/>
      <c r="H1083" s="321"/>
      <c r="I1083" s="353"/>
      <c r="J1083" s="353"/>
      <c r="K1083" s="353"/>
      <c r="L1083" s="354"/>
      <c r="M1083" s="354"/>
      <c r="N1083" s="354"/>
    </row>
    <row r="1084">
      <c r="A1084" s="305">
        <v>1067.0</v>
      </c>
      <c r="B1084" s="331"/>
      <c r="C1084" s="331"/>
      <c r="D1084" s="331"/>
      <c r="E1084" s="331"/>
      <c r="F1084" s="331"/>
      <c r="G1084" s="321"/>
      <c r="H1084" s="321"/>
      <c r="I1084" s="353"/>
      <c r="J1084" s="353"/>
      <c r="K1084" s="353"/>
      <c r="L1084" s="354"/>
      <c r="M1084" s="354"/>
      <c r="N1084" s="354"/>
    </row>
    <row r="1085">
      <c r="A1085" s="305">
        <v>1068.0</v>
      </c>
      <c r="B1085" s="331"/>
      <c r="C1085" s="331"/>
      <c r="D1085" s="331"/>
      <c r="E1085" s="331"/>
      <c r="F1085" s="331"/>
      <c r="G1085" s="321"/>
      <c r="H1085" s="321"/>
      <c r="I1085" s="353"/>
      <c r="J1085" s="353"/>
      <c r="K1085" s="353"/>
      <c r="L1085" s="354"/>
      <c r="M1085" s="354"/>
      <c r="N1085" s="354"/>
    </row>
    <row r="1086">
      <c r="A1086" s="305">
        <v>1069.0</v>
      </c>
      <c r="B1086" s="331"/>
      <c r="C1086" s="331"/>
      <c r="D1086" s="331"/>
      <c r="E1086" s="331"/>
      <c r="F1086" s="331"/>
      <c r="G1086" s="321"/>
      <c r="H1086" s="321"/>
      <c r="I1086" s="353"/>
      <c r="J1086" s="353"/>
      <c r="K1086" s="353"/>
      <c r="L1086" s="354"/>
      <c r="M1086" s="354"/>
      <c r="N1086" s="354"/>
    </row>
    <row r="1087">
      <c r="A1087" s="305">
        <v>1070.0</v>
      </c>
      <c r="B1087" s="331"/>
      <c r="C1087" s="331"/>
      <c r="D1087" s="331"/>
      <c r="E1087" s="331"/>
      <c r="F1087" s="331"/>
      <c r="G1087" s="321"/>
      <c r="H1087" s="321"/>
      <c r="I1087" s="353"/>
      <c r="J1087" s="353"/>
      <c r="K1087" s="353"/>
      <c r="L1087" s="354"/>
      <c r="M1087" s="354"/>
      <c r="N1087" s="354"/>
    </row>
    <row r="1088">
      <c r="A1088" s="305">
        <v>1071.0</v>
      </c>
      <c r="B1088" s="331"/>
      <c r="C1088" s="331"/>
      <c r="D1088" s="331"/>
      <c r="E1088" s="331"/>
      <c r="F1088" s="331"/>
      <c r="G1088" s="321"/>
      <c r="H1088" s="321"/>
      <c r="I1088" s="353"/>
      <c r="J1088" s="353"/>
      <c r="K1088" s="353"/>
      <c r="L1088" s="354"/>
      <c r="M1088" s="354"/>
      <c r="N1088" s="354"/>
    </row>
    <row r="1089">
      <c r="A1089" s="305">
        <v>1072.0</v>
      </c>
      <c r="B1089" s="331"/>
      <c r="C1089" s="331"/>
      <c r="D1089" s="331"/>
      <c r="E1089" s="331"/>
      <c r="F1089" s="331"/>
      <c r="G1089" s="321"/>
      <c r="H1089" s="321"/>
      <c r="I1089" s="353"/>
      <c r="J1089" s="353"/>
      <c r="K1089" s="353"/>
      <c r="L1089" s="354"/>
      <c r="M1089" s="354"/>
      <c r="N1089" s="354"/>
    </row>
    <row r="1090">
      <c r="A1090" s="305">
        <v>1073.0</v>
      </c>
      <c r="B1090" s="331"/>
      <c r="C1090" s="331"/>
      <c r="D1090" s="331"/>
      <c r="E1090" s="331"/>
      <c r="F1090" s="331"/>
      <c r="G1090" s="321"/>
      <c r="H1090" s="321"/>
      <c r="I1090" s="353"/>
      <c r="J1090" s="353"/>
      <c r="K1090" s="353"/>
      <c r="L1090" s="354"/>
      <c r="M1090" s="354"/>
      <c r="N1090" s="354"/>
    </row>
    <row r="1091">
      <c r="A1091" s="305">
        <v>1074.0</v>
      </c>
      <c r="B1091" s="331"/>
      <c r="C1091" s="331"/>
      <c r="D1091" s="331"/>
      <c r="E1091" s="331"/>
      <c r="F1091" s="331"/>
      <c r="G1091" s="321"/>
      <c r="H1091" s="321"/>
      <c r="I1091" s="353"/>
      <c r="J1091" s="353"/>
      <c r="K1091" s="353"/>
      <c r="L1091" s="354"/>
      <c r="M1091" s="354"/>
      <c r="N1091" s="354"/>
    </row>
    <row r="1092">
      <c r="A1092" s="305">
        <v>1075.0</v>
      </c>
      <c r="B1092" s="331"/>
      <c r="C1092" s="331"/>
      <c r="D1092" s="331"/>
      <c r="E1092" s="331"/>
      <c r="F1092" s="331"/>
      <c r="G1092" s="321"/>
      <c r="H1092" s="321"/>
      <c r="I1092" s="353"/>
      <c r="J1092" s="353"/>
      <c r="K1092" s="353"/>
      <c r="L1092" s="354"/>
      <c r="M1092" s="354"/>
      <c r="N1092" s="354"/>
    </row>
    <row r="1093">
      <c r="A1093" s="305">
        <v>1076.0</v>
      </c>
      <c r="B1093" s="331"/>
      <c r="C1093" s="331"/>
      <c r="D1093" s="331"/>
      <c r="E1093" s="331"/>
      <c r="F1093" s="331"/>
      <c r="G1093" s="321"/>
      <c r="H1093" s="321"/>
      <c r="I1093" s="353"/>
      <c r="J1093" s="353"/>
      <c r="K1093" s="353"/>
      <c r="L1093" s="354"/>
      <c r="M1093" s="354"/>
      <c r="N1093" s="354"/>
    </row>
    <row r="1094">
      <c r="A1094" s="305">
        <v>1077.0</v>
      </c>
      <c r="B1094" s="331"/>
      <c r="C1094" s="331"/>
      <c r="D1094" s="331"/>
      <c r="E1094" s="331"/>
      <c r="F1094" s="331"/>
      <c r="G1094" s="321"/>
      <c r="H1094" s="321"/>
      <c r="I1094" s="353"/>
      <c r="J1094" s="353"/>
      <c r="K1094" s="353"/>
      <c r="L1094" s="354"/>
      <c r="M1094" s="354"/>
      <c r="N1094" s="354"/>
    </row>
    <row r="1095">
      <c r="A1095" s="305">
        <v>1078.0</v>
      </c>
      <c r="B1095" s="331"/>
      <c r="C1095" s="331"/>
      <c r="D1095" s="331"/>
      <c r="E1095" s="331"/>
      <c r="F1095" s="331"/>
      <c r="G1095" s="321"/>
      <c r="H1095" s="321"/>
      <c r="I1095" s="353"/>
      <c r="J1095" s="353"/>
      <c r="K1095" s="353"/>
      <c r="L1095" s="354"/>
      <c r="M1095" s="354"/>
      <c r="N1095" s="354"/>
    </row>
    <row r="1096">
      <c r="A1096" s="305">
        <v>1079.0</v>
      </c>
      <c r="B1096" s="331"/>
      <c r="C1096" s="331"/>
      <c r="D1096" s="331"/>
      <c r="E1096" s="331"/>
      <c r="F1096" s="331"/>
      <c r="G1096" s="321"/>
      <c r="H1096" s="321"/>
      <c r="I1096" s="353"/>
      <c r="J1096" s="353"/>
      <c r="K1096" s="353"/>
      <c r="L1096" s="354"/>
      <c r="M1096" s="354"/>
      <c r="N1096" s="354"/>
    </row>
    <row r="1097">
      <c r="A1097" s="305">
        <v>1080.0</v>
      </c>
      <c r="B1097" s="331"/>
      <c r="C1097" s="331"/>
      <c r="D1097" s="331"/>
      <c r="E1097" s="331"/>
      <c r="F1097" s="331"/>
      <c r="G1097" s="321"/>
      <c r="H1097" s="321"/>
      <c r="I1097" s="353"/>
      <c r="J1097" s="353"/>
      <c r="K1097" s="353"/>
      <c r="L1097" s="354"/>
      <c r="M1097" s="354"/>
      <c r="N1097" s="354"/>
    </row>
    <row r="1098">
      <c r="A1098" s="305">
        <v>1081.0</v>
      </c>
      <c r="B1098" s="331"/>
      <c r="C1098" s="331"/>
      <c r="D1098" s="331"/>
      <c r="E1098" s="331"/>
      <c r="F1098" s="331"/>
      <c r="G1098" s="321"/>
      <c r="H1098" s="321"/>
      <c r="I1098" s="353"/>
      <c r="J1098" s="353"/>
      <c r="K1098" s="353"/>
      <c r="L1098" s="354"/>
      <c r="M1098" s="354"/>
      <c r="N1098" s="354"/>
    </row>
    <row r="1099">
      <c r="A1099" s="305">
        <v>1082.0</v>
      </c>
      <c r="B1099" s="331"/>
      <c r="C1099" s="331"/>
      <c r="D1099" s="331"/>
      <c r="E1099" s="331"/>
      <c r="F1099" s="331"/>
      <c r="G1099" s="321"/>
      <c r="H1099" s="321"/>
      <c r="I1099" s="353"/>
      <c r="J1099" s="353"/>
      <c r="K1099" s="353"/>
      <c r="L1099" s="354"/>
      <c r="M1099" s="354"/>
      <c r="N1099" s="354"/>
    </row>
    <row r="1100">
      <c r="A1100" s="305">
        <v>1083.0</v>
      </c>
      <c r="B1100" s="331"/>
      <c r="C1100" s="331"/>
      <c r="D1100" s="331"/>
      <c r="E1100" s="331"/>
      <c r="F1100" s="331"/>
      <c r="G1100" s="321"/>
      <c r="H1100" s="321"/>
      <c r="I1100" s="353"/>
      <c r="J1100" s="353"/>
      <c r="K1100" s="353"/>
      <c r="L1100" s="354"/>
      <c r="M1100" s="354"/>
      <c r="N1100" s="354"/>
    </row>
    <row r="1101">
      <c r="A1101" s="305">
        <v>1084.0</v>
      </c>
      <c r="B1101" s="331"/>
      <c r="C1101" s="331"/>
      <c r="D1101" s="331"/>
      <c r="E1101" s="331"/>
      <c r="F1101" s="331"/>
      <c r="G1101" s="321"/>
      <c r="H1101" s="321"/>
      <c r="I1101" s="353"/>
      <c r="J1101" s="353"/>
      <c r="K1101" s="353"/>
      <c r="L1101" s="354"/>
      <c r="M1101" s="354"/>
      <c r="N1101" s="354"/>
    </row>
    <row r="1102">
      <c r="A1102" s="305">
        <v>1085.0</v>
      </c>
      <c r="B1102" s="331"/>
      <c r="C1102" s="331"/>
      <c r="D1102" s="331"/>
      <c r="E1102" s="331"/>
      <c r="F1102" s="331"/>
      <c r="G1102" s="321"/>
      <c r="H1102" s="321"/>
      <c r="I1102" s="353"/>
      <c r="J1102" s="353"/>
      <c r="K1102" s="353"/>
      <c r="L1102" s="354"/>
      <c r="M1102" s="354"/>
      <c r="N1102" s="354"/>
    </row>
    <row r="1103">
      <c r="A1103" s="305">
        <v>1086.0</v>
      </c>
      <c r="B1103" s="331"/>
      <c r="C1103" s="331"/>
      <c r="D1103" s="331"/>
      <c r="E1103" s="331"/>
      <c r="F1103" s="331"/>
      <c r="G1103" s="321"/>
      <c r="H1103" s="321"/>
      <c r="I1103" s="353"/>
      <c r="J1103" s="353"/>
      <c r="K1103" s="353"/>
      <c r="L1103" s="354"/>
      <c r="M1103" s="354"/>
      <c r="N1103" s="354"/>
    </row>
    <row r="1104">
      <c r="A1104" s="305">
        <v>1087.0</v>
      </c>
      <c r="B1104" s="331"/>
      <c r="C1104" s="331"/>
      <c r="D1104" s="331"/>
      <c r="E1104" s="331"/>
      <c r="F1104" s="331"/>
      <c r="G1104" s="321"/>
      <c r="H1104" s="321"/>
      <c r="I1104" s="353"/>
      <c r="J1104" s="353"/>
      <c r="K1104" s="353"/>
      <c r="L1104" s="354"/>
      <c r="M1104" s="354"/>
      <c r="N1104" s="354"/>
    </row>
    <row r="1105">
      <c r="A1105" s="305">
        <v>1088.0</v>
      </c>
      <c r="B1105" s="331"/>
      <c r="C1105" s="331"/>
      <c r="D1105" s="331"/>
      <c r="E1105" s="331"/>
      <c r="F1105" s="331"/>
      <c r="G1105" s="321"/>
      <c r="H1105" s="321"/>
      <c r="I1105" s="353"/>
      <c r="J1105" s="353"/>
      <c r="K1105" s="353"/>
      <c r="L1105" s="354"/>
      <c r="M1105" s="354"/>
      <c r="N1105" s="354"/>
    </row>
    <row r="1106">
      <c r="A1106" s="305">
        <v>1089.0</v>
      </c>
      <c r="B1106" s="331"/>
      <c r="C1106" s="331"/>
      <c r="D1106" s="331"/>
      <c r="E1106" s="331"/>
      <c r="F1106" s="331"/>
      <c r="G1106" s="321"/>
      <c r="H1106" s="321"/>
      <c r="I1106" s="353"/>
      <c r="J1106" s="353"/>
      <c r="K1106" s="353"/>
      <c r="L1106" s="354"/>
      <c r="M1106" s="354"/>
      <c r="N1106" s="354"/>
    </row>
    <row r="1107">
      <c r="A1107" s="305">
        <v>1090.0</v>
      </c>
      <c r="B1107" s="331"/>
      <c r="C1107" s="331"/>
      <c r="D1107" s="331"/>
      <c r="E1107" s="331"/>
      <c r="F1107" s="331"/>
      <c r="G1107" s="321"/>
      <c r="H1107" s="321"/>
      <c r="I1107" s="353"/>
      <c r="J1107" s="353"/>
      <c r="K1107" s="353"/>
      <c r="L1107" s="354"/>
      <c r="M1107" s="354"/>
      <c r="N1107" s="354"/>
    </row>
    <row r="1108">
      <c r="A1108" s="305">
        <v>1091.0</v>
      </c>
      <c r="B1108" s="331"/>
      <c r="C1108" s="331"/>
      <c r="D1108" s="331"/>
      <c r="E1108" s="331"/>
      <c r="F1108" s="331"/>
      <c r="G1108" s="321"/>
      <c r="H1108" s="321"/>
      <c r="I1108" s="353"/>
      <c r="J1108" s="353"/>
      <c r="K1108" s="353"/>
      <c r="L1108" s="354"/>
      <c r="M1108" s="354"/>
      <c r="N1108" s="354"/>
    </row>
    <row r="1109">
      <c r="A1109" s="305">
        <v>1092.0</v>
      </c>
      <c r="B1109" s="331"/>
      <c r="C1109" s="331"/>
      <c r="D1109" s="331"/>
      <c r="E1109" s="331"/>
      <c r="F1109" s="331"/>
      <c r="G1109" s="321"/>
      <c r="H1109" s="321"/>
      <c r="I1109" s="353"/>
      <c r="J1109" s="353"/>
      <c r="K1109" s="353"/>
      <c r="L1109" s="354"/>
      <c r="M1109" s="354"/>
      <c r="N1109" s="354"/>
    </row>
    <row r="1110">
      <c r="A1110" s="305">
        <v>1093.0</v>
      </c>
      <c r="B1110" s="331"/>
      <c r="C1110" s="331"/>
      <c r="D1110" s="331"/>
      <c r="E1110" s="331"/>
      <c r="F1110" s="331"/>
      <c r="G1110" s="321"/>
      <c r="H1110" s="321"/>
      <c r="I1110" s="353"/>
      <c r="J1110" s="353"/>
      <c r="K1110" s="353"/>
      <c r="L1110" s="354"/>
      <c r="M1110" s="354"/>
      <c r="N1110" s="354"/>
    </row>
    <row r="1111">
      <c r="A1111" s="305">
        <v>1094.0</v>
      </c>
      <c r="B1111" s="331"/>
      <c r="C1111" s="331"/>
      <c r="D1111" s="331"/>
      <c r="E1111" s="331"/>
      <c r="F1111" s="331"/>
      <c r="G1111" s="321"/>
      <c r="H1111" s="321"/>
      <c r="I1111" s="353"/>
      <c r="J1111" s="353"/>
      <c r="K1111" s="353"/>
      <c r="L1111" s="354"/>
      <c r="M1111" s="354"/>
      <c r="N1111" s="354"/>
    </row>
    <row r="1112">
      <c r="A1112" s="305">
        <v>1095.0</v>
      </c>
      <c r="B1112" s="331"/>
      <c r="C1112" s="331"/>
      <c r="D1112" s="331"/>
      <c r="E1112" s="331"/>
      <c r="F1112" s="331"/>
      <c r="G1112" s="321"/>
      <c r="H1112" s="321"/>
      <c r="I1112" s="353"/>
      <c r="J1112" s="353"/>
      <c r="K1112" s="353"/>
      <c r="L1112" s="354"/>
      <c r="M1112" s="354"/>
      <c r="N1112" s="354"/>
    </row>
    <row r="1113">
      <c r="A1113" s="305">
        <v>1096.0</v>
      </c>
      <c r="B1113" s="331"/>
      <c r="C1113" s="331"/>
      <c r="D1113" s="331"/>
      <c r="E1113" s="331"/>
      <c r="F1113" s="331"/>
      <c r="G1113" s="321"/>
      <c r="H1113" s="321"/>
      <c r="I1113" s="353"/>
      <c r="J1113" s="353"/>
      <c r="K1113" s="353"/>
      <c r="L1113" s="354"/>
      <c r="M1113" s="354"/>
      <c r="N1113" s="354"/>
    </row>
    <row r="1114">
      <c r="A1114" s="309">
        <v>1097.0</v>
      </c>
      <c r="B1114" s="331"/>
      <c r="C1114" s="331"/>
      <c r="D1114" s="331"/>
      <c r="E1114" s="331"/>
      <c r="F1114" s="331"/>
      <c r="G1114" s="321"/>
      <c r="H1114" s="321"/>
      <c r="I1114" s="353"/>
      <c r="J1114" s="353"/>
      <c r="K1114" s="353"/>
      <c r="L1114" s="354"/>
      <c r="M1114" s="354"/>
      <c r="N1114" s="354"/>
    </row>
    <row r="1115">
      <c r="A1115" s="309">
        <v>1098.0</v>
      </c>
      <c r="B1115" s="331"/>
      <c r="C1115" s="331"/>
      <c r="D1115" s="331"/>
      <c r="E1115" s="331"/>
      <c r="F1115" s="331"/>
      <c r="G1115" s="321"/>
      <c r="H1115" s="321"/>
      <c r="I1115" s="353"/>
      <c r="J1115" s="353"/>
      <c r="K1115" s="353"/>
      <c r="L1115" s="354"/>
      <c r="M1115" s="354"/>
      <c r="N1115" s="354"/>
    </row>
    <row r="1116">
      <c r="A1116" s="309">
        <v>1099.0</v>
      </c>
      <c r="B1116" s="331"/>
      <c r="C1116" s="331"/>
      <c r="D1116" s="331"/>
      <c r="E1116" s="331"/>
      <c r="F1116" s="331"/>
      <c r="G1116" s="321"/>
      <c r="H1116" s="321"/>
      <c r="I1116" s="353"/>
      <c r="J1116" s="353"/>
      <c r="K1116" s="353"/>
      <c r="L1116" s="354"/>
      <c r="M1116" s="354"/>
      <c r="N1116" s="354"/>
    </row>
    <row r="1117">
      <c r="A1117" s="309">
        <v>1100.0</v>
      </c>
      <c r="B1117" s="331"/>
      <c r="C1117" s="331"/>
      <c r="D1117" s="331"/>
      <c r="E1117" s="331"/>
      <c r="F1117" s="331"/>
      <c r="G1117" s="321"/>
      <c r="H1117" s="321"/>
      <c r="I1117" s="353"/>
      <c r="J1117" s="353"/>
      <c r="K1117" s="353"/>
      <c r="L1117" s="354"/>
      <c r="M1117" s="354"/>
      <c r="N1117" s="354"/>
    </row>
    <row r="1118">
      <c r="A1118" s="309">
        <v>1101.0</v>
      </c>
      <c r="B1118" s="331"/>
      <c r="C1118" s="331"/>
      <c r="D1118" s="331"/>
      <c r="E1118" s="331"/>
      <c r="F1118" s="331"/>
      <c r="G1118" s="321"/>
      <c r="H1118" s="321"/>
      <c r="I1118" s="353"/>
      <c r="J1118" s="353"/>
      <c r="K1118" s="353"/>
      <c r="L1118" s="354"/>
      <c r="M1118" s="354"/>
      <c r="N1118" s="354"/>
    </row>
    <row r="1119">
      <c r="A1119" s="378">
        <v>2018.0</v>
      </c>
      <c r="B1119" s="379"/>
      <c r="C1119" s="379"/>
      <c r="D1119" s="379"/>
      <c r="E1119" s="379"/>
      <c r="F1119" s="379"/>
      <c r="G1119" s="379"/>
      <c r="H1119" s="379"/>
      <c r="I1119" s="379"/>
      <c r="J1119" s="379"/>
      <c r="K1119" s="379"/>
      <c r="L1119" s="379"/>
      <c r="M1119" s="379"/>
      <c r="N1119" s="380"/>
    </row>
    <row r="1120">
      <c r="A1120" s="305">
        <v>1101.0</v>
      </c>
      <c r="B1120" s="331"/>
      <c r="C1120" s="331"/>
      <c r="D1120" s="331"/>
      <c r="E1120" s="331"/>
      <c r="F1120" s="331"/>
      <c r="G1120" s="321"/>
      <c r="H1120" s="321"/>
      <c r="I1120" s="353"/>
      <c r="J1120" s="353"/>
      <c r="K1120" s="353"/>
      <c r="L1120" s="354"/>
      <c r="M1120" s="354"/>
      <c r="N1120" s="354"/>
    </row>
    <row r="1121">
      <c r="A1121" s="305">
        <v>1102.0</v>
      </c>
      <c r="B1121" s="331"/>
      <c r="C1121" s="331"/>
      <c r="D1121" s="331"/>
      <c r="E1121" s="331"/>
      <c r="F1121" s="331"/>
      <c r="G1121" s="321"/>
      <c r="H1121" s="321"/>
      <c r="I1121" s="353"/>
      <c r="J1121" s="353"/>
      <c r="K1121" s="353"/>
      <c r="L1121" s="354"/>
      <c r="M1121" s="354"/>
      <c r="N1121" s="354"/>
    </row>
    <row r="1122">
      <c r="A1122" s="305">
        <v>1103.0</v>
      </c>
      <c r="B1122" s="331"/>
      <c r="C1122" s="331"/>
      <c r="D1122" s="331"/>
      <c r="E1122" s="331"/>
      <c r="F1122" s="331"/>
      <c r="G1122" s="321"/>
      <c r="H1122" s="321"/>
      <c r="I1122" s="353"/>
      <c r="J1122" s="353"/>
      <c r="K1122" s="353"/>
      <c r="L1122" s="354"/>
      <c r="M1122" s="354"/>
      <c r="N1122" s="354"/>
    </row>
    <row r="1123">
      <c r="A1123" s="309">
        <v>1104.0</v>
      </c>
      <c r="B1123" s="331"/>
      <c r="C1123" s="331"/>
      <c r="D1123" s="331"/>
      <c r="E1123" s="331"/>
      <c r="F1123" s="331"/>
      <c r="G1123" s="321"/>
      <c r="H1123" s="321"/>
      <c r="I1123" s="353"/>
      <c r="J1123" s="353"/>
      <c r="K1123" s="353"/>
      <c r="L1123" s="354"/>
      <c r="M1123" s="354"/>
      <c r="N1123" s="354"/>
    </row>
    <row r="1124">
      <c r="A1124" s="309">
        <v>1105.0</v>
      </c>
      <c r="B1124" s="331"/>
      <c r="C1124" s="331"/>
      <c r="D1124" s="331"/>
      <c r="E1124" s="331"/>
      <c r="F1124" s="331"/>
      <c r="G1124" s="321"/>
      <c r="H1124" s="321"/>
      <c r="I1124" s="353"/>
      <c r="J1124" s="353"/>
      <c r="K1124" s="353"/>
      <c r="L1124" s="354"/>
      <c r="M1124" s="354"/>
      <c r="N1124" s="354"/>
    </row>
    <row r="1125">
      <c r="A1125" s="309">
        <v>1106.0</v>
      </c>
      <c r="B1125" s="331"/>
      <c r="C1125" s="331"/>
      <c r="D1125" s="331"/>
      <c r="E1125" s="331"/>
      <c r="F1125" s="331"/>
      <c r="G1125" s="321"/>
      <c r="H1125" s="321"/>
      <c r="I1125" s="353"/>
      <c r="J1125" s="353"/>
      <c r="K1125" s="353"/>
      <c r="L1125" s="354"/>
      <c r="M1125" s="354"/>
      <c r="N1125" s="354"/>
    </row>
    <row r="1126">
      <c r="A1126" s="309">
        <v>1107.0</v>
      </c>
      <c r="B1126" s="331"/>
      <c r="C1126" s="331"/>
      <c r="D1126" s="331"/>
      <c r="E1126" s="331"/>
      <c r="F1126" s="331"/>
      <c r="G1126" s="321"/>
      <c r="H1126" s="321"/>
      <c r="I1126" s="353"/>
      <c r="J1126" s="353"/>
      <c r="K1126" s="353"/>
      <c r="L1126" s="354"/>
      <c r="M1126" s="354"/>
      <c r="N1126" s="354"/>
    </row>
    <row r="1127">
      <c r="A1127" s="305">
        <v>1108.0</v>
      </c>
      <c r="B1127" s="331"/>
      <c r="C1127" s="331"/>
      <c r="D1127" s="331"/>
      <c r="E1127" s="331"/>
      <c r="F1127" s="331"/>
      <c r="G1127" s="321"/>
      <c r="H1127" s="321"/>
      <c r="I1127" s="353"/>
      <c r="J1127" s="353"/>
      <c r="K1127" s="353"/>
      <c r="L1127" s="354"/>
      <c r="M1127" s="354"/>
      <c r="N1127" s="354"/>
    </row>
    <row r="1128">
      <c r="A1128" s="305">
        <v>1109.0</v>
      </c>
      <c r="B1128" s="331"/>
      <c r="C1128" s="331"/>
      <c r="D1128" s="331"/>
      <c r="E1128" s="331"/>
      <c r="F1128" s="331"/>
      <c r="G1128" s="321"/>
      <c r="H1128" s="321"/>
      <c r="I1128" s="353"/>
      <c r="J1128" s="353"/>
      <c r="K1128" s="353"/>
      <c r="L1128" s="354"/>
      <c r="M1128" s="354"/>
      <c r="N1128" s="354"/>
    </row>
    <row r="1129">
      <c r="A1129" s="305">
        <v>1110.0</v>
      </c>
      <c r="B1129" s="331"/>
      <c r="C1129" s="331"/>
      <c r="D1129" s="331"/>
      <c r="E1129" s="331"/>
      <c r="F1129" s="331"/>
      <c r="G1129" s="321"/>
      <c r="H1129" s="321"/>
      <c r="I1129" s="353"/>
      <c r="J1129" s="353"/>
      <c r="K1129" s="353"/>
      <c r="L1129" s="354"/>
      <c r="M1129" s="354"/>
      <c r="N1129" s="354"/>
    </row>
    <row r="1130">
      <c r="A1130" s="305">
        <v>1111.0</v>
      </c>
      <c r="B1130" s="331"/>
      <c r="C1130" s="331"/>
      <c r="D1130" s="331"/>
      <c r="E1130" s="331"/>
      <c r="F1130" s="331"/>
      <c r="G1130" s="321"/>
      <c r="H1130" s="321"/>
      <c r="I1130" s="353"/>
      <c r="J1130" s="353"/>
      <c r="K1130" s="353"/>
      <c r="L1130" s="354"/>
      <c r="M1130" s="354"/>
      <c r="N1130" s="354"/>
    </row>
    <row r="1131">
      <c r="A1131" s="305">
        <v>1112.0</v>
      </c>
      <c r="B1131" s="331"/>
      <c r="C1131" s="331"/>
      <c r="D1131" s="331"/>
      <c r="E1131" s="331"/>
      <c r="F1131" s="331"/>
      <c r="G1131" s="321"/>
      <c r="H1131" s="321"/>
      <c r="I1131" s="353"/>
      <c r="J1131" s="353"/>
      <c r="K1131" s="353"/>
      <c r="L1131" s="354"/>
      <c r="M1131" s="354"/>
      <c r="N1131" s="354"/>
    </row>
    <row r="1132">
      <c r="A1132" s="309">
        <v>1113.0</v>
      </c>
      <c r="B1132" s="331"/>
      <c r="C1132" s="331"/>
      <c r="D1132" s="331"/>
      <c r="E1132" s="331"/>
      <c r="F1132" s="331"/>
      <c r="G1132" s="321"/>
      <c r="H1132" s="321"/>
      <c r="I1132" s="353"/>
      <c r="J1132" s="353"/>
      <c r="K1132" s="353"/>
      <c r="L1132" s="354"/>
      <c r="M1132" s="354"/>
      <c r="N1132" s="354"/>
    </row>
    <row r="1133">
      <c r="A1133" s="309">
        <v>1114.0</v>
      </c>
      <c r="B1133" s="331"/>
      <c r="C1133" s="331"/>
      <c r="D1133" s="331"/>
      <c r="E1133" s="331"/>
      <c r="F1133" s="331"/>
      <c r="G1133" s="321"/>
      <c r="H1133" s="321"/>
      <c r="I1133" s="353"/>
      <c r="J1133" s="353"/>
      <c r="K1133" s="353"/>
      <c r="L1133" s="354"/>
      <c r="M1133" s="354"/>
      <c r="N1133" s="354"/>
    </row>
    <row r="1134">
      <c r="A1134" s="305">
        <v>1115.0</v>
      </c>
      <c r="B1134" s="331"/>
      <c r="C1134" s="331"/>
      <c r="D1134" s="331"/>
      <c r="E1134" s="331"/>
      <c r="F1134" s="331"/>
      <c r="G1134" s="321"/>
      <c r="H1134" s="321"/>
      <c r="I1134" s="353"/>
      <c r="J1134" s="353"/>
      <c r="K1134" s="353"/>
      <c r="L1134" s="354"/>
      <c r="M1134" s="354"/>
      <c r="N1134" s="354"/>
    </row>
    <row r="1135">
      <c r="A1135" s="305">
        <v>1116.0</v>
      </c>
      <c r="B1135" s="331"/>
      <c r="C1135" s="331"/>
      <c r="D1135" s="331"/>
      <c r="E1135" s="331"/>
      <c r="F1135" s="331"/>
      <c r="G1135" s="321"/>
      <c r="H1135" s="321"/>
      <c r="I1135" s="353"/>
      <c r="J1135" s="353"/>
      <c r="K1135" s="353"/>
      <c r="L1135" s="354"/>
      <c r="M1135" s="354"/>
      <c r="N1135" s="354"/>
    </row>
    <row r="1136">
      <c r="A1136" s="305">
        <v>1117.0</v>
      </c>
      <c r="B1136" s="331"/>
      <c r="C1136" s="331"/>
      <c r="D1136" s="331"/>
      <c r="E1136" s="331"/>
      <c r="F1136" s="331"/>
      <c r="G1136" s="321"/>
      <c r="H1136" s="321"/>
      <c r="I1136" s="353"/>
      <c r="J1136" s="353"/>
      <c r="K1136" s="353"/>
      <c r="L1136" s="354"/>
      <c r="M1136" s="354"/>
      <c r="N1136" s="354"/>
    </row>
    <row r="1137">
      <c r="A1137" s="305">
        <v>1118.0</v>
      </c>
      <c r="B1137" s="331"/>
      <c r="C1137" s="331"/>
      <c r="D1137" s="331"/>
      <c r="E1137" s="331"/>
      <c r="F1137" s="331"/>
      <c r="G1137" s="321"/>
      <c r="H1137" s="321"/>
      <c r="I1137" s="353"/>
      <c r="J1137" s="353"/>
      <c r="K1137" s="353"/>
      <c r="L1137" s="354"/>
      <c r="M1137" s="354"/>
      <c r="N1137" s="354"/>
    </row>
    <row r="1138">
      <c r="A1138" s="305">
        <v>1119.0</v>
      </c>
      <c r="B1138" s="331"/>
      <c r="C1138" s="331"/>
      <c r="D1138" s="331"/>
      <c r="E1138" s="331"/>
      <c r="F1138" s="331"/>
      <c r="G1138" s="321"/>
      <c r="H1138" s="321"/>
      <c r="I1138" s="353"/>
      <c r="J1138" s="353"/>
      <c r="K1138" s="353"/>
      <c r="L1138" s="354"/>
      <c r="M1138" s="354"/>
      <c r="N1138" s="354"/>
    </row>
    <row r="1139">
      <c r="A1139" s="305">
        <v>1120.0</v>
      </c>
      <c r="B1139" s="331"/>
      <c r="C1139" s="331"/>
      <c r="D1139" s="331"/>
      <c r="E1139" s="331"/>
      <c r="F1139" s="331"/>
      <c r="G1139" s="321"/>
      <c r="H1139" s="321"/>
      <c r="I1139" s="353"/>
      <c r="J1139" s="353"/>
      <c r="K1139" s="353"/>
      <c r="L1139" s="354"/>
      <c r="M1139" s="354"/>
      <c r="N1139" s="354"/>
    </row>
    <row r="1140">
      <c r="A1140" s="305">
        <v>1121.0</v>
      </c>
      <c r="B1140" s="331"/>
      <c r="C1140" s="331"/>
      <c r="D1140" s="331"/>
      <c r="E1140" s="331"/>
      <c r="F1140" s="331"/>
      <c r="G1140" s="321"/>
      <c r="H1140" s="321"/>
      <c r="I1140" s="353"/>
      <c r="J1140" s="353"/>
      <c r="K1140" s="353"/>
      <c r="L1140" s="354"/>
      <c r="M1140" s="354"/>
      <c r="N1140" s="354"/>
    </row>
    <row r="1141">
      <c r="A1141" s="305">
        <v>1122.0</v>
      </c>
      <c r="B1141" s="331"/>
      <c r="C1141" s="331"/>
      <c r="D1141" s="331"/>
      <c r="E1141" s="331"/>
      <c r="F1141" s="331"/>
      <c r="G1141" s="321"/>
      <c r="H1141" s="321"/>
      <c r="I1141" s="353"/>
      <c r="J1141" s="353"/>
      <c r="K1141" s="353"/>
      <c r="L1141" s="354"/>
      <c r="M1141" s="354"/>
      <c r="N1141" s="354"/>
    </row>
    <row r="1142">
      <c r="A1142" s="305">
        <v>1123.0</v>
      </c>
      <c r="B1142" s="331"/>
      <c r="C1142" s="331"/>
      <c r="D1142" s="331"/>
      <c r="E1142" s="331"/>
      <c r="F1142" s="331"/>
      <c r="G1142" s="321"/>
      <c r="H1142" s="321"/>
      <c r="I1142" s="353"/>
      <c r="J1142" s="353"/>
      <c r="K1142" s="353"/>
      <c r="L1142" s="354"/>
      <c r="M1142" s="354"/>
      <c r="N1142" s="354"/>
    </row>
    <row r="1143">
      <c r="A1143" s="305">
        <v>1124.0</v>
      </c>
      <c r="B1143" s="331"/>
      <c r="C1143" s="331"/>
      <c r="D1143" s="331"/>
      <c r="E1143" s="331"/>
      <c r="F1143" s="331"/>
      <c r="G1143" s="321"/>
      <c r="H1143" s="321"/>
      <c r="I1143" s="353"/>
      <c r="J1143" s="353"/>
      <c r="K1143" s="353"/>
      <c r="L1143" s="354"/>
      <c r="M1143" s="354"/>
      <c r="N1143" s="354"/>
    </row>
    <row r="1144">
      <c r="A1144" s="305">
        <v>1125.0</v>
      </c>
      <c r="B1144" s="331"/>
      <c r="C1144" s="331"/>
      <c r="D1144" s="331"/>
      <c r="E1144" s="331"/>
      <c r="F1144" s="331"/>
      <c r="G1144" s="321"/>
      <c r="H1144" s="321"/>
      <c r="I1144" s="353"/>
      <c r="J1144" s="353"/>
      <c r="K1144" s="353"/>
      <c r="L1144" s="354"/>
      <c r="M1144" s="354"/>
      <c r="N1144" s="354"/>
    </row>
    <row r="1145">
      <c r="A1145" s="305">
        <v>1126.0</v>
      </c>
      <c r="B1145" s="331"/>
      <c r="C1145" s="331"/>
      <c r="D1145" s="331"/>
      <c r="E1145" s="331"/>
      <c r="F1145" s="331"/>
      <c r="G1145" s="321"/>
      <c r="H1145" s="321"/>
      <c r="I1145" s="353"/>
      <c r="J1145" s="353"/>
      <c r="K1145" s="353"/>
      <c r="L1145" s="354"/>
      <c r="M1145" s="354"/>
      <c r="N1145" s="354"/>
    </row>
    <row r="1146">
      <c r="A1146" s="305">
        <v>1127.0</v>
      </c>
      <c r="B1146" s="331"/>
      <c r="C1146" s="331"/>
      <c r="D1146" s="331"/>
      <c r="E1146" s="331"/>
      <c r="F1146" s="331"/>
      <c r="G1146" s="321"/>
      <c r="H1146" s="321"/>
      <c r="I1146" s="353"/>
      <c r="J1146" s="353"/>
      <c r="K1146" s="353"/>
      <c r="L1146" s="354"/>
      <c r="M1146" s="354"/>
      <c r="N1146" s="354"/>
    </row>
    <row r="1147">
      <c r="A1147" s="305">
        <v>1128.0</v>
      </c>
      <c r="B1147" s="331"/>
      <c r="C1147" s="331"/>
      <c r="D1147" s="331"/>
      <c r="E1147" s="331"/>
      <c r="F1147" s="331"/>
      <c r="G1147" s="321"/>
      <c r="H1147" s="321"/>
      <c r="I1147" s="353"/>
      <c r="J1147" s="353"/>
      <c r="K1147" s="353"/>
      <c r="L1147" s="354"/>
      <c r="M1147" s="354"/>
      <c r="N1147" s="354"/>
    </row>
    <row r="1148">
      <c r="A1148" s="305">
        <v>1129.0</v>
      </c>
      <c r="B1148" s="331"/>
      <c r="C1148" s="331"/>
      <c r="D1148" s="331"/>
      <c r="E1148" s="331"/>
      <c r="F1148" s="331"/>
      <c r="G1148" s="321"/>
      <c r="H1148" s="321"/>
      <c r="I1148" s="353"/>
      <c r="J1148" s="353"/>
      <c r="K1148" s="353"/>
      <c r="L1148" s="354"/>
      <c r="M1148" s="354"/>
      <c r="N1148" s="354"/>
    </row>
    <row r="1149">
      <c r="A1149" s="305">
        <v>1130.0</v>
      </c>
      <c r="B1149" s="331"/>
      <c r="C1149" s="331"/>
      <c r="D1149" s="331"/>
      <c r="E1149" s="331"/>
      <c r="F1149" s="331"/>
      <c r="G1149" s="321"/>
      <c r="H1149" s="321"/>
      <c r="I1149" s="353"/>
      <c r="J1149" s="353"/>
      <c r="K1149" s="353"/>
      <c r="L1149" s="354"/>
      <c r="M1149" s="354"/>
      <c r="N1149" s="354"/>
    </row>
    <row r="1150">
      <c r="A1150" s="305">
        <v>1131.0</v>
      </c>
      <c r="B1150" s="331"/>
      <c r="C1150" s="331"/>
      <c r="D1150" s="331"/>
      <c r="E1150" s="331"/>
      <c r="F1150" s="331"/>
      <c r="G1150" s="321"/>
      <c r="H1150" s="321"/>
      <c r="I1150" s="353"/>
      <c r="J1150" s="353"/>
      <c r="K1150" s="353"/>
      <c r="L1150" s="354"/>
      <c r="M1150" s="354"/>
      <c r="N1150" s="354"/>
    </row>
    <row r="1151">
      <c r="A1151" s="305">
        <v>1132.0</v>
      </c>
      <c r="B1151" s="331"/>
      <c r="C1151" s="331"/>
      <c r="D1151" s="331"/>
      <c r="E1151" s="331"/>
      <c r="F1151" s="331"/>
      <c r="G1151" s="321"/>
      <c r="H1151" s="321"/>
      <c r="I1151" s="353"/>
      <c r="J1151" s="353"/>
      <c r="K1151" s="353"/>
      <c r="L1151" s="354"/>
      <c r="M1151" s="354"/>
      <c r="N1151" s="354"/>
    </row>
    <row r="1152">
      <c r="A1152" s="305">
        <v>1133.0</v>
      </c>
      <c r="B1152" s="331"/>
      <c r="C1152" s="331"/>
      <c r="D1152" s="331"/>
      <c r="E1152" s="331"/>
      <c r="F1152" s="331"/>
      <c r="G1152" s="321"/>
      <c r="H1152" s="321"/>
      <c r="I1152" s="353"/>
      <c r="J1152" s="353"/>
      <c r="K1152" s="353"/>
      <c r="L1152" s="354"/>
      <c r="M1152" s="354"/>
      <c r="N1152" s="354"/>
    </row>
    <row r="1153">
      <c r="A1153" s="305">
        <v>1134.0</v>
      </c>
      <c r="B1153" s="331"/>
      <c r="C1153" s="331"/>
      <c r="D1153" s="331"/>
      <c r="E1153" s="331"/>
      <c r="F1153" s="331"/>
      <c r="G1153" s="321"/>
      <c r="H1153" s="321"/>
      <c r="I1153" s="353"/>
      <c r="J1153" s="353"/>
      <c r="K1153" s="353"/>
      <c r="L1153" s="354"/>
      <c r="M1153" s="354"/>
      <c r="N1153" s="354"/>
    </row>
    <row r="1154">
      <c r="A1154" s="305">
        <v>1135.0</v>
      </c>
      <c r="B1154" s="331"/>
      <c r="C1154" s="331"/>
      <c r="D1154" s="331"/>
      <c r="E1154" s="331"/>
      <c r="F1154" s="331"/>
      <c r="G1154" s="321"/>
      <c r="H1154" s="321"/>
      <c r="I1154" s="353"/>
      <c r="J1154" s="353"/>
      <c r="K1154" s="353"/>
      <c r="L1154" s="354"/>
      <c r="M1154" s="354"/>
      <c r="N1154" s="354"/>
    </row>
    <row r="1155">
      <c r="A1155" s="305">
        <v>1136.0</v>
      </c>
      <c r="B1155" s="331"/>
      <c r="C1155" s="331"/>
      <c r="D1155" s="331"/>
      <c r="E1155" s="331"/>
      <c r="F1155" s="331"/>
      <c r="G1155" s="321"/>
      <c r="H1155" s="321"/>
      <c r="I1155" s="353"/>
      <c r="J1155" s="353"/>
      <c r="K1155" s="353"/>
      <c r="L1155" s="354"/>
      <c r="M1155" s="354"/>
      <c r="N1155" s="354"/>
    </row>
    <row r="1156">
      <c r="A1156" s="305">
        <v>1137.0</v>
      </c>
      <c r="B1156" s="331"/>
      <c r="C1156" s="331"/>
      <c r="D1156" s="331"/>
      <c r="E1156" s="331"/>
      <c r="F1156" s="331"/>
      <c r="G1156" s="321"/>
      <c r="H1156" s="321"/>
      <c r="I1156" s="353"/>
      <c r="J1156" s="353"/>
      <c r="K1156" s="353"/>
      <c r="L1156" s="354"/>
      <c r="M1156" s="354"/>
      <c r="N1156" s="354"/>
    </row>
    <row r="1157">
      <c r="A1157" s="305">
        <v>1138.0</v>
      </c>
      <c r="B1157" s="331"/>
      <c r="C1157" s="331"/>
      <c r="D1157" s="331"/>
      <c r="E1157" s="331"/>
      <c r="F1157" s="331"/>
      <c r="G1157" s="321"/>
      <c r="H1157" s="321"/>
      <c r="I1157" s="353"/>
      <c r="J1157" s="353"/>
      <c r="K1157" s="353"/>
      <c r="L1157" s="354"/>
      <c r="M1157" s="354"/>
      <c r="N1157" s="354"/>
    </row>
    <row r="1158">
      <c r="A1158" s="305">
        <v>1139.0</v>
      </c>
      <c r="B1158" s="331"/>
      <c r="C1158" s="331"/>
      <c r="D1158" s="331"/>
      <c r="E1158" s="331"/>
      <c r="F1158" s="331"/>
      <c r="G1158" s="321"/>
      <c r="H1158" s="321"/>
      <c r="I1158" s="353"/>
      <c r="J1158" s="353"/>
      <c r="K1158" s="353"/>
      <c r="L1158" s="354"/>
      <c r="M1158" s="354"/>
      <c r="N1158" s="354"/>
    </row>
    <row r="1159">
      <c r="A1159" s="305">
        <v>1140.0</v>
      </c>
      <c r="B1159" s="331"/>
      <c r="C1159" s="331"/>
      <c r="D1159" s="331"/>
      <c r="E1159" s="331"/>
      <c r="F1159" s="331"/>
      <c r="G1159" s="321"/>
      <c r="H1159" s="321"/>
      <c r="I1159" s="353"/>
      <c r="J1159" s="353"/>
      <c r="K1159" s="353"/>
      <c r="L1159" s="354"/>
      <c r="M1159" s="354"/>
      <c r="N1159" s="354"/>
    </row>
    <row r="1160">
      <c r="A1160" s="305">
        <v>1141.0</v>
      </c>
      <c r="B1160" s="331"/>
      <c r="C1160" s="331"/>
      <c r="D1160" s="331"/>
      <c r="E1160" s="331"/>
      <c r="F1160" s="331"/>
      <c r="G1160" s="321"/>
      <c r="H1160" s="321"/>
      <c r="I1160" s="353"/>
      <c r="J1160" s="353"/>
      <c r="K1160" s="353"/>
      <c r="L1160" s="354"/>
      <c r="M1160" s="354"/>
      <c r="N1160" s="354"/>
    </row>
    <row r="1161">
      <c r="A1161" s="305">
        <v>1142.0</v>
      </c>
      <c r="B1161" s="331"/>
      <c r="C1161" s="331"/>
      <c r="D1161" s="331"/>
      <c r="E1161" s="331"/>
      <c r="F1161" s="331"/>
      <c r="G1161" s="321"/>
      <c r="H1161" s="321"/>
      <c r="I1161" s="353"/>
      <c r="J1161" s="353"/>
      <c r="K1161" s="353"/>
      <c r="L1161" s="354"/>
      <c r="M1161" s="354"/>
      <c r="N1161" s="354"/>
    </row>
    <row r="1162">
      <c r="A1162" s="305">
        <v>1143.0</v>
      </c>
      <c r="B1162" s="331"/>
      <c r="C1162" s="331"/>
      <c r="D1162" s="331"/>
      <c r="E1162" s="331"/>
      <c r="F1162" s="331"/>
      <c r="G1162" s="321"/>
      <c r="H1162" s="321"/>
      <c r="I1162" s="353"/>
      <c r="J1162" s="353"/>
      <c r="K1162" s="353"/>
      <c r="L1162" s="354"/>
      <c r="M1162" s="354"/>
      <c r="N1162" s="354"/>
    </row>
    <row r="1163">
      <c r="A1163" s="305">
        <v>1144.0</v>
      </c>
      <c r="B1163" s="331"/>
      <c r="C1163" s="331"/>
      <c r="D1163" s="331"/>
      <c r="E1163" s="331"/>
      <c r="F1163" s="331"/>
      <c r="G1163" s="321"/>
      <c r="H1163" s="321"/>
      <c r="I1163" s="353"/>
      <c r="J1163" s="353"/>
      <c r="K1163" s="353"/>
      <c r="L1163" s="354"/>
      <c r="M1163" s="354"/>
      <c r="N1163" s="354"/>
    </row>
    <row r="1164">
      <c r="A1164" s="305">
        <v>1145.0</v>
      </c>
      <c r="B1164" s="331"/>
      <c r="C1164" s="331"/>
      <c r="D1164" s="331"/>
      <c r="E1164" s="331"/>
      <c r="F1164" s="331"/>
      <c r="G1164" s="321"/>
      <c r="H1164" s="321"/>
      <c r="I1164" s="353"/>
      <c r="J1164" s="353"/>
      <c r="K1164" s="353"/>
      <c r="L1164" s="354"/>
      <c r="M1164" s="354"/>
      <c r="N1164" s="354"/>
    </row>
    <row r="1165">
      <c r="A1165" s="305">
        <v>1146.0</v>
      </c>
      <c r="B1165" s="331"/>
      <c r="C1165" s="331"/>
      <c r="D1165" s="331"/>
      <c r="E1165" s="331"/>
      <c r="F1165" s="331"/>
      <c r="G1165" s="321"/>
      <c r="H1165" s="321"/>
      <c r="I1165" s="353"/>
      <c r="J1165" s="353"/>
      <c r="K1165" s="353"/>
      <c r="L1165" s="354"/>
      <c r="M1165" s="354"/>
      <c r="N1165" s="354"/>
    </row>
    <row r="1166">
      <c r="A1166" s="305">
        <v>1147.0</v>
      </c>
      <c r="B1166" s="331"/>
      <c r="C1166" s="331"/>
      <c r="D1166" s="331"/>
      <c r="E1166" s="331"/>
      <c r="F1166" s="331"/>
      <c r="G1166" s="321"/>
      <c r="H1166" s="321"/>
      <c r="I1166" s="353"/>
      <c r="J1166" s="353"/>
      <c r="K1166" s="353"/>
      <c r="L1166" s="354"/>
      <c r="M1166" s="354"/>
      <c r="N1166" s="354"/>
    </row>
    <row r="1167">
      <c r="A1167" s="305">
        <v>1148.0</v>
      </c>
      <c r="B1167" s="331"/>
      <c r="C1167" s="331"/>
      <c r="D1167" s="331"/>
      <c r="E1167" s="331"/>
      <c r="F1167" s="331"/>
      <c r="G1167" s="321"/>
      <c r="H1167" s="321"/>
      <c r="I1167" s="353"/>
      <c r="J1167" s="353"/>
      <c r="K1167" s="353"/>
      <c r="L1167" s="354"/>
      <c r="M1167" s="354"/>
      <c r="N1167" s="354"/>
    </row>
    <row r="1168">
      <c r="A1168" s="305">
        <v>1149.0</v>
      </c>
      <c r="B1168" s="331"/>
      <c r="C1168" s="331"/>
      <c r="D1168" s="331"/>
      <c r="E1168" s="331"/>
      <c r="F1168" s="331"/>
      <c r="G1168" s="321"/>
      <c r="H1168" s="321"/>
      <c r="I1168" s="353"/>
      <c r="J1168" s="353"/>
      <c r="K1168" s="353"/>
      <c r="L1168" s="354"/>
      <c r="M1168" s="354"/>
      <c r="N1168" s="354"/>
    </row>
    <row r="1169">
      <c r="A1169" s="305">
        <v>1150.0</v>
      </c>
      <c r="B1169" s="331"/>
      <c r="C1169" s="331"/>
      <c r="D1169" s="331"/>
      <c r="E1169" s="331"/>
      <c r="F1169" s="331"/>
      <c r="G1169" s="321"/>
      <c r="H1169" s="321"/>
      <c r="I1169" s="353"/>
      <c r="J1169" s="353"/>
      <c r="K1169" s="353"/>
      <c r="L1169" s="354"/>
      <c r="M1169" s="354"/>
      <c r="N1169" s="354"/>
    </row>
    <row r="1170">
      <c r="A1170" s="305">
        <v>1151.0</v>
      </c>
      <c r="B1170" s="331"/>
      <c r="C1170" s="331"/>
      <c r="D1170" s="331"/>
      <c r="E1170" s="331"/>
      <c r="F1170" s="331"/>
      <c r="G1170" s="321"/>
      <c r="H1170" s="321"/>
      <c r="I1170" s="353"/>
      <c r="J1170" s="353"/>
      <c r="K1170" s="353"/>
      <c r="L1170" s="354"/>
      <c r="M1170" s="354"/>
      <c r="N1170" s="354"/>
    </row>
    <row r="1171">
      <c r="A1171" s="305">
        <v>1152.0</v>
      </c>
      <c r="B1171" s="331"/>
      <c r="C1171" s="331"/>
      <c r="D1171" s="331"/>
      <c r="E1171" s="331"/>
      <c r="F1171" s="331"/>
      <c r="G1171" s="321"/>
      <c r="H1171" s="321"/>
      <c r="I1171" s="353"/>
      <c r="J1171" s="353"/>
      <c r="K1171" s="353"/>
      <c r="L1171" s="354"/>
      <c r="M1171" s="354"/>
      <c r="N1171" s="354"/>
    </row>
    <row r="1172">
      <c r="A1172" s="305">
        <v>1153.0</v>
      </c>
      <c r="B1172" s="331"/>
      <c r="C1172" s="331"/>
      <c r="D1172" s="331"/>
      <c r="E1172" s="331"/>
      <c r="F1172" s="331"/>
      <c r="G1172" s="321"/>
      <c r="H1172" s="321"/>
      <c r="I1172" s="353"/>
      <c r="J1172" s="353"/>
      <c r="K1172" s="353"/>
      <c r="L1172" s="354"/>
      <c r="M1172" s="354"/>
      <c r="N1172" s="354"/>
    </row>
    <row r="1173">
      <c r="A1173" s="305">
        <v>1154.0</v>
      </c>
      <c r="B1173" s="331"/>
      <c r="C1173" s="331"/>
      <c r="D1173" s="331"/>
      <c r="E1173" s="331"/>
      <c r="F1173" s="331"/>
      <c r="G1173" s="321"/>
      <c r="H1173" s="321"/>
      <c r="I1173" s="353"/>
      <c r="J1173" s="353"/>
      <c r="K1173" s="353"/>
      <c r="L1173" s="354"/>
      <c r="M1173" s="354"/>
      <c r="N1173" s="354"/>
    </row>
    <row r="1174">
      <c r="A1174" s="305">
        <v>1155.0</v>
      </c>
      <c r="B1174" s="331"/>
      <c r="C1174" s="331"/>
      <c r="D1174" s="331"/>
      <c r="E1174" s="331"/>
      <c r="F1174" s="331"/>
      <c r="G1174" s="321"/>
      <c r="H1174" s="321"/>
      <c r="I1174" s="353"/>
      <c r="J1174" s="353"/>
      <c r="K1174" s="353"/>
      <c r="L1174" s="354"/>
      <c r="M1174" s="354"/>
      <c r="N1174" s="354"/>
    </row>
    <row r="1175">
      <c r="A1175" s="305">
        <v>1156.0</v>
      </c>
      <c r="B1175" s="331"/>
      <c r="C1175" s="331"/>
      <c r="D1175" s="331"/>
      <c r="E1175" s="331"/>
      <c r="F1175" s="331"/>
      <c r="G1175" s="321"/>
      <c r="H1175" s="321"/>
      <c r="I1175" s="353"/>
      <c r="J1175" s="353"/>
      <c r="K1175" s="353"/>
      <c r="L1175" s="354"/>
      <c r="M1175" s="354"/>
      <c r="N1175" s="354"/>
    </row>
    <row r="1176">
      <c r="A1176" s="305">
        <v>1157.0</v>
      </c>
      <c r="B1176" s="331"/>
      <c r="C1176" s="331"/>
      <c r="D1176" s="331"/>
      <c r="E1176" s="331"/>
      <c r="F1176" s="331"/>
      <c r="G1176" s="321"/>
      <c r="H1176" s="321"/>
      <c r="I1176" s="353"/>
      <c r="J1176" s="353"/>
      <c r="K1176" s="353"/>
      <c r="L1176" s="354"/>
      <c r="M1176" s="354"/>
      <c r="N1176" s="354"/>
    </row>
    <row r="1177">
      <c r="A1177" s="305">
        <v>1158.0</v>
      </c>
      <c r="B1177" s="331"/>
      <c r="C1177" s="331"/>
      <c r="D1177" s="331"/>
      <c r="E1177" s="331"/>
      <c r="F1177" s="331"/>
      <c r="G1177" s="321"/>
      <c r="H1177" s="321"/>
      <c r="I1177" s="353"/>
      <c r="J1177" s="353"/>
      <c r="K1177" s="353"/>
      <c r="L1177" s="354"/>
      <c r="M1177" s="354"/>
      <c r="N1177" s="354"/>
    </row>
    <row r="1178">
      <c r="A1178" s="305">
        <v>1159.0</v>
      </c>
      <c r="B1178" s="331"/>
      <c r="C1178" s="331"/>
      <c r="D1178" s="331"/>
      <c r="E1178" s="331"/>
      <c r="F1178" s="331"/>
      <c r="G1178" s="321"/>
      <c r="H1178" s="321"/>
      <c r="I1178" s="353"/>
      <c r="J1178" s="353"/>
      <c r="K1178" s="353"/>
      <c r="L1178" s="354"/>
      <c r="M1178" s="354"/>
      <c r="N1178" s="354"/>
    </row>
    <row r="1179">
      <c r="A1179" s="305">
        <v>1160.0</v>
      </c>
      <c r="B1179" s="331"/>
      <c r="C1179" s="331"/>
      <c r="D1179" s="331"/>
      <c r="E1179" s="331"/>
      <c r="F1179" s="331"/>
      <c r="G1179" s="321"/>
      <c r="H1179" s="321"/>
      <c r="I1179" s="353"/>
      <c r="J1179" s="353"/>
      <c r="K1179" s="353"/>
      <c r="L1179" s="354"/>
      <c r="M1179" s="354"/>
      <c r="N1179" s="354"/>
    </row>
    <row r="1180">
      <c r="A1180" s="305">
        <v>1161.0</v>
      </c>
      <c r="B1180" s="331"/>
      <c r="C1180" s="331"/>
      <c r="D1180" s="331"/>
      <c r="E1180" s="331"/>
      <c r="F1180" s="331"/>
      <c r="G1180" s="321"/>
      <c r="H1180" s="321"/>
      <c r="I1180" s="353"/>
      <c r="J1180" s="353"/>
      <c r="K1180" s="353"/>
      <c r="L1180" s="354"/>
      <c r="M1180" s="354"/>
      <c r="N1180" s="354"/>
    </row>
    <row r="1181">
      <c r="A1181" s="305">
        <v>1162.0</v>
      </c>
      <c r="B1181" s="331"/>
      <c r="C1181" s="331"/>
      <c r="D1181" s="331"/>
      <c r="E1181" s="331"/>
      <c r="F1181" s="331"/>
      <c r="G1181" s="321"/>
      <c r="H1181" s="321"/>
      <c r="I1181" s="353"/>
      <c r="J1181" s="353"/>
      <c r="K1181" s="353"/>
      <c r="L1181" s="354"/>
      <c r="M1181" s="354"/>
      <c r="N1181" s="354"/>
    </row>
    <row r="1182">
      <c r="A1182" s="305">
        <v>1163.0</v>
      </c>
      <c r="B1182" s="331"/>
      <c r="C1182" s="331"/>
      <c r="D1182" s="331"/>
      <c r="E1182" s="331"/>
      <c r="F1182" s="331"/>
      <c r="G1182" s="321"/>
      <c r="H1182" s="321"/>
      <c r="I1182" s="353"/>
      <c r="J1182" s="353"/>
      <c r="K1182" s="353"/>
      <c r="L1182" s="354"/>
      <c r="M1182" s="354"/>
      <c r="N1182" s="354"/>
    </row>
    <row r="1183">
      <c r="A1183" s="305">
        <v>1164.0</v>
      </c>
      <c r="B1183" s="331"/>
      <c r="C1183" s="331"/>
      <c r="D1183" s="331"/>
      <c r="E1183" s="331"/>
      <c r="F1183" s="331"/>
      <c r="G1183" s="321"/>
      <c r="H1183" s="321"/>
      <c r="I1183" s="353"/>
      <c r="J1183" s="353"/>
      <c r="K1183" s="353"/>
      <c r="L1183" s="354"/>
      <c r="M1183" s="354"/>
      <c r="N1183" s="354"/>
    </row>
    <row r="1184">
      <c r="A1184" s="305">
        <v>1165.0</v>
      </c>
      <c r="B1184" s="331"/>
      <c r="C1184" s="331"/>
      <c r="D1184" s="331"/>
      <c r="E1184" s="331"/>
      <c r="F1184" s="331"/>
      <c r="G1184" s="321"/>
      <c r="H1184" s="321"/>
      <c r="I1184" s="353"/>
      <c r="J1184" s="353"/>
      <c r="K1184" s="353"/>
      <c r="L1184" s="354"/>
      <c r="M1184" s="354"/>
      <c r="N1184" s="354"/>
    </row>
    <row r="1185">
      <c r="A1185" s="309">
        <v>1166.0</v>
      </c>
      <c r="B1185" s="331"/>
      <c r="C1185" s="331"/>
      <c r="D1185" s="331"/>
      <c r="E1185" s="331"/>
      <c r="F1185" s="331"/>
      <c r="G1185" s="321"/>
      <c r="H1185" s="321"/>
      <c r="I1185" s="353"/>
      <c r="J1185" s="353"/>
      <c r="K1185" s="353"/>
      <c r="L1185" s="354"/>
      <c r="M1185" s="354"/>
      <c r="N1185" s="354"/>
    </row>
    <row r="1186">
      <c r="A1186" s="309">
        <v>1167.0</v>
      </c>
      <c r="B1186" s="331"/>
      <c r="C1186" s="331"/>
      <c r="D1186" s="331"/>
      <c r="E1186" s="331"/>
      <c r="F1186" s="331"/>
      <c r="G1186" s="321"/>
      <c r="H1186" s="321"/>
      <c r="I1186" s="353"/>
      <c r="J1186" s="353"/>
      <c r="K1186" s="353"/>
      <c r="L1186" s="354"/>
      <c r="M1186" s="354"/>
      <c r="N1186" s="354"/>
    </row>
    <row r="1187">
      <c r="A1187" s="309">
        <v>1168.0</v>
      </c>
      <c r="B1187" s="331"/>
      <c r="C1187" s="331"/>
      <c r="D1187" s="331"/>
      <c r="E1187" s="331"/>
      <c r="F1187" s="331"/>
      <c r="G1187" s="321"/>
      <c r="H1187" s="321"/>
      <c r="I1187" s="353"/>
      <c r="J1187" s="353"/>
      <c r="K1187" s="353"/>
      <c r="L1187" s="354"/>
      <c r="M1187" s="354"/>
      <c r="N1187" s="354"/>
    </row>
    <row r="1188">
      <c r="A1188" s="309">
        <v>1169.0</v>
      </c>
      <c r="B1188" s="331"/>
      <c r="C1188" s="331"/>
      <c r="D1188" s="331"/>
      <c r="E1188" s="331"/>
      <c r="F1188" s="331"/>
      <c r="G1188" s="321"/>
      <c r="H1188" s="321"/>
      <c r="I1188" s="353"/>
      <c r="J1188" s="353"/>
      <c r="K1188" s="353"/>
      <c r="L1188" s="354"/>
      <c r="M1188" s="354"/>
      <c r="N1188" s="354"/>
    </row>
    <row r="1189">
      <c r="A1189" s="305">
        <v>1170.0</v>
      </c>
      <c r="B1189" s="331"/>
      <c r="C1189" s="331"/>
      <c r="D1189" s="331"/>
      <c r="E1189" s="331"/>
      <c r="F1189" s="331"/>
      <c r="G1189" s="321"/>
      <c r="H1189" s="321"/>
      <c r="I1189" s="353"/>
      <c r="J1189" s="353"/>
      <c r="K1189" s="353"/>
      <c r="L1189" s="354"/>
      <c r="M1189" s="354"/>
      <c r="N1189" s="354"/>
    </row>
    <row r="1190">
      <c r="A1190" s="309">
        <v>1171.0</v>
      </c>
      <c r="B1190" s="331"/>
      <c r="C1190" s="331"/>
      <c r="D1190" s="331"/>
      <c r="E1190" s="331"/>
      <c r="F1190" s="331"/>
      <c r="G1190" s="321"/>
      <c r="H1190" s="321"/>
      <c r="I1190" s="353"/>
      <c r="J1190" s="353"/>
      <c r="K1190" s="353"/>
      <c r="L1190" s="354"/>
      <c r="M1190" s="354"/>
      <c r="N1190" s="354"/>
    </row>
    <row r="1191">
      <c r="A1191" s="305">
        <v>1172.0</v>
      </c>
      <c r="B1191" s="331"/>
      <c r="C1191" s="331"/>
      <c r="D1191" s="331"/>
      <c r="E1191" s="331"/>
      <c r="F1191" s="331"/>
      <c r="G1191" s="321"/>
      <c r="H1191" s="321"/>
      <c r="I1191" s="353"/>
      <c r="J1191" s="353"/>
      <c r="K1191" s="353"/>
      <c r="L1191" s="354"/>
      <c r="M1191" s="354"/>
      <c r="N1191" s="354"/>
    </row>
    <row r="1192">
      <c r="A1192" s="305">
        <v>1173.0</v>
      </c>
      <c r="B1192" s="331"/>
      <c r="C1192" s="331"/>
      <c r="D1192" s="331"/>
      <c r="E1192" s="331"/>
      <c r="F1192" s="331"/>
      <c r="G1192" s="321"/>
      <c r="H1192" s="321"/>
      <c r="I1192" s="353"/>
      <c r="J1192" s="353"/>
      <c r="K1192" s="353"/>
      <c r="L1192" s="354"/>
      <c r="M1192" s="354"/>
      <c r="N1192" s="354"/>
    </row>
    <row r="1193">
      <c r="A1193" s="309">
        <v>1174.0</v>
      </c>
      <c r="B1193" s="331"/>
      <c r="C1193" s="331"/>
      <c r="D1193" s="331"/>
      <c r="E1193" s="331"/>
      <c r="F1193" s="331"/>
      <c r="G1193" s="321"/>
      <c r="H1193" s="321"/>
      <c r="I1193" s="353"/>
      <c r="J1193" s="353"/>
      <c r="K1193" s="353"/>
      <c r="L1193" s="354"/>
      <c r="M1193" s="354"/>
      <c r="N1193" s="354"/>
    </row>
    <row r="1194">
      <c r="A1194" s="305">
        <v>1175.0</v>
      </c>
      <c r="B1194" s="331"/>
      <c r="C1194" s="331"/>
      <c r="D1194" s="331"/>
      <c r="E1194" s="331"/>
      <c r="F1194" s="331"/>
      <c r="G1194" s="321"/>
      <c r="H1194" s="321"/>
      <c r="I1194" s="353"/>
      <c r="J1194" s="353"/>
      <c r="K1194" s="353"/>
      <c r="L1194" s="354"/>
      <c r="M1194" s="354"/>
      <c r="N1194" s="354"/>
    </row>
    <row r="1195">
      <c r="A1195" s="305">
        <v>1176.0</v>
      </c>
      <c r="B1195" s="331"/>
      <c r="C1195" s="331"/>
      <c r="D1195" s="331"/>
      <c r="E1195" s="331"/>
      <c r="F1195" s="331"/>
      <c r="G1195" s="321"/>
      <c r="H1195" s="321"/>
      <c r="I1195" s="353"/>
      <c r="J1195" s="353"/>
      <c r="K1195" s="353"/>
      <c r="L1195" s="354"/>
      <c r="M1195" s="354"/>
      <c r="N1195" s="354"/>
    </row>
    <row r="1196">
      <c r="A1196" s="305">
        <v>1177.0</v>
      </c>
      <c r="B1196" s="331"/>
      <c r="C1196" s="331"/>
      <c r="D1196" s="331"/>
      <c r="E1196" s="331"/>
      <c r="F1196" s="331"/>
      <c r="G1196" s="321"/>
      <c r="H1196" s="321"/>
      <c r="I1196" s="353"/>
      <c r="J1196" s="353"/>
      <c r="K1196" s="353"/>
      <c r="L1196" s="354"/>
      <c r="M1196" s="354"/>
      <c r="N1196" s="354"/>
    </row>
    <row r="1197">
      <c r="A1197" s="305">
        <v>1178.0</v>
      </c>
      <c r="B1197" s="331"/>
      <c r="C1197" s="331"/>
      <c r="D1197" s="331"/>
      <c r="E1197" s="331"/>
      <c r="F1197" s="331"/>
      <c r="G1197" s="321"/>
      <c r="H1197" s="321"/>
      <c r="I1197" s="353"/>
      <c r="J1197" s="353"/>
      <c r="K1197" s="353"/>
      <c r="L1197" s="354"/>
      <c r="M1197" s="354"/>
      <c r="N1197" s="354"/>
    </row>
    <row r="1198">
      <c r="A1198" s="305">
        <v>1179.0</v>
      </c>
      <c r="B1198" s="331"/>
      <c r="C1198" s="331"/>
      <c r="D1198" s="331"/>
      <c r="E1198" s="331"/>
      <c r="F1198" s="331"/>
      <c r="G1198" s="321"/>
      <c r="H1198" s="321"/>
      <c r="I1198" s="353"/>
      <c r="J1198" s="353"/>
      <c r="K1198" s="353"/>
      <c r="L1198" s="354"/>
      <c r="M1198" s="354"/>
      <c r="N1198" s="354"/>
    </row>
    <row r="1199">
      <c r="A1199" s="305">
        <v>1180.0</v>
      </c>
      <c r="B1199" s="331"/>
      <c r="C1199" s="331"/>
      <c r="D1199" s="331"/>
      <c r="E1199" s="331"/>
      <c r="F1199" s="331"/>
      <c r="G1199" s="321"/>
      <c r="H1199" s="321"/>
      <c r="I1199" s="353"/>
      <c r="J1199" s="353"/>
      <c r="K1199" s="353"/>
      <c r="L1199" s="354"/>
      <c r="M1199" s="354"/>
      <c r="N1199" s="354"/>
    </row>
    <row r="1200">
      <c r="A1200" s="305">
        <v>1181.0</v>
      </c>
      <c r="B1200" s="331"/>
      <c r="C1200" s="331"/>
      <c r="D1200" s="331"/>
      <c r="E1200" s="331"/>
      <c r="F1200" s="331"/>
      <c r="G1200" s="321"/>
      <c r="H1200" s="321"/>
      <c r="I1200" s="353"/>
      <c r="J1200" s="353"/>
      <c r="K1200" s="353"/>
      <c r="L1200" s="354"/>
      <c r="M1200" s="354"/>
      <c r="N1200" s="354"/>
    </row>
    <row r="1201">
      <c r="A1201" s="305">
        <v>1182.0</v>
      </c>
      <c r="B1201" s="331"/>
      <c r="C1201" s="331"/>
      <c r="D1201" s="331"/>
      <c r="E1201" s="331"/>
      <c r="F1201" s="331"/>
      <c r="G1201" s="321"/>
      <c r="H1201" s="321"/>
      <c r="I1201" s="353"/>
      <c r="J1201" s="353"/>
      <c r="K1201" s="353"/>
      <c r="L1201" s="354"/>
      <c r="M1201" s="354"/>
      <c r="N1201" s="354"/>
    </row>
    <row r="1202">
      <c r="A1202" s="305">
        <v>1183.0</v>
      </c>
      <c r="B1202" s="331"/>
      <c r="C1202" s="331"/>
      <c r="D1202" s="331"/>
      <c r="E1202" s="331"/>
      <c r="F1202" s="331"/>
      <c r="G1202" s="321"/>
      <c r="H1202" s="321"/>
      <c r="I1202" s="353"/>
      <c r="J1202" s="353"/>
      <c r="K1202" s="353"/>
      <c r="L1202" s="354"/>
      <c r="M1202" s="354"/>
      <c r="N1202" s="354"/>
    </row>
    <row r="1203">
      <c r="A1203" s="305">
        <v>1184.0</v>
      </c>
      <c r="B1203" s="331"/>
      <c r="C1203" s="331"/>
      <c r="D1203" s="331"/>
      <c r="E1203" s="331"/>
      <c r="F1203" s="331"/>
      <c r="G1203" s="321"/>
      <c r="H1203" s="321"/>
      <c r="I1203" s="353"/>
      <c r="J1203" s="353"/>
      <c r="K1203" s="353"/>
      <c r="L1203" s="354"/>
      <c r="M1203" s="354"/>
      <c r="N1203" s="354"/>
    </row>
    <row r="1204">
      <c r="A1204" s="305">
        <v>1185.0</v>
      </c>
      <c r="B1204" s="331"/>
      <c r="C1204" s="331"/>
      <c r="D1204" s="331"/>
      <c r="E1204" s="331"/>
      <c r="F1204" s="331"/>
      <c r="G1204" s="321"/>
      <c r="H1204" s="321"/>
      <c r="I1204" s="353"/>
      <c r="J1204" s="353"/>
      <c r="K1204" s="353"/>
      <c r="L1204" s="354"/>
      <c r="M1204" s="354"/>
      <c r="N1204" s="354"/>
    </row>
    <row r="1205">
      <c r="A1205" s="309">
        <v>1186.0</v>
      </c>
      <c r="B1205" s="331"/>
      <c r="C1205" s="331"/>
      <c r="D1205" s="331"/>
      <c r="E1205" s="331"/>
      <c r="F1205" s="331"/>
      <c r="G1205" s="321"/>
      <c r="H1205" s="321"/>
      <c r="I1205" s="353"/>
      <c r="J1205" s="353"/>
      <c r="K1205" s="353"/>
      <c r="L1205" s="354"/>
      <c r="M1205" s="354"/>
      <c r="N1205" s="354"/>
    </row>
    <row r="1206">
      <c r="A1206" s="305">
        <v>1187.0</v>
      </c>
      <c r="B1206" s="331"/>
      <c r="C1206" s="331"/>
      <c r="D1206" s="331"/>
      <c r="E1206" s="331"/>
      <c r="F1206" s="331"/>
      <c r="G1206" s="321"/>
      <c r="H1206" s="321"/>
      <c r="I1206" s="353"/>
      <c r="J1206" s="353"/>
      <c r="K1206" s="353"/>
      <c r="L1206" s="354"/>
      <c r="M1206" s="354"/>
      <c r="N1206" s="354"/>
    </row>
    <row r="1207">
      <c r="A1207" s="305">
        <v>1188.0</v>
      </c>
      <c r="B1207" s="331"/>
      <c r="C1207" s="331"/>
      <c r="D1207" s="331"/>
      <c r="E1207" s="331"/>
      <c r="F1207" s="331"/>
      <c r="G1207" s="321"/>
      <c r="H1207" s="321"/>
      <c r="I1207" s="353"/>
      <c r="J1207" s="353"/>
      <c r="K1207" s="353"/>
      <c r="L1207" s="354"/>
      <c r="M1207" s="354"/>
      <c r="N1207" s="354"/>
    </row>
    <row r="1208">
      <c r="A1208" s="305">
        <v>1189.0</v>
      </c>
      <c r="B1208" s="331"/>
      <c r="C1208" s="331"/>
      <c r="D1208" s="331"/>
      <c r="E1208" s="331"/>
      <c r="F1208" s="331"/>
      <c r="G1208" s="321"/>
      <c r="H1208" s="321"/>
      <c r="I1208" s="353"/>
      <c r="J1208" s="353"/>
      <c r="K1208" s="353"/>
      <c r="L1208" s="354"/>
      <c r="M1208" s="354"/>
      <c r="N1208" s="354"/>
    </row>
    <row r="1209">
      <c r="A1209" s="305">
        <v>1190.0</v>
      </c>
      <c r="B1209" s="331"/>
      <c r="C1209" s="331"/>
      <c r="D1209" s="331"/>
      <c r="E1209" s="331"/>
      <c r="F1209" s="331"/>
      <c r="G1209" s="321"/>
      <c r="H1209" s="321"/>
      <c r="I1209" s="353"/>
      <c r="J1209" s="353"/>
      <c r="K1209" s="353"/>
      <c r="L1209" s="354"/>
      <c r="M1209" s="354"/>
      <c r="N1209" s="354"/>
    </row>
    <row r="1210">
      <c r="A1210" s="305">
        <v>1191.0</v>
      </c>
      <c r="B1210" s="331"/>
      <c r="C1210" s="331"/>
      <c r="D1210" s="331"/>
      <c r="E1210" s="331"/>
      <c r="F1210" s="331"/>
      <c r="G1210" s="321"/>
      <c r="H1210" s="321"/>
      <c r="I1210" s="353"/>
      <c r="J1210" s="353"/>
      <c r="K1210" s="353"/>
      <c r="L1210" s="354"/>
      <c r="M1210" s="354"/>
      <c r="N1210" s="354"/>
    </row>
    <row r="1211">
      <c r="A1211" s="305">
        <v>1192.0</v>
      </c>
      <c r="B1211" s="331"/>
      <c r="C1211" s="331"/>
      <c r="D1211" s="331"/>
      <c r="E1211" s="331"/>
      <c r="F1211" s="331"/>
      <c r="G1211" s="321"/>
      <c r="H1211" s="321"/>
      <c r="I1211" s="353"/>
      <c r="J1211" s="353"/>
      <c r="K1211" s="353"/>
      <c r="L1211" s="354"/>
      <c r="M1211" s="354"/>
      <c r="N1211" s="354"/>
    </row>
    <row r="1212">
      <c r="A1212" s="305">
        <v>1193.0</v>
      </c>
      <c r="B1212" s="331"/>
      <c r="C1212" s="331"/>
      <c r="D1212" s="331"/>
      <c r="E1212" s="331"/>
      <c r="F1212" s="331"/>
      <c r="G1212" s="321"/>
      <c r="H1212" s="321"/>
      <c r="I1212" s="353"/>
      <c r="J1212" s="353"/>
      <c r="K1212" s="353"/>
      <c r="L1212" s="354"/>
      <c r="M1212" s="354"/>
      <c r="N1212" s="354"/>
    </row>
    <row r="1213">
      <c r="A1213" s="305">
        <v>1194.0</v>
      </c>
      <c r="B1213" s="331"/>
      <c r="C1213" s="331"/>
      <c r="D1213" s="331"/>
      <c r="E1213" s="331"/>
      <c r="F1213" s="331"/>
      <c r="G1213" s="321"/>
      <c r="H1213" s="321"/>
      <c r="I1213" s="353"/>
      <c r="J1213" s="353"/>
      <c r="K1213" s="353"/>
      <c r="L1213" s="354"/>
      <c r="M1213" s="354"/>
      <c r="N1213" s="354"/>
    </row>
    <row r="1214">
      <c r="A1214" s="305">
        <v>1195.0</v>
      </c>
      <c r="B1214" s="331"/>
      <c r="C1214" s="331"/>
      <c r="D1214" s="331"/>
      <c r="E1214" s="331"/>
      <c r="F1214" s="331"/>
      <c r="G1214" s="321"/>
      <c r="H1214" s="321"/>
      <c r="I1214" s="353"/>
      <c r="J1214" s="353"/>
      <c r="K1214" s="353"/>
      <c r="L1214" s="354"/>
      <c r="M1214" s="354"/>
      <c r="N1214" s="354"/>
    </row>
    <row r="1215">
      <c r="A1215" s="305">
        <v>1196.0</v>
      </c>
      <c r="B1215" s="331"/>
      <c r="C1215" s="331"/>
      <c r="D1215" s="331"/>
      <c r="E1215" s="331"/>
      <c r="F1215" s="331"/>
      <c r="G1215" s="321"/>
      <c r="H1215" s="321"/>
      <c r="I1215" s="353"/>
      <c r="J1215" s="353"/>
      <c r="K1215" s="353"/>
      <c r="L1215" s="354"/>
      <c r="M1215" s="354"/>
      <c r="N1215" s="354"/>
    </row>
    <row r="1216">
      <c r="A1216" s="305">
        <v>1197.0</v>
      </c>
      <c r="B1216" s="331"/>
      <c r="C1216" s="331"/>
      <c r="D1216" s="331"/>
      <c r="E1216" s="331"/>
      <c r="F1216" s="331"/>
      <c r="G1216" s="321"/>
      <c r="H1216" s="321"/>
      <c r="I1216" s="353"/>
      <c r="J1216" s="353"/>
      <c r="K1216" s="353"/>
      <c r="L1216" s="354"/>
      <c r="M1216" s="354"/>
      <c r="N1216" s="354"/>
    </row>
    <row r="1217">
      <c r="A1217" s="305">
        <v>1198.0</v>
      </c>
      <c r="B1217" s="331"/>
      <c r="C1217" s="331"/>
      <c r="D1217" s="331"/>
      <c r="E1217" s="331"/>
      <c r="F1217" s="331"/>
      <c r="G1217" s="321"/>
      <c r="H1217" s="321"/>
      <c r="I1217" s="353"/>
      <c r="J1217" s="353"/>
      <c r="K1217" s="353"/>
      <c r="L1217" s="354"/>
      <c r="M1217" s="354"/>
      <c r="N1217" s="354"/>
    </row>
    <row r="1218">
      <c r="A1218" s="305">
        <v>1199.0</v>
      </c>
      <c r="B1218" s="331"/>
      <c r="C1218" s="331"/>
      <c r="D1218" s="331"/>
      <c r="E1218" s="331"/>
      <c r="F1218" s="331"/>
      <c r="G1218" s="321"/>
      <c r="H1218" s="321"/>
      <c r="I1218" s="353"/>
      <c r="J1218" s="353"/>
      <c r="K1218" s="353"/>
      <c r="L1218" s="354"/>
      <c r="M1218" s="354"/>
      <c r="N1218" s="354"/>
    </row>
    <row r="1219">
      <c r="A1219" s="305">
        <v>1200.0</v>
      </c>
      <c r="B1219" s="331"/>
      <c r="C1219" s="331"/>
      <c r="D1219" s="331"/>
      <c r="E1219" s="331"/>
      <c r="F1219" s="331"/>
      <c r="G1219" s="321"/>
      <c r="H1219" s="321"/>
      <c r="I1219" s="353"/>
      <c r="J1219" s="353"/>
      <c r="K1219" s="353"/>
      <c r="L1219" s="354"/>
      <c r="M1219" s="354"/>
      <c r="N1219" s="354"/>
    </row>
    <row r="1220">
      <c r="A1220" s="305">
        <v>1201.0</v>
      </c>
      <c r="B1220" s="331"/>
      <c r="C1220" s="331"/>
      <c r="D1220" s="331"/>
      <c r="E1220" s="331"/>
      <c r="F1220" s="331"/>
      <c r="G1220" s="321"/>
      <c r="H1220" s="321"/>
      <c r="I1220" s="353"/>
      <c r="J1220" s="353"/>
      <c r="K1220" s="353"/>
      <c r="L1220" s="354"/>
      <c r="M1220" s="354"/>
      <c r="N1220" s="354"/>
    </row>
    <row r="1221">
      <c r="A1221" s="305">
        <v>1202.0</v>
      </c>
      <c r="B1221" s="331"/>
      <c r="C1221" s="331"/>
      <c r="D1221" s="331"/>
      <c r="E1221" s="331"/>
      <c r="F1221" s="331"/>
      <c r="G1221" s="321"/>
      <c r="H1221" s="321"/>
      <c r="I1221" s="353"/>
      <c r="J1221" s="353"/>
      <c r="K1221" s="353"/>
      <c r="L1221" s="354"/>
      <c r="M1221" s="354"/>
      <c r="N1221" s="354"/>
    </row>
    <row r="1222">
      <c r="A1222" s="305">
        <v>1203.0</v>
      </c>
      <c r="B1222" s="331"/>
      <c r="C1222" s="331"/>
      <c r="D1222" s="331"/>
      <c r="E1222" s="331"/>
      <c r="F1222" s="331"/>
      <c r="G1222" s="321"/>
      <c r="H1222" s="321"/>
      <c r="I1222" s="353"/>
      <c r="J1222" s="353"/>
      <c r="K1222" s="353"/>
      <c r="L1222" s="354"/>
      <c r="M1222" s="354"/>
      <c r="N1222" s="354"/>
    </row>
    <row r="1223">
      <c r="A1223" s="305">
        <v>1204.0</v>
      </c>
      <c r="B1223" s="331"/>
      <c r="C1223" s="331"/>
      <c r="D1223" s="331"/>
      <c r="E1223" s="331"/>
      <c r="F1223" s="331"/>
      <c r="G1223" s="321"/>
      <c r="H1223" s="321"/>
      <c r="I1223" s="353"/>
      <c r="J1223" s="353"/>
      <c r="K1223" s="353"/>
      <c r="L1223" s="354"/>
      <c r="M1223" s="354"/>
      <c r="N1223" s="354"/>
    </row>
    <row r="1224">
      <c r="A1224" s="305">
        <v>1205.0</v>
      </c>
      <c r="B1224" s="331"/>
      <c r="C1224" s="331"/>
      <c r="D1224" s="331"/>
      <c r="E1224" s="331"/>
      <c r="F1224" s="331"/>
      <c r="G1224" s="321"/>
      <c r="H1224" s="321"/>
      <c r="I1224" s="353"/>
      <c r="J1224" s="353"/>
      <c r="K1224" s="353"/>
      <c r="L1224" s="354"/>
      <c r="M1224" s="354"/>
      <c r="N1224" s="354"/>
    </row>
    <row r="1225">
      <c r="A1225" s="305">
        <v>1206.0</v>
      </c>
      <c r="B1225" s="331"/>
      <c r="C1225" s="331"/>
      <c r="D1225" s="331"/>
      <c r="E1225" s="331"/>
      <c r="F1225" s="331"/>
      <c r="G1225" s="321"/>
      <c r="H1225" s="321"/>
      <c r="I1225" s="353"/>
      <c r="J1225" s="353"/>
      <c r="K1225" s="353"/>
      <c r="L1225" s="354"/>
      <c r="M1225" s="354"/>
      <c r="N1225" s="354"/>
    </row>
    <row r="1226">
      <c r="A1226" s="305">
        <v>1207.0</v>
      </c>
      <c r="B1226" s="331"/>
      <c r="C1226" s="331"/>
      <c r="D1226" s="331"/>
      <c r="E1226" s="331"/>
      <c r="F1226" s="331"/>
      <c r="G1226" s="321"/>
      <c r="H1226" s="321"/>
      <c r="I1226" s="353"/>
      <c r="J1226" s="353"/>
      <c r="K1226" s="353"/>
      <c r="L1226" s="354"/>
      <c r="M1226" s="354"/>
      <c r="N1226" s="354"/>
    </row>
    <row r="1227">
      <c r="A1227" s="305">
        <v>1208.0</v>
      </c>
      <c r="B1227" s="331"/>
      <c r="C1227" s="331"/>
      <c r="D1227" s="331"/>
      <c r="E1227" s="331"/>
      <c r="F1227" s="331"/>
      <c r="G1227" s="321"/>
      <c r="H1227" s="321"/>
      <c r="I1227" s="353"/>
      <c r="J1227" s="353"/>
      <c r="K1227" s="353"/>
      <c r="L1227" s="354"/>
      <c r="M1227" s="354"/>
      <c r="N1227" s="354"/>
    </row>
    <row r="1228">
      <c r="A1228" s="305">
        <v>1209.0</v>
      </c>
      <c r="B1228" s="331"/>
      <c r="C1228" s="331"/>
      <c r="D1228" s="331"/>
      <c r="E1228" s="331"/>
      <c r="F1228" s="331"/>
      <c r="G1228" s="321"/>
      <c r="H1228" s="321"/>
      <c r="I1228" s="353"/>
      <c r="J1228" s="353"/>
      <c r="K1228" s="353"/>
      <c r="L1228" s="354"/>
      <c r="M1228" s="354"/>
      <c r="N1228" s="354"/>
    </row>
    <row r="1229">
      <c r="A1229" s="305">
        <v>1210.0</v>
      </c>
      <c r="B1229" s="331"/>
      <c r="C1229" s="331"/>
      <c r="D1229" s="331"/>
      <c r="E1229" s="331"/>
      <c r="F1229" s="331"/>
      <c r="G1229" s="321"/>
      <c r="H1229" s="321"/>
      <c r="I1229" s="353"/>
      <c r="J1229" s="353"/>
      <c r="K1229" s="353"/>
      <c r="L1229" s="354"/>
      <c r="M1229" s="354"/>
      <c r="N1229" s="354"/>
    </row>
    <row r="1230">
      <c r="A1230" s="305">
        <v>1211.0</v>
      </c>
      <c r="B1230" s="331"/>
      <c r="C1230" s="331"/>
      <c r="D1230" s="331"/>
      <c r="E1230" s="331"/>
      <c r="F1230" s="331"/>
      <c r="G1230" s="321"/>
      <c r="H1230" s="321"/>
      <c r="I1230" s="353"/>
      <c r="J1230" s="353"/>
      <c r="K1230" s="353"/>
      <c r="L1230" s="354"/>
      <c r="M1230" s="354"/>
      <c r="N1230" s="354"/>
    </row>
    <row r="1231">
      <c r="A1231" s="305">
        <v>1212.0</v>
      </c>
      <c r="B1231" s="331"/>
      <c r="C1231" s="331"/>
      <c r="D1231" s="331"/>
      <c r="E1231" s="331"/>
      <c r="F1231" s="331"/>
      <c r="G1231" s="321"/>
      <c r="H1231" s="321"/>
      <c r="I1231" s="353"/>
      <c r="J1231" s="353"/>
      <c r="K1231" s="353"/>
      <c r="L1231" s="354"/>
      <c r="M1231" s="354"/>
      <c r="N1231" s="354"/>
    </row>
    <row r="1232">
      <c r="A1232" s="305">
        <v>1213.0</v>
      </c>
      <c r="B1232" s="331"/>
      <c r="C1232" s="331"/>
      <c r="D1232" s="331"/>
      <c r="E1232" s="331"/>
      <c r="F1232" s="331"/>
      <c r="G1232" s="321"/>
      <c r="H1232" s="321"/>
      <c r="I1232" s="353"/>
      <c r="J1232" s="353"/>
      <c r="K1232" s="353"/>
      <c r="L1232" s="354"/>
      <c r="M1232" s="354"/>
      <c r="N1232" s="354"/>
    </row>
    <row r="1233">
      <c r="A1233" s="305">
        <v>1214.0</v>
      </c>
      <c r="B1233" s="331"/>
      <c r="C1233" s="331"/>
      <c r="D1233" s="331"/>
      <c r="E1233" s="331"/>
      <c r="F1233" s="331"/>
      <c r="G1233" s="321"/>
      <c r="H1233" s="321"/>
      <c r="I1233" s="353"/>
      <c r="J1233" s="353"/>
      <c r="K1233" s="353"/>
      <c r="L1233" s="354"/>
      <c r="M1233" s="354"/>
      <c r="N1233" s="354"/>
    </row>
    <row r="1234">
      <c r="A1234" s="305">
        <v>1215.0</v>
      </c>
      <c r="B1234" s="331"/>
      <c r="C1234" s="331"/>
      <c r="D1234" s="331"/>
      <c r="E1234" s="331"/>
      <c r="F1234" s="331"/>
      <c r="G1234" s="321"/>
      <c r="H1234" s="321"/>
      <c r="I1234" s="353"/>
      <c r="J1234" s="353"/>
      <c r="K1234" s="353"/>
      <c r="L1234" s="354"/>
      <c r="M1234" s="354"/>
      <c r="N1234" s="354"/>
    </row>
    <row r="1235">
      <c r="A1235" s="305">
        <v>1216.0</v>
      </c>
      <c r="B1235" s="331"/>
      <c r="C1235" s="331"/>
      <c r="D1235" s="331"/>
      <c r="E1235" s="331"/>
      <c r="F1235" s="331"/>
      <c r="G1235" s="321"/>
      <c r="H1235" s="321"/>
      <c r="I1235" s="353"/>
      <c r="J1235" s="353"/>
      <c r="K1235" s="353"/>
      <c r="L1235" s="354"/>
      <c r="M1235" s="354"/>
      <c r="N1235" s="354"/>
    </row>
    <row r="1236">
      <c r="A1236" s="305">
        <v>1217.0</v>
      </c>
      <c r="B1236" s="331"/>
      <c r="C1236" s="331"/>
      <c r="D1236" s="331"/>
      <c r="E1236" s="331"/>
      <c r="F1236" s="331"/>
      <c r="G1236" s="321"/>
      <c r="H1236" s="321"/>
      <c r="I1236" s="353"/>
      <c r="J1236" s="353"/>
      <c r="K1236" s="353"/>
      <c r="L1236" s="354"/>
      <c r="M1236" s="354"/>
      <c r="N1236" s="354"/>
    </row>
    <row r="1237">
      <c r="A1237" s="305">
        <v>1218.0</v>
      </c>
      <c r="B1237" s="331"/>
      <c r="C1237" s="331"/>
      <c r="D1237" s="331"/>
      <c r="E1237" s="331"/>
      <c r="F1237" s="331"/>
      <c r="G1237" s="321"/>
      <c r="H1237" s="321"/>
      <c r="I1237" s="353"/>
      <c r="J1237" s="353"/>
      <c r="K1237" s="353"/>
      <c r="L1237" s="354"/>
      <c r="M1237" s="354"/>
      <c r="N1237" s="354"/>
    </row>
    <row r="1238">
      <c r="A1238" s="309">
        <v>1219.0</v>
      </c>
      <c r="B1238" s="331"/>
      <c r="C1238" s="331"/>
      <c r="D1238" s="331"/>
      <c r="E1238" s="331"/>
      <c r="F1238" s="331"/>
      <c r="G1238" s="321"/>
      <c r="H1238" s="321"/>
      <c r="I1238" s="353"/>
      <c r="J1238" s="353"/>
      <c r="K1238" s="353"/>
      <c r="L1238" s="354"/>
      <c r="M1238" s="354"/>
      <c r="N1238" s="354"/>
    </row>
    <row r="1239">
      <c r="A1239" s="309">
        <v>1220.0</v>
      </c>
      <c r="B1239" s="331"/>
      <c r="C1239" s="331"/>
      <c r="D1239" s="331"/>
      <c r="E1239" s="331"/>
      <c r="F1239" s="331"/>
      <c r="G1239" s="321"/>
      <c r="H1239" s="321"/>
      <c r="I1239" s="353"/>
      <c r="J1239" s="353"/>
      <c r="K1239" s="353"/>
      <c r="L1239" s="354"/>
      <c r="M1239" s="354"/>
      <c r="N1239" s="354"/>
    </row>
    <row r="1240">
      <c r="A1240" s="309">
        <v>1221.0</v>
      </c>
      <c r="B1240" s="331"/>
      <c r="C1240" s="331"/>
      <c r="D1240" s="331"/>
      <c r="E1240" s="331"/>
      <c r="F1240" s="331"/>
      <c r="G1240" s="321"/>
      <c r="H1240" s="321"/>
      <c r="I1240" s="353"/>
      <c r="J1240" s="353"/>
      <c r="K1240" s="353"/>
      <c r="L1240" s="354"/>
      <c r="M1240" s="354"/>
      <c r="N1240" s="354"/>
    </row>
    <row r="1241">
      <c r="A1241" s="309">
        <v>1222.0</v>
      </c>
      <c r="B1241" s="331"/>
      <c r="C1241" s="331"/>
      <c r="D1241" s="331"/>
      <c r="E1241" s="331"/>
      <c r="F1241" s="331"/>
      <c r="G1241" s="321"/>
      <c r="H1241" s="321"/>
      <c r="I1241" s="353"/>
      <c r="J1241" s="353"/>
      <c r="K1241" s="353"/>
      <c r="L1241" s="354"/>
      <c r="M1241" s="354"/>
      <c r="N1241" s="354"/>
    </row>
    <row r="1242">
      <c r="A1242" s="309">
        <v>1223.0</v>
      </c>
      <c r="B1242" s="331"/>
      <c r="C1242" s="331"/>
      <c r="D1242" s="331"/>
      <c r="E1242" s="331"/>
      <c r="F1242" s="331"/>
      <c r="G1242" s="321"/>
      <c r="H1242" s="321"/>
      <c r="I1242" s="353"/>
      <c r="J1242" s="353"/>
      <c r="K1242" s="353"/>
      <c r="L1242" s="354"/>
      <c r="M1242" s="354"/>
      <c r="N1242" s="354"/>
    </row>
    <row r="1243">
      <c r="A1243" s="309">
        <v>1224.0</v>
      </c>
      <c r="B1243" s="331"/>
      <c r="C1243" s="331"/>
      <c r="D1243" s="331"/>
      <c r="E1243" s="331"/>
      <c r="F1243" s="331"/>
      <c r="G1243" s="321"/>
      <c r="H1243" s="321"/>
      <c r="I1243" s="353"/>
      <c r="J1243" s="353"/>
      <c r="K1243" s="353"/>
      <c r="L1243" s="354"/>
      <c r="M1243" s="354"/>
      <c r="N1243" s="354"/>
    </row>
    <row r="1244">
      <c r="A1244" s="309">
        <v>1225.0</v>
      </c>
      <c r="B1244" s="331"/>
      <c r="C1244" s="331"/>
      <c r="D1244" s="331"/>
      <c r="E1244" s="331"/>
      <c r="F1244" s="331"/>
      <c r="G1244" s="321"/>
      <c r="H1244" s="321"/>
      <c r="I1244" s="353"/>
      <c r="J1244" s="353"/>
      <c r="K1244" s="353"/>
      <c r="L1244" s="354"/>
      <c r="M1244" s="354"/>
      <c r="N1244" s="354"/>
    </row>
    <row r="1245">
      <c r="A1245" s="309">
        <v>1226.0</v>
      </c>
      <c r="B1245" s="331"/>
      <c r="C1245" s="331"/>
      <c r="D1245" s="331"/>
      <c r="E1245" s="331"/>
      <c r="F1245" s="331"/>
      <c r="G1245" s="321"/>
      <c r="H1245" s="321"/>
      <c r="I1245" s="353"/>
      <c r="J1245" s="353"/>
      <c r="K1245" s="353"/>
      <c r="L1245" s="354"/>
      <c r="M1245" s="354"/>
      <c r="N1245" s="354"/>
    </row>
    <row r="1246">
      <c r="A1246" s="309">
        <v>1227.0</v>
      </c>
      <c r="B1246" s="331"/>
      <c r="C1246" s="331"/>
      <c r="D1246" s="331"/>
      <c r="E1246" s="331"/>
      <c r="F1246" s="331"/>
      <c r="G1246" s="321"/>
      <c r="H1246" s="321"/>
      <c r="I1246" s="353"/>
      <c r="J1246" s="353"/>
      <c r="K1246" s="353"/>
      <c r="L1246" s="354"/>
      <c r="M1246" s="354"/>
      <c r="N1246" s="354"/>
    </row>
    <row r="1247">
      <c r="A1247" s="309">
        <v>1228.0</v>
      </c>
      <c r="B1247" s="331"/>
      <c r="C1247" s="331"/>
      <c r="D1247" s="331"/>
      <c r="E1247" s="331"/>
      <c r="F1247" s="331"/>
      <c r="G1247" s="321"/>
      <c r="H1247" s="321"/>
      <c r="I1247" s="353"/>
      <c r="J1247" s="353"/>
      <c r="K1247" s="353"/>
      <c r="L1247" s="354"/>
      <c r="M1247" s="354"/>
      <c r="N1247" s="354"/>
    </row>
    <row r="1248">
      <c r="A1248" s="309">
        <v>1229.0</v>
      </c>
      <c r="B1248" s="331"/>
      <c r="C1248" s="331"/>
      <c r="D1248" s="331"/>
      <c r="E1248" s="331"/>
      <c r="F1248" s="331"/>
      <c r="G1248" s="321"/>
      <c r="H1248" s="321"/>
      <c r="I1248" s="353"/>
      <c r="J1248" s="353"/>
      <c r="K1248" s="353"/>
      <c r="L1248" s="354"/>
      <c r="M1248" s="354"/>
      <c r="N1248" s="354"/>
    </row>
    <row r="1249">
      <c r="A1249" s="305">
        <v>1230.0</v>
      </c>
      <c r="B1249" s="331"/>
      <c r="C1249" s="331"/>
      <c r="D1249" s="331"/>
      <c r="E1249" s="331"/>
      <c r="F1249" s="331"/>
      <c r="G1249" s="321"/>
      <c r="H1249" s="321"/>
      <c r="I1249" s="353"/>
      <c r="J1249" s="353"/>
      <c r="K1249" s="353"/>
      <c r="L1249" s="354"/>
      <c r="M1249" s="354"/>
      <c r="N1249" s="354"/>
    </row>
    <row r="1250">
      <c r="A1250" s="305">
        <v>1231.0</v>
      </c>
      <c r="B1250" s="331"/>
      <c r="C1250" s="331"/>
      <c r="D1250" s="331"/>
      <c r="E1250" s="331"/>
      <c r="F1250" s="331"/>
      <c r="G1250" s="321"/>
      <c r="H1250" s="321"/>
      <c r="I1250" s="353"/>
      <c r="J1250" s="353"/>
      <c r="K1250" s="353"/>
      <c r="L1250" s="354"/>
      <c r="M1250" s="354"/>
      <c r="N1250" s="354"/>
    </row>
    <row r="1251">
      <c r="A1251" s="305">
        <v>1232.0</v>
      </c>
      <c r="B1251" s="331"/>
      <c r="C1251" s="331"/>
      <c r="D1251" s="331"/>
      <c r="E1251" s="331"/>
      <c r="F1251" s="331"/>
      <c r="G1251" s="321"/>
      <c r="H1251" s="321"/>
      <c r="I1251" s="353"/>
      <c r="J1251" s="353"/>
      <c r="K1251" s="353"/>
      <c r="L1251" s="354"/>
      <c r="M1251" s="354"/>
      <c r="N1251" s="354"/>
    </row>
    <row r="1252">
      <c r="A1252" s="305">
        <v>1233.0</v>
      </c>
      <c r="B1252" s="331"/>
      <c r="C1252" s="331"/>
      <c r="D1252" s="331"/>
      <c r="E1252" s="331"/>
      <c r="F1252" s="331"/>
      <c r="G1252" s="321"/>
      <c r="H1252" s="321"/>
      <c r="I1252" s="353"/>
      <c r="J1252" s="353"/>
      <c r="K1252" s="353"/>
      <c r="L1252" s="354"/>
      <c r="M1252" s="354"/>
      <c r="N1252" s="354"/>
    </row>
    <row r="1253">
      <c r="A1253" s="305">
        <v>1234.0</v>
      </c>
      <c r="B1253" s="331"/>
      <c r="C1253" s="331"/>
      <c r="D1253" s="331"/>
      <c r="E1253" s="331"/>
      <c r="F1253" s="331"/>
      <c r="G1253" s="321"/>
      <c r="H1253" s="321"/>
      <c r="I1253" s="353"/>
      <c r="J1253" s="353"/>
      <c r="K1253" s="353"/>
      <c r="L1253" s="354"/>
      <c r="M1253" s="354"/>
      <c r="N1253" s="354"/>
    </row>
    <row r="1254">
      <c r="A1254" s="305">
        <v>1235.0</v>
      </c>
      <c r="B1254" s="331"/>
      <c r="C1254" s="331"/>
      <c r="D1254" s="331"/>
      <c r="E1254" s="331"/>
      <c r="F1254" s="331"/>
      <c r="G1254" s="321"/>
      <c r="H1254" s="321"/>
      <c r="I1254" s="353"/>
      <c r="J1254" s="353"/>
      <c r="K1254" s="353"/>
      <c r="L1254" s="354"/>
      <c r="M1254" s="354"/>
      <c r="N1254" s="354"/>
    </row>
    <row r="1255">
      <c r="A1255" s="305">
        <v>1236.0</v>
      </c>
      <c r="B1255" s="331"/>
      <c r="C1255" s="331"/>
      <c r="D1255" s="331"/>
      <c r="E1255" s="331"/>
      <c r="F1255" s="331"/>
      <c r="G1255" s="321"/>
      <c r="H1255" s="321"/>
      <c r="I1255" s="353"/>
      <c r="J1255" s="353"/>
      <c r="K1255" s="353"/>
      <c r="L1255" s="354"/>
      <c r="M1255" s="354"/>
      <c r="N1255" s="354"/>
    </row>
    <row r="1256">
      <c r="A1256" s="305">
        <v>1237.0</v>
      </c>
      <c r="B1256" s="331"/>
      <c r="C1256" s="331"/>
      <c r="D1256" s="331"/>
      <c r="E1256" s="331"/>
      <c r="F1256" s="331"/>
      <c r="G1256" s="321"/>
      <c r="H1256" s="321"/>
      <c r="I1256" s="353"/>
      <c r="J1256" s="353"/>
      <c r="K1256" s="353"/>
      <c r="L1256" s="354"/>
      <c r="M1256" s="354"/>
      <c r="N1256" s="354"/>
    </row>
    <row r="1257">
      <c r="A1257" s="305">
        <v>1238.0</v>
      </c>
      <c r="B1257" s="331"/>
      <c r="C1257" s="331"/>
      <c r="D1257" s="331"/>
      <c r="E1257" s="331"/>
      <c r="F1257" s="331"/>
      <c r="G1257" s="321"/>
      <c r="H1257" s="321"/>
      <c r="I1257" s="353"/>
      <c r="J1257" s="353"/>
      <c r="K1257" s="353"/>
      <c r="L1257" s="354"/>
      <c r="M1257" s="354"/>
      <c r="N1257" s="354"/>
    </row>
    <row r="1258">
      <c r="A1258" s="305">
        <v>1239.0</v>
      </c>
      <c r="B1258" s="331"/>
      <c r="C1258" s="331"/>
      <c r="D1258" s="331"/>
      <c r="E1258" s="331"/>
      <c r="F1258" s="331"/>
      <c r="G1258" s="321"/>
      <c r="H1258" s="321"/>
      <c r="I1258" s="353"/>
      <c r="J1258" s="353"/>
      <c r="K1258" s="353"/>
      <c r="L1258" s="354"/>
      <c r="M1258" s="354"/>
      <c r="N1258" s="354"/>
    </row>
    <row r="1259">
      <c r="A1259" s="305">
        <v>1240.0</v>
      </c>
      <c r="B1259" s="331"/>
      <c r="C1259" s="331"/>
      <c r="D1259" s="331"/>
      <c r="E1259" s="331"/>
      <c r="F1259" s="331"/>
      <c r="G1259" s="321"/>
      <c r="H1259" s="321"/>
      <c r="I1259" s="353"/>
      <c r="J1259" s="353"/>
      <c r="K1259" s="353"/>
      <c r="L1259" s="354"/>
      <c r="M1259" s="354"/>
      <c r="N1259" s="354"/>
    </row>
    <row r="1260">
      <c r="A1260" s="305">
        <v>1241.0</v>
      </c>
      <c r="B1260" s="331"/>
      <c r="C1260" s="331"/>
      <c r="D1260" s="331"/>
      <c r="E1260" s="331"/>
      <c r="F1260" s="331"/>
      <c r="G1260" s="321"/>
      <c r="H1260" s="321"/>
      <c r="I1260" s="353"/>
      <c r="J1260" s="353"/>
      <c r="K1260" s="353"/>
      <c r="L1260" s="354"/>
      <c r="M1260" s="354"/>
      <c r="N1260" s="354"/>
    </row>
    <row r="1261">
      <c r="A1261" s="305">
        <v>1242.0</v>
      </c>
      <c r="B1261" s="331"/>
      <c r="C1261" s="331"/>
      <c r="D1261" s="331"/>
      <c r="E1261" s="331"/>
      <c r="F1261" s="331"/>
      <c r="G1261" s="321"/>
      <c r="H1261" s="321"/>
      <c r="I1261" s="353"/>
      <c r="J1261" s="353"/>
      <c r="K1261" s="353"/>
      <c r="L1261" s="354"/>
      <c r="M1261" s="354"/>
      <c r="N1261" s="354"/>
    </row>
    <row r="1262">
      <c r="A1262" s="305">
        <v>1243.0</v>
      </c>
      <c r="B1262" s="331"/>
      <c r="C1262" s="331"/>
      <c r="D1262" s="331"/>
      <c r="E1262" s="331"/>
      <c r="F1262" s="331"/>
      <c r="G1262" s="321"/>
      <c r="H1262" s="321"/>
      <c r="I1262" s="353"/>
      <c r="J1262" s="353"/>
      <c r="K1262" s="353"/>
      <c r="L1262" s="354"/>
      <c r="M1262" s="354"/>
      <c r="N1262" s="354"/>
    </row>
    <row r="1263">
      <c r="A1263" s="305">
        <v>1244.0</v>
      </c>
      <c r="B1263" s="331"/>
      <c r="C1263" s="331"/>
      <c r="D1263" s="331"/>
      <c r="E1263" s="331"/>
      <c r="F1263" s="331"/>
      <c r="G1263" s="321"/>
      <c r="H1263" s="321"/>
      <c r="I1263" s="353"/>
      <c r="J1263" s="353"/>
      <c r="K1263" s="353"/>
      <c r="L1263" s="354"/>
      <c r="M1263" s="354"/>
      <c r="N1263" s="354"/>
    </row>
    <row r="1264">
      <c r="A1264" s="305">
        <v>1245.0</v>
      </c>
      <c r="B1264" s="331"/>
      <c r="C1264" s="331"/>
      <c r="D1264" s="331"/>
      <c r="E1264" s="331"/>
      <c r="F1264" s="331"/>
      <c r="G1264" s="321"/>
      <c r="H1264" s="321"/>
      <c r="I1264" s="353"/>
      <c r="J1264" s="353"/>
      <c r="K1264" s="353"/>
      <c r="L1264" s="354"/>
      <c r="M1264" s="354"/>
      <c r="N1264" s="354"/>
    </row>
    <row r="1265">
      <c r="A1265" s="309">
        <v>1246.0</v>
      </c>
      <c r="B1265" s="331"/>
      <c r="C1265" s="331"/>
      <c r="D1265" s="331"/>
      <c r="E1265" s="331"/>
      <c r="F1265" s="331"/>
      <c r="G1265" s="321"/>
      <c r="H1265" s="321"/>
      <c r="I1265" s="353"/>
      <c r="J1265" s="353"/>
      <c r="K1265" s="353"/>
      <c r="L1265" s="354"/>
      <c r="M1265" s="354"/>
      <c r="N1265" s="354"/>
    </row>
    <row r="1266">
      <c r="A1266" s="305">
        <v>1247.0</v>
      </c>
      <c r="B1266" s="331"/>
      <c r="C1266" s="331"/>
      <c r="D1266" s="331"/>
      <c r="E1266" s="331"/>
      <c r="F1266" s="331"/>
      <c r="G1266" s="321"/>
      <c r="H1266" s="321"/>
      <c r="I1266" s="353"/>
      <c r="J1266" s="353"/>
      <c r="K1266" s="353"/>
      <c r="L1266" s="354"/>
      <c r="M1266" s="354"/>
      <c r="N1266" s="354"/>
    </row>
    <row r="1267">
      <c r="A1267" s="305">
        <v>1248.0</v>
      </c>
      <c r="B1267" s="331"/>
      <c r="C1267" s="331"/>
      <c r="D1267" s="331"/>
      <c r="E1267" s="331"/>
      <c r="F1267" s="331"/>
      <c r="G1267" s="321"/>
      <c r="H1267" s="321"/>
      <c r="I1267" s="353"/>
      <c r="J1267" s="353"/>
      <c r="K1267" s="353"/>
      <c r="L1267" s="354"/>
      <c r="M1267" s="354"/>
      <c r="N1267" s="354"/>
    </row>
    <row r="1268">
      <c r="A1268" s="305">
        <v>1249.0</v>
      </c>
      <c r="B1268" s="331"/>
      <c r="C1268" s="331"/>
      <c r="D1268" s="331"/>
      <c r="E1268" s="331"/>
      <c r="F1268" s="331"/>
      <c r="G1268" s="321"/>
      <c r="H1268" s="321"/>
      <c r="I1268" s="353"/>
      <c r="J1268" s="353"/>
      <c r="K1268" s="353"/>
      <c r="L1268" s="354"/>
      <c r="M1268" s="354"/>
      <c r="N1268" s="354"/>
    </row>
    <row r="1269">
      <c r="A1269" s="305">
        <v>1250.0</v>
      </c>
      <c r="B1269" s="331"/>
      <c r="C1269" s="331"/>
      <c r="D1269" s="331"/>
      <c r="E1269" s="331"/>
      <c r="F1269" s="331"/>
      <c r="G1269" s="321"/>
      <c r="H1269" s="321"/>
      <c r="I1269" s="353"/>
      <c r="J1269" s="353"/>
      <c r="K1269" s="353"/>
      <c r="L1269" s="354"/>
      <c r="M1269" s="354"/>
      <c r="N1269" s="354"/>
    </row>
    <row r="1270">
      <c r="A1270" s="305">
        <v>1251.0</v>
      </c>
      <c r="B1270" s="331"/>
      <c r="C1270" s="331"/>
      <c r="D1270" s="331"/>
      <c r="E1270" s="331"/>
      <c r="F1270" s="331"/>
      <c r="G1270" s="321"/>
      <c r="H1270" s="321"/>
      <c r="I1270" s="353"/>
      <c r="J1270" s="353"/>
      <c r="K1270" s="353"/>
      <c r="L1270" s="354"/>
      <c r="M1270" s="354"/>
      <c r="N1270" s="354"/>
    </row>
    <row r="1271">
      <c r="A1271" s="305">
        <v>1252.0</v>
      </c>
      <c r="B1271" s="331"/>
      <c r="C1271" s="331"/>
      <c r="D1271" s="331"/>
      <c r="E1271" s="331"/>
      <c r="F1271" s="331"/>
      <c r="G1271" s="321"/>
      <c r="H1271" s="321"/>
      <c r="I1271" s="353"/>
      <c r="J1271" s="353"/>
      <c r="K1271" s="353"/>
      <c r="L1271" s="354"/>
      <c r="M1271" s="354"/>
      <c r="N1271" s="354"/>
    </row>
    <row r="1272">
      <c r="A1272" s="305">
        <v>1253.0</v>
      </c>
      <c r="B1272" s="331"/>
      <c r="C1272" s="331"/>
      <c r="D1272" s="331"/>
      <c r="E1272" s="331"/>
      <c r="F1272" s="331"/>
      <c r="G1272" s="321"/>
      <c r="H1272" s="321"/>
      <c r="I1272" s="353"/>
      <c r="J1272" s="353"/>
      <c r="K1272" s="353"/>
      <c r="L1272" s="354"/>
      <c r="M1272" s="354"/>
      <c r="N1272" s="354"/>
    </row>
    <row r="1273">
      <c r="A1273" s="305">
        <v>1254.0</v>
      </c>
      <c r="B1273" s="331"/>
      <c r="C1273" s="331"/>
      <c r="D1273" s="331"/>
      <c r="E1273" s="331"/>
      <c r="F1273" s="331"/>
      <c r="G1273" s="321"/>
      <c r="H1273" s="321"/>
      <c r="I1273" s="353"/>
      <c r="J1273" s="353"/>
      <c r="K1273" s="353"/>
      <c r="L1273" s="354"/>
      <c r="M1273" s="354"/>
      <c r="N1273" s="354"/>
    </row>
    <row r="1274">
      <c r="A1274" s="305">
        <v>1255.0</v>
      </c>
      <c r="B1274" s="331"/>
      <c r="C1274" s="331"/>
      <c r="D1274" s="331"/>
      <c r="E1274" s="331"/>
      <c r="F1274" s="331"/>
      <c r="G1274" s="321"/>
      <c r="H1274" s="321"/>
      <c r="I1274" s="353"/>
      <c r="J1274" s="353"/>
      <c r="K1274" s="353"/>
      <c r="L1274" s="354"/>
      <c r="M1274" s="354"/>
      <c r="N1274" s="354"/>
    </row>
    <row r="1275">
      <c r="A1275" s="305">
        <v>1256.0</v>
      </c>
      <c r="B1275" s="331"/>
      <c r="C1275" s="331"/>
      <c r="D1275" s="331"/>
      <c r="E1275" s="331"/>
      <c r="F1275" s="331"/>
      <c r="G1275" s="321"/>
      <c r="H1275" s="321"/>
      <c r="I1275" s="353"/>
      <c r="J1275" s="353"/>
      <c r="K1275" s="353"/>
      <c r="L1275" s="354"/>
      <c r="M1275" s="354"/>
      <c r="N1275" s="354"/>
    </row>
    <row r="1276">
      <c r="A1276" s="305">
        <v>1257.0</v>
      </c>
      <c r="B1276" s="331"/>
      <c r="C1276" s="331"/>
      <c r="D1276" s="331"/>
      <c r="E1276" s="331"/>
      <c r="F1276" s="331"/>
      <c r="G1276" s="321"/>
      <c r="H1276" s="321"/>
      <c r="I1276" s="353"/>
      <c r="J1276" s="353"/>
      <c r="K1276" s="353"/>
      <c r="L1276" s="354"/>
      <c r="M1276" s="354"/>
      <c r="N1276" s="354"/>
    </row>
    <row r="1277">
      <c r="A1277" s="305">
        <v>1258.0</v>
      </c>
      <c r="B1277" s="331"/>
      <c r="C1277" s="331"/>
      <c r="D1277" s="331"/>
      <c r="E1277" s="331"/>
      <c r="F1277" s="331"/>
      <c r="G1277" s="321"/>
      <c r="H1277" s="321"/>
      <c r="I1277" s="353"/>
      <c r="J1277" s="353"/>
      <c r="K1277" s="353"/>
      <c r="L1277" s="354"/>
      <c r="M1277" s="354"/>
      <c r="N1277" s="354"/>
    </row>
    <row r="1278">
      <c r="A1278" s="305">
        <v>1259.0</v>
      </c>
      <c r="B1278" s="331"/>
      <c r="C1278" s="331"/>
      <c r="D1278" s="331"/>
      <c r="E1278" s="331"/>
      <c r="F1278" s="331"/>
      <c r="G1278" s="321"/>
      <c r="H1278" s="321"/>
      <c r="I1278" s="353"/>
      <c r="J1278" s="353"/>
      <c r="K1278" s="353"/>
      <c r="L1278" s="354"/>
      <c r="M1278" s="354"/>
      <c r="N1278" s="354"/>
    </row>
    <row r="1279">
      <c r="A1279" s="305">
        <v>1260.0</v>
      </c>
      <c r="B1279" s="331"/>
      <c r="C1279" s="331"/>
      <c r="D1279" s="331"/>
      <c r="E1279" s="331"/>
      <c r="F1279" s="331"/>
      <c r="G1279" s="321"/>
      <c r="H1279" s="321"/>
      <c r="I1279" s="353"/>
      <c r="J1279" s="353"/>
      <c r="K1279" s="353"/>
      <c r="L1279" s="354"/>
      <c r="M1279" s="354"/>
      <c r="N1279" s="354"/>
    </row>
    <row r="1280">
      <c r="A1280" s="305">
        <v>1261.0</v>
      </c>
      <c r="B1280" s="331"/>
      <c r="C1280" s="331"/>
      <c r="D1280" s="331"/>
      <c r="E1280" s="331"/>
      <c r="F1280" s="331"/>
      <c r="G1280" s="321"/>
      <c r="H1280" s="321"/>
      <c r="I1280" s="353"/>
      <c r="J1280" s="353"/>
      <c r="K1280" s="353"/>
      <c r="L1280" s="354"/>
      <c r="M1280" s="354"/>
      <c r="N1280" s="354"/>
    </row>
    <row r="1281">
      <c r="A1281" s="305">
        <v>1262.0</v>
      </c>
      <c r="B1281" s="331"/>
      <c r="C1281" s="331"/>
      <c r="D1281" s="331"/>
      <c r="E1281" s="331"/>
      <c r="F1281" s="331"/>
      <c r="G1281" s="321"/>
      <c r="H1281" s="321"/>
      <c r="I1281" s="353"/>
      <c r="J1281" s="353"/>
      <c r="K1281" s="353"/>
      <c r="L1281" s="354"/>
      <c r="M1281" s="354"/>
      <c r="N1281" s="354"/>
    </row>
    <row r="1282">
      <c r="A1282" s="305">
        <v>1263.0</v>
      </c>
      <c r="B1282" s="331"/>
      <c r="C1282" s="331"/>
      <c r="D1282" s="331"/>
      <c r="E1282" s="331"/>
      <c r="F1282" s="331"/>
      <c r="G1282" s="321"/>
      <c r="H1282" s="321"/>
      <c r="I1282" s="353"/>
      <c r="J1282" s="353"/>
      <c r="K1282" s="353"/>
      <c r="L1282" s="354"/>
      <c r="M1282" s="354"/>
      <c r="N1282" s="354"/>
    </row>
    <row r="1283">
      <c r="A1283" s="305">
        <v>1264.0</v>
      </c>
      <c r="B1283" s="331"/>
      <c r="C1283" s="331"/>
      <c r="D1283" s="331"/>
      <c r="E1283" s="331"/>
      <c r="F1283" s="331"/>
      <c r="G1283" s="321"/>
      <c r="H1283" s="321"/>
      <c r="I1283" s="353"/>
      <c r="J1283" s="353"/>
      <c r="K1283" s="353"/>
      <c r="L1283" s="354"/>
      <c r="M1283" s="354"/>
      <c r="N1283" s="354"/>
    </row>
    <row r="1284">
      <c r="A1284" s="305">
        <v>1265.0</v>
      </c>
      <c r="B1284" s="331"/>
      <c r="C1284" s="331"/>
      <c r="D1284" s="331"/>
      <c r="E1284" s="331"/>
      <c r="F1284" s="331"/>
      <c r="G1284" s="321"/>
      <c r="H1284" s="321"/>
      <c r="I1284" s="353"/>
      <c r="J1284" s="353"/>
      <c r="K1284" s="353"/>
      <c r="L1284" s="354"/>
      <c r="M1284" s="354"/>
      <c r="N1284" s="354"/>
    </row>
    <row r="1285">
      <c r="A1285" s="305">
        <v>1266.0</v>
      </c>
      <c r="B1285" s="331"/>
      <c r="C1285" s="331"/>
      <c r="D1285" s="331"/>
      <c r="E1285" s="331"/>
      <c r="F1285" s="331"/>
      <c r="G1285" s="321"/>
      <c r="H1285" s="321"/>
      <c r="I1285" s="353"/>
      <c r="J1285" s="353"/>
      <c r="K1285" s="353"/>
      <c r="L1285" s="354"/>
      <c r="M1285" s="354"/>
      <c r="N1285" s="354"/>
    </row>
    <row r="1286">
      <c r="A1286" s="305">
        <v>1267.0</v>
      </c>
      <c r="B1286" s="331"/>
      <c r="C1286" s="331"/>
      <c r="D1286" s="331"/>
      <c r="E1286" s="331"/>
      <c r="F1286" s="331"/>
      <c r="G1286" s="321"/>
      <c r="H1286" s="321"/>
      <c r="I1286" s="353"/>
      <c r="J1286" s="353"/>
      <c r="K1286" s="353"/>
      <c r="L1286" s="354"/>
      <c r="M1286" s="354"/>
      <c r="N1286" s="354"/>
    </row>
    <row r="1287">
      <c r="A1287" s="305">
        <v>1268.0</v>
      </c>
      <c r="B1287" s="331"/>
      <c r="C1287" s="331"/>
      <c r="D1287" s="331"/>
      <c r="E1287" s="331"/>
      <c r="F1287" s="331"/>
      <c r="G1287" s="321"/>
      <c r="H1287" s="321"/>
      <c r="I1287" s="353"/>
      <c r="J1287" s="353"/>
      <c r="K1287" s="353"/>
      <c r="L1287" s="354"/>
      <c r="M1287" s="354"/>
      <c r="N1287" s="354"/>
    </row>
    <row r="1288">
      <c r="A1288" s="305">
        <v>1269.0</v>
      </c>
      <c r="B1288" s="331"/>
      <c r="C1288" s="331"/>
      <c r="D1288" s="331"/>
      <c r="E1288" s="331"/>
      <c r="F1288" s="331"/>
      <c r="G1288" s="321"/>
      <c r="H1288" s="321"/>
      <c r="I1288" s="353"/>
      <c r="J1288" s="353"/>
      <c r="K1288" s="353"/>
      <c r="L1288" s="354"/>
      <c r="M1288" s="354"/>
      <c r="N1288" s="354"/>
    </row>
    <row r="1289">
      <c r="A1289" s="305">
        <v>1270.0</v>
      </c>
      <c r="B1289" s="331"/>
      <c r="C1289" s="331"/>
      <c r="D1289" s="331"/>
      <c r="E1289" s="331"/>
      <c r="F1289" s="331"/>
      <c r="G1289" s="321"/>
      <c r="H1289" s="321"/>
      <c r="I1289" s="353"/>
      <c r="J1289" s="353"/>
      <c r="K1289" s="353"/>
      <c r="L1289" s="354"/>
      <c r="M1289" s="354"/>
      <c r="N1289" s="354"/>
    </row>
    <row r="1290">
      <c r="A1290" s="305">
        <v>1271.0</v>
      </c>
      <c r="B1290" s="331"/>
      <c r="C1290" s="331"/>
      <c r="D1290" s="331"/>
      <c r="E1290" s="331"/>
      <c r="F1290" s="331"/>
      <c r="G1290" s="321"/>
      <c r="H1290" s="321"/>
      <c r="I1290" s="353"/>
      <c r="J1290" s="353"/>
      <c r="K1290" s="353"/>
      <c r="L1290" s="354"/>
      <c r="M1290" s="354"/>
      <c r="N1290" s="354"/>
    </row>
    <row r="1291">
      <c r="A1291" s="305">
        <v>1272.0</v>
      </c>
      <c r="B1291" s="331"/>
      <c r="C1291" s="331"/>
      <c r="D1291" s="331"/>
      <c r="E1291" s="331"/>
      <c r="F1291" s="331"/>
      <c r="G1291" s="321"/>
      <c r="H1291" s="321"/>
      <c r="I1291" s="353"/>
      <c r="J1291" s="353"/>
      <c r="K1291" s="353"/>
      <c r="L1291" s="354"/>
      <c r="M1291" s="354"/>
      <c r="N1291" s="354"/>
    </row>
    <row r="1292">
      <c r="A1292" s="305">
        <v>1273.0</v>
      </c>
      <c r="B1292" s="331"/>
      <c r="C1292" s="331"/>
      <c r="D1292" s="331"/>
      <c r="E1292" s="331"/>
      <c r="F1292" s="331"/>
      <c r="G1292" s="321"/>
      <c r="H1292" s="321"/>
      <c r="I1292" s="353"/>
      <c r="J1292" s="353"/>
      <c r="K1292" s="353"/>
      <c r="L1292" s="354"/>
      <c r="M1292" s="354"/>
      <c r="N1292" s="354"/>
    </row>
    <row r="1293">
      <c r="A1293" s="305">
        <v>1274.0</v>
      </c>
      <c r="B1293" s="331"/>
      <c r="C1293" s="331"/>
      <c r="D1293" s="331"/>
      <c r="E1293" s="331"/>
      <c r="F1293" s="331"/>
      <c r="G1293" s="321"/>
      <c r="H1293" s="321"/>
      <c r="I1293" s="353"/>
      <c r="J1293" s="353"/>
      <c r="K1293" s="353"/>
      <c r="L1293" s="354"/>
      <c r="M1293" s="354"/>
      <c r="N1293" s="354"/>
    </row>
    <row r="1294">
      <c r="A1294" s="305">
        <v>1275.0</v>
      </c>
      <c r="B1294" s="331"/>
      <c r="C1294" s="331"/>
      <c r="D1294" s="331"/>
      <c r="E1294" s="331"/>
      <c r="F1294" s="331"/>
      <c r="G1294" s="321"/>
      <c r="H1294" s="321"/>
      <c r="I1294" s="353"/>
      <c r="J1294" s="353"/>
      <c r="K1294" s="353"/>
      <c r="L1294" s="354"/>
      <c r="M1294" s="354"/>
      <c r="N1294" s="354"/>
    </row>
    <row r="1295">
      <c r="A1295" s="305">
        <v>1276.0</v>
      </c>
      <c r="B1295" s="331"/>
      <c r="C1295" s="331"/>
      <c r="D1295" s="331"/>
      <c r="E1295" s="331"/>
      <c r="F1295" s="331"/>
      <c r="G1295" s="321"/>
      <c r="H1295" s="321"/>
      <c r="I1295" s="353"/>
      <c r="J1295" s="353"/>
      <c r="K1295" s="353"/>
      <c r="L1295" s="354"/>
      <c r="M1295" s="354"/>
      <c r="N1295" s="354"/>
    </row>
    <row r="1296">
      <c r="A1296" s="305">
        <v>1277.0</v>
      </c>
      <c r="B1296" s="331"/>
      <c r="C1296" s="331"/>
      <c r="D1296" s="331"/>
      <c r="E1296" s="331"/>
      <c r="F1296" s="331"/>
      <c r="G1296" s="321"/>
      <c r="H1296" s="321"/>
      <c r="I1296" s="353"/>
      <c r="J1296" s="353"/>
      <c r="K1296" s="353"/>
      <c r="L1296" s="354"/>
      <c r="M1296" s="354"/>
      <c r="N1296" s="354"/>
    </row>
    <row r="1297">
      <c r="A1297" s="305">
        <v>1278.0</v>
      </c>
      <c r="B1297" s="331"/>
      <c r="C1297" s="331"/>
      <c r="D1297" s="331"/>
      <c r="E1297" s="331"/>
      <c r="F1297" s="331"/>
      <c r="G1297" s="321"/>
      <c r="H1297" s="321"/>
      <c r="I1297" s="353"/>
      <c r="J1297" s="353"/>
      <c r="K1297" s="353"/>
      <c r="L1297" s="354"/>
      <c r="M1297" s="354"/>
      <c r="N1297" s="354"/>
    </row>
    <row r="1298">
      <c r="A1298" s="305">
        <v>1279.0</v>
      </c>
      <c r="B1298" s="331"/>
      <c r="C1298" s="331"/>
      <c r="D1298" s="331"/>
      <c r="E1298" s="331"/>
      <c r="F1298" s="331"/>
      <c r="G1298" s="321"/>
      <c r="H1298" s="321"/>
      <c r="I1298" s="353"/>
      <c r="J1298" s="353"/>
      <c r="K1298" s="353"/>
      <c r="L1298" s="354"/>
      <c r="M1298" s="354"/>
      <c r="N1298" s="354"/>
    </row>
    <row r="1299">
      <c r="A1299" s="305">
        <v>1280.0</v>
      </c>
      <c r="B1299" s="331"/>
      <c r="C1299" s="331"/>
      <c r="D1299" s="331"/>
      <c r="E1299" s="331"/>
      <c r="F1299" s="331"/>
      <c r="G1299" s="321"/>
      <c r="H1299" s="321"/>
      <c r="I1299" s="353"/>
      <c r="J1299" s="353"/>
      <c r="K1299" s="353"/>
      <c r="L1299" s="354"/>
      <c r="M1299" s="354"/>
      <c r="N1299" s="354"/>
    </row>
    <row r="1300">
      <c r="A1300" s="305">
        <v>1281.0</v>
      </c>
      <c r="B1300" s="331"/>
      <c r="C1300" s="331"/>
      <c r="D1300" s="331"/>
      <c r="E1300" s="331"/>
      <c r="F1300" s="331"/>
      <c r="G1300" s="321"/>
      <c r="H1300" s="321"/>
      <c r="I1300" s="353"/>
      <c r="J1300" s="353"/>
      <c r="K1300" s="353"/>
      <c r="L1300" s="354"/>
      <c r="M1300" s="354"/>
      <c r="N1300" s="354"/>
    </row>
    <row r="1301">
      <c r="A1301" s="305">
        <v>1282.0</v>
      </c>
      <c r="B1301" s="331"/>
      <c r="C1301" s="331"/>
      <c r="D1301" s="331"/>
      <c r="E1301" s="331"/>
      <c r="F1301" s="331"/>
      <c r="G1301" s="321"/>
      <c r="H1301" s="321"/>
      <c r="I1301" s="353"/>
      <c r="J1301" s="353"/>
      <c r="K1301" s="353"/>
      <c r="L1301" s="354"/>
      <c r="M1301" s="354"/>
      <c r="N1301" s="354"/>
    </row>
    <row r="1302">
      <c r="A1302" s="305">
        <v>1283.0</v>
      </c>
      <c r="B1302" s="331"/>
      <c r="C1302" s="331"/>
      <c r="D1302" s="331"/>
      <c r="E1302" s="331"/>
      <c r="F1302" s="331"/>
      <c r="G1302" s="321"/>
      <c r="H1302" s="321"/>
      <c r="I1302" s="353"/>
      <c r="J1302" s="353"/>
      <c r="K1302" s="353"/>
      <c r="L1302" s="354"/>
      <c r="M1302" s="354"/>
      <c r="N1302" s="354"/>
    </row>
    <row r="1303">
      <c r="A1303" s="305">
        <v>1284.0</v>
      </c>
      <c r="B1303" s="331"/>
      <c r="C1303" s="331"/>
      <c r="D1303" s="331"/>
      <c r="E1303" s="331"/>
      <c r="F1303" s="331"/>
      <c r="G1303" s="321"/>
      <c r="H1303" s="321"/>
      <c r="I1303" s="353"/>
      <c r="J1303" s="353"/>
      <c r="K1303" s="353"/>
      <c r="L1303" s="354"/>
      <c r="M1303" s="354"/>
      <c r="N1303" s="354"/>
    </row>
    <row r="1304">
      <c r="A1304" s="305">
        <v>1285.0</v>
      </c>
      <c r="B1304" s="331"/>
      <c r="C1304" s="331"/>
      <c r="D1304" s="331"/>
      <c r="E1304" s="331"/>
      <c r="F1304" s="331"/>
      <c r="G1304" s="321"/>
      <c r="H1304" s="321"/>
      <c r="I1304" s="353"/>
      <c r="J1304" s="353"/>
      <c r="K1304" s="353"/>
      <c r="L1304" s="354"/>
      <c r="M1304" s="354"/>
      <c r="N1304" s="354"/>
    </row>
    <row r="1305">
      <c r="A1305" s="305">
        <v>1286.0</v>
      </c>
      <c r="B1305" s="331"/>
      <c r="C1305" s="331"/>
      <c r="D1305" s="331"/>
      <c r="E1305" s="331"/>
      <c r="F1305" s="331"/>
      <c r="G1305" s="321"/>
      <c r="H1305" s="321"/>
      <c r="I1305" s="353"/>
      <c r="J1305" s="353"/>
      <c r="K1305" s="353"/>
      <c r="L1305" s="354"/>
      <c r="M1305" s="354"/>
      <c r="N1305" s="354"/>
    </row>
    <row r="1306">
      <c r="A1306" s="305">
        <v>1287.0</v>
      </c>
      <c r="B1306" s="331"/>
      <c r="C1306" s="331"/>
      <c r="D1306" s="331"/>
      <c r="E1306" s="331"/>
      <c r="F1306" s="331"/>
      <c r="G1306" s="321"/>
      <c r="H1306" s="321"/>
      <c r="I1306" s="353"/>
      <c r="J1306" s="353"/>
      <c r="K1306" s="353"/>
      <c r="L1306" s="354"/>
      <c r="M1306" s="354"/>
      <c r="N1306" s="354"/>
    </row>
    <row r="1307">
      <c r="A1307" s="305">
        <v>1288.0</v>
      </c>
      <c r="B1307" s="331"/>
      <c r="C1307" s="331"/>
      <c r="D1307" s="331"/>
      <c r="E1307" s="331"/>
      <c r="F1307" s="331"/>
      <c r="G1307" s="321"/>
      <c r="H1307" s="321"/>
      <c r="I1307" s="353"/>
      <c r="J1307" s="353"/>
      <c r="K1307" s="353"/>
      <c r="L1307" s="354"/>
      <c r="M1307" s="354"/>
      <c r="N1307" s="354"/>
    </row>
    <row r="1308">
      <c r="A1308" s="305">
        <v>1289.0</v>
      </c>
      <c r="B1308" s="331"/>
      <c r="C1308" s="331"/>
      <c r="D1308" s="331"/>
      <c r="E1308" s="331"/>
      <c r="F1308" s="331"/>
      <c r="G1308" s="321"/>
      <c r="H1308" s="321"/>
      <c r="I1308" s="353"/>
      <c r="J1308" s="353"/>
      <c r="K1308" s="353"/>
      <c r="L1308" s="354"/>
      <c r="M1308" s="354"/>
      <c r="N1308" s="354"/>
    </row>
    <row r="1309">
      <c r="A1309" s="305">
        <v>1290.0</v>
      </c>
      <c r="B1309" s="331"/>
      <c r="C1309" s="331"/>
      <c r="D1309" s="331"/>
      <c r="E1309" s="331"/>
      <c r="F1309" s="331"/>
      <c r="G1309" s="321"/>
      <c r="H1309" s="321"/>
      <c r="I1309" s="353"/>
      <c r="J1309" s="353"/>
      <c r="K1309" s="353"/>
      <c r="L1309" s="354"/>
      <c r="M1309" s="354"/>
      <c r="N1309" s="354"/>
    </row>
    <row r="1310">
      <c r="A1310" s="305">
        <v>1291.0</v>
      </c>
      <c r="B1310" s="331"/>
      <c r="C1310" s="331"/>
      <c r="D1310" s="331"/>
      <c r="E1310" s="331"/>
      <c r="F1310" s="331"/>
      <c r="G1310" s="321"/>
      <c r="H1310" s="321"/>
      <c r="I1310" s="353"/>
      <c r="J1310" s="353"/>
      <c r="K1310" s="353"/>
      <c r="L1310" s="354"/>
      <c r="M1310" s="354"/>
      <c r="N1310" s="354"/>
    </row>
    <row r="1311">
      <c r="A1311" s="305">
        <v>1292.0</v>
      </c>
      <c r="B1311" s="331"/>
      <c r="C1311" s="331"/>
      <c r="D1311" s="331"/>
      <c r="E1311" s="331"/>
      <c r="F1311" s="331"/>
      <c r="G1311" s="321"/>
      <c r="H1311" s="321"/>
      <c r="I1311" s="353"/>
      <c r="J1311" s="353"/>
      <c r="K1311" s="353"/>
      <c r="L1311" s="354"/>
      <c r="M1311" s="354"/>
      <c r="N1311" s="354"/>
    </row>
    <row r="1312">
      <c r="A1312" s="305">
        <v>1293.0</v>
      </c>
      <c r="B1312" s="331"/>
      <c r="C1312" s="331"/>
      <c r="D1312" s="331"/>
      <c r="E1312" s="331"/>
      <c r="F1312" s="331"/>
      <c r="G1312" s="321"/>
      <c r="H1312" s="321"/>
      <c r="I1312" s="353"/>
      <c r="J1312" s="353"/>
      <c r="K1312" s="353"/>
      <c r="L1312" s="354"/>
      <c r="M1312" s="354"/>
      <c r="N1312" s="354"/>
    </row>
    <row r="1313">
      <c r="A1313" s="305">
        <v>1294.0</v>
      </c>
      <c r="B1313" s="331"/>
      <c r="C1313" s="331"/>
      <c r="D1313" s="331"/>
      <c r="E1313" s="331"/>
      <c r="F1313" s="331"/>
      <c r="G1313" s="321"/>
      <c r="H1313" s="321"/>
      <c r="I1313" s="353"/>
      <c r="J1313" s="353"/>
      <c r="K1313" s="353"/>
      <c r="L1313" s="354"/>
      <c r="M1313" s="354"/>
      <c r="N1313" s="354"/>
    </row>
    <row r="1314">
      <c r="A1314" s="305">
        <v>1295.0</v>
      </c>
      <c r="B1314" s="331"/>
      <c r="C1314" s="331"/>
      <c r="D1314" s="331"/>
      <c r="E1314" s="331"/>
      <c r="F1314" s="331"/>
      <c r="G1314" s="321"/>
      <c r="H1314" s="321"/>
      <c r="I1314" s="353"/>
      <c r="J1314" s="353"/>
      <c r="K1314" s="353"/>
      <c r="L1314" s="354"/>
      <c r="M1314" s="354"/>
      <c r="N1314" s="354"/>
    </row>
    <row r="1315">
      <c r="A1315" s="305">
        <v>1296.0</v>
      </c>
      <c r="B1315" s="331"/>
      <c r="C1315" s="331"/>
      <c r="D1315" s="331"/>
      <c r="E1315" s="331"/>
      <c r="F1315" s="331"/>
      <c r="G1315" s="321"/>
      <c r="H1315" s="321"/>
      <c r="I1315" s="353"/>
      <c r="J1315" s="353"/>
      <c r="K1315" s="353"/>
      <c r="L1315" s="354"/>
      <c r="M1315" s="354"/>
      <c r="N1315" s="354"/>
    </row>
    <row r="1316">
      <c r="A1316" s="305">
        <v>1297.0</v>
      </c>
      <c r="B1316" s="331"/>
      <c r="C1316" s="331"/>
      <c r="D1316" s="331"/>
      <c r="E1316" s="331"/>
      <c r="F1316" s="331"/>
      <c r="G1316" s="321"/>
      <c r="H1316" s="321"/>
      <c r="I1316" s="353"/>
      <c r="J1316" s="353"/>
      <c r="K1316" s="353"/>
      <c r="L1316" s="354"/>
      <c r="M1316" s="354"/>
      <c r="N1316" s="354"/>
    </row>
    <row r="1317">
      <c r="A1317" s="305">
        <v>1298.0</v>
      </c>
      <c r="B1317" s="331"/>
      <c r="C1317" s="331"/>
      <c r="D1317" s="331"/>
      <c r="E1317" s="331"/>
      <c r="F1317" s="331"/>
      <c r="G1317" s="321"/>
      <c r="H1317" s="321"/>
      <c r="I1317" s="353"/>
      <c r="J1317" s="353"/>
      <c r="K1317" s="353"/>
      <c r="L1317" s="354"/>
      <c r="M1317" s="354"/>
      <c r="N1317" s="354"/>
    </row>
    <row r="1318">
      <c r="A1318" s="305">
        <v>1299.0</v>
      </c>
      <c r="B1318" s="331"/>
      <c r="C1318" s="331"/>
      <c r="D1318" s="331"/>
      <c r="E1318" s="331"/>
      <c r="F1318" s="331"/>
      <c r="G1318" s="321"/>
      <c r="H1318" s="321"/>
      <c r="I1318" s="353"/>
      <c r="J1318" s="353"/>
      <c r="K1318" s="353"/>
      <c r="L1318" s="354"/>
      <c r="M1318" s="354"/>
      <c r="N1318" s="354"/>
    </row>
    <row r="1319">
      <c r="A1319" s="305">
        <v>1300.0</v>
      </c>
      <c r="B1319" s="331"/>
      <c r="C1319" s="331"/>
      <c r="D1319" s="331"/>
      <c r="E1319" s="331"/>
      <c r="F1319" s="331"/>
      <c r="G1319" s="321"/>
      <c r="H1319" s="321"/>
      <c r="I1319" s="353"/>
      <c r="J1319" s="353"/>
      <c r="K1319" s="353"/>
      <c r="L1319" s="354"/>
      <c r="M1319" s="354"/>
      <c r="N1319" s="354"/>
    </row>
    <row r="1320">
      <c r="A1320" s="309">
        <v>1301.0</v>
      </c>
      <c r="B1320" s="331"/>
      <c r="C1320" s="331"/>
      <c r="D1320" s="331"/>
      <c r="E1320" s="331"/>
      <c r="F1320" s="331"/>
      <c r="G1320" s="321"/>
      <c r="H1320" s="321"/>
      <c r="I1320" s="353"/>
      <c r="J1320" s="353"/>
      <c r="K1320" s="353"/>
      <c r="L1320" s="354"/>
      <c r="M1320" s="354"/>
      <c r="N1320" s="354"/>
    </row>
    <row r="1321">
      <c r="A1321" s="309">
        <v>1302.0</v>
      </c>
      <c r="B1321" s="331"/>
      <c r="C1321" s="331"/>
      <c r="D1321" s="331"/>
      <c r="E1321" s="331"/>
      <c r="F1321" s="331"/>
      <c r="G1321" s="321"/>
      <c r="H1321" s="321"/>
      <c r="I1321" s="353"/>
      <c r="J1321" s="353"/>
      <c r="K1321" s="353"/>
      <c r="L1321" s="354"/>
      <c r="M1321" s="354"/>
      <c r="N1321" s="354"/>
    </row>
    <row r="1322">
      <c r="A1322" s="305">
        <v>1303.0</v>
      </c>
      <c r="B1322" s="331"/>
      <c r="C1322" s="331"/>
      <c r="D1322" s="331"/>
      <c r="E1322" s="331"/>
      <c r="F1322" s="331"/>
      <c r="G1322" s="321"/>
      <c r="H1322" s="321"/>
      <c r="I1322" s="353"/>
      <c r="J1322" s="353"/>
      <c r="K1322" s="353"/>
      <c r="L1322" s="354"/>
      <c r="M1322" s="354"/>
      <c r="N1322" s="354"/>
    </row>
    <row r="1323">
      <c r="A1323" s="305">
        <v>1304.0</v>
      </c>
      <c r="B1323" s="331"/>
      <c r="C1323" s="331"/>
      <c r="D1323" s="331"/>
      <c r="E1323" s="331"/>
      <c r="F1323" s="331"/>
      <c r="G1323" s="321"/>
      <c r="H1323" s="321"/>
      <c r="I1323" s="353"/>
      <c r="J1323" s="353"/>
      <c r="K1323" s="353"/>
      <c r="L1323" s="354"/>
      <c r="M1323" s="354"/>
      <c r="N1323" s="354"/>
    </row>
    <row r="1324">
      <c r="A1324" s="305">
        <v>1305.0</v>
      </c>
      <c r="B1324" s="331"/>
      <c r="C1324" s="331"/>
      <c r="D1324" s="331"/>
      <c r="E1324" s="331"/>
      <c r="F1324" s="331"/>
      <c r="G1324" s="321"/>
      <c r="H1324" s="321"/>
      <c r="I1324" s="353"/>
      <c r="J1324" s="353"/>
      <c r="K1324" s="353"/>
      <c r="L1324" s="354"/>
      <c r="M1324" s="354"/>
      <c r="N1324" s="354"/>
    </row>
    <row r="1325">
      <c r="A1325" s="304">
        <v>1306.0</v>
      </c>
      <c r="B1325" s="331"/>
      <c r="C1325" s="331"/>
      <c r="D1325" s="331"/>
      <c r="E1325" s="331"/>
      <c r="F1325" s="331"/>
      <c r="G1325" s="321"/>
      <c r="H1325" s="321"/>
      <c r="I1325" s="353"/>
      <c r="J1325" s="353"/>
      <c r="K1325" s="353"/>
      <c r="L1325" s="354"/>
      <c r="M1325" s="354"/>
      <c r="N1325" s="354"/>
    </row>
    <row r="1326">
      <c r="A1326" s="305">
        <v>1307.0</v>
      </c>
      <c r="B1326" s="331"/>
      <c r="C1326" s="331"/>
      <c r="D1326" s="331"/>
      <c r="E1326" s="331"/>
      <c r="F1326" s="331"/>
      <c r="G1326" s="321"/>
      <c r="H1326" s="321"/>
      <c r="I1326" s="353"/>
      <c r="J1326" s="353"/>
      <c r="K1326" s="353"/>
      <c r="L1326" s="354"/>
      <c r="M1326" s="354"/>
      <c r="N1326" s="354"/>
    </row>
    <row r="1327">
      <c r="A1327" s="305">
        <v>1308.0</v>
      </c>
      <c r="B1327" s="331"/>
      <c r="C1327" s="331"/>
      <c r="D1327" s="331"/>
      <c r="E1327" s="331"/>
      <c r="F1327" s="331"/>
      <c r="G1327" s="321"/>
      <c r="H1327" s="321"/>
      <c r="I1327" s="353"/>
      <c r="J1327" s="353"/>
      <c r="K1327" s="353"/>
      <c r="L1327" s="354"/>
      <c r="M1327" s="354"/>
      <c r="N1327" s="354"/>
    </row>
    <row r="1328">
      <c r="A1328" s="182">
        <v>1309.0</v>
      </c>
      <c r="B1328" s="331"/>
      <c r="C1328" s="331"/>
      <c r="D1328" s="331"/>
      <c r="E1328" s="331"/>
      <c r="F1328" s="331"/>
      <c r="G1328" s="321"/>
      <c r="H1328" s="321"/>
      <c r="I1328" s="353"/>
      <c r="J1328" s="353"/>
      <c r="K1328" s="353"/>
      <c r="L1328" s="354"/>
      <c r="M1328" s="354"/>
      <c r="N1328" s="354"/>
    </row>
    <row r="1329">
      <c r="A1329" s="305">
        <v>1310.0</v>
      </c>
      <c r="B1329" s="331"/>
      <c r="C1329" s="331"/>
      <c r="D1329" s="331"/>
      <c r="E1329" s="331"/>
      <c r="F1329" s="331"/>
      <c r="G1329" s="321"/>
      <c r="H1329" s="321"/>
      <c r="I1329" s="353"/>
      <c r="J1329" s="353"/>
      <c r="K1329" s="353"/>
      <c r="L1329" s="354"/>
      <c r="M1329" s="354"/>
      <c r="N1329" s="354"/>
    </row>
    <row r="1330">
      <c r="A1330" s="305">
        <v>1311.0</v>
      </c>
      <c r="B1330" s="331"/>
      <c r="C1330" s="331"/>
      <c r="D1330" s="331"/>
      <c r="E1330" s="331"/>
      <c r="F1330" s="331"/>
      <c r="G1330" s="321"/>
      <c r="H1330" s="321"/>
      <c r="I1330" s="353"/>
      <c r="J1330" s="353"/>
      <c r="K1330" s="353"/>
      <c r="L1330" s="354"/>
      <c r="M1330" s="354"/>
      <c r="N1330" s="354"/>
    </row>
    <row r="1331">
      <c r="A1331" s="305">
        <v>1312.0</v>
      </c>
      <c r="B1331" s="331"/>
      <c r="C1331" s="331"/>
      <c r="D1331" s="331"/>
      <c r="E1331" s="331"/>
      <c r="F1331" s="331"/>
      <c r="G1331" s="321"/>
      <c r="H1331" s="321"/>
      <c r="I1331" s="353"/>
      <c r="J1331" s="353"/>
      <c r="K1331" s="353"/>
      <c r="L1331" s="354"/>
      <c r="M1331" s="354"/>
      <c r="N1331" s="354"/>
    </row>
    <row r="1332">
      <c r="A1332" s="305">
        <v>1313.0</v>
      </c>
      <c r="B1332" s="331"/>
      <c r="C1332" s="331"/>
      <c r="D1332" s="331"/>
      <c r="E1332" s="331"/>
      <c r="F1332" s="331"/>
      <c r="G1332" s="321"/>
      <c r="H1332" s="321"/>
      <c r="I1332" s="353"/>
      <c r="J1332" s="353"/>
      <c r="K1332" s="353"/>
      <c r="L1332" s="354"/>
      <c r="M1332" s="354"/>
      <c r="N1332" s="354"/>
    </row>
    <row r="1333">
      <c r="A1333" s="305">
        <v>1314.0</v>
      </c>
      <c r="B1333" s="331"/>
      <c r="C1333" s="381"/>
      <c r="D1333" s="381"/>
      <c r="E1333" s="381"/>
      <c r="F1333" s="331"/>
      <c r="G1333" s="321"/>
      <c r="H1333" s="321"/>
      <c r="I1333" s="353"/>
      <c r="J1333" s="353"/>
      <c r="K1333" s="353"/>
      <c r="L1333" s="354"/>
      <c r="M1333" s="354"/>
      <c r="N1333" s="354"/>
    </row>
    <row r="1334">
      <c r="A1334" s="305">
        <v>1315.0</v>
      </c>
      <c r="B1334" s="382" t="s">
        <v>3970</v>
      </c>
      <c r="C1334" s="383">
        <v>43437.0</v>
      </c>
      <c r="D1334" s="384">
        <v>43453.0</v>
      </c>
      <c r="E1334" s="385"/>
      <c r="F1334" s="386">
        <v>3470.0</v>
      </c>
      <c r="G1334" s="327">
        <v>813.29</v>
      </c>
      <c r="H1334" s="327">
        <v>162.0</v>
      </c>
      <c r="I1334" s="322">
        <v>0.0</v>
      </c>
      <c r="J1334" s="322">
        <v>0.0</v>
      </c>
      <c r="K1334" s="322">
        <v>586.31</v>
      </c>
      <c r="L1334" s="323">
        <v>38.99</v>
      </c>
      <c r="M1334" s="323">
        <v>0.0</v>
      </c>
      <c r="N1334" s="323">
        <v>25.99</v>
      </c>
    </row>
    <row r="1335">
      <c r="A1335" s="305">
        <v>1316.0</v>
      </c>
      <c r="B1335" s="382" t="s">
        <v>3971</v>
      </c>
      <c r="C1335" s="383">
        <v>43438.0</v>
      </c>
      <c r="D1335" s="384">
        <v>43451.0</v>
      </c>
      <c r="E1335" s="385"/>
      <c r="F1335" s="386">
        <v>2415.0</v>
      </c>
      <c r="G1335" s="326">
        <v>1179.92</v>
      </c>
      <c r="H1335" s="327">
        <v>129.6</v>
      </c>
      <c r="I1335" s="322">
        <v>0.0</v>
      </c>
      <c r="J1335" s="322">
        <v>0.0</v>
      </c>
      <c r="K1335" s="322">
        <v>952.23</v>
      </c>
      <c r="L1335" s="323">
        <v>62.21</v>
      </c>
      <c r="M1335" s="323">
        <v>0.0</v>
      </c>
      <c r="N1335" s="323">
        <v>35.88</v>
      </c>
    </row>
    <row r="1336">
      <c r="A1336" s="305">
        <v>1317.0</v>
      </c>
      <c r="B1336" s="382" t="s">
        <v>3972</v>
      </c>
      <c r="C1336" s="383">
        <v>43443.0</v>
      </c>
      <c r="D1336" s="384">
        <v>43480.0</v>
      </c>
      <c r="E1336" s="385"/>
      <c r="F1336" s="386">
        <v>2365.0</v>
      </c>
      <c r="G1336" s="326">
        <v>2766.23</v>
      </c>
      <c r="H1336" s="327">
        <v>433.79</v>
      </c>
      <c r="I1336" s="322">
        <v>53.91</v>
      </c>
      <c r="J1336" s="322">
        <v>0.0</v>
      </c>
      <c r="K1336" s="322">
        <f>SUM(952.23+526.5)</f>
        <v>1478.73</v>
      </c>
      <c r="L1336" s="323">
        <v>111.97</v>
      </c>
      <c r="M1336" s="323">
        <f>SUM(282.89+260.2+122.05)</f>
        <v>665.14</v>
      </c>
      <c r="N1336" s="323">
        <v>22.69</v>
      </c>
    </row>
    <row r="1337">
      <c r="A1337" s="305">
        <v>1318.0</v>
      </c>
      <c r="B1337" s="382" t="s">
        <v>3973</v>
      </c>
      <c r="C1337" s="383">
        <v>43443.0</v>
      </c>
      <c r="D1337" s="385"/>
      <c r="E1337" s="384">
        <v>43460.0</v>
      </c>
      <c r="F1337" s="386">
        <v>1195.0</v>
      </c>
      <c r="G1337" s="326">
        <v>3385.23</v>
      </c>
      <c r="H1337" s="327">
        <v>172.8</v>
      </c>
      <c r="I1337" s="322">
        <f>SUM(107.83+272.64)</f>
        <v>380.47</v>
      </c>
      <c r="J1337" s="322">
        <v>0.0</v>
      </c>
      <c r="K1337" s="322">
        <f>SUM(1.7+952.23+125.85+729)</f>
        <v>1808.78</v>
      </c>
      <c r="L1337" s="323">
        <v>68.07</v>
      </c>
      <c r="M1337" s="323">
        <f>SUM(505.77+328.29+91.03)</f>
        <v>925.09</v>
      </c>
      <c r="N1337" s="323">
        <v>30.02</v>
      </c>
    </row>
    <row r="1338">
      <c r="A1338" s="305">
        <v>1319.0</v>
      </c>
      <c r="B1338" s="382" t="s">
        <v>3974</v>
      </c>
      <c r="C1338" s="383">
        <v>43444.0</v>
      </c>
      <c r="D1338" s="384">
        <v>43452.0</v>
      </c>
      <c r="E1338" s="385"/>
      <c r="F1338" s="386">
        <v>860.0</v>
      </c>
      <c r="G1338" s="326">
        <v>1125.92</v>
      </c>
      <c r="H1338" s="327">
        <v>75.6</v>
      </c>
      <c r="I1338" s="322">
        <v>0.0</v>
      </c>
      <c r="J1338" s="322">
        <v>0.0</v>
      </c>
      <c r="K1338" s="322">
        <v>952.23</v>
      </c>
      <c r="L1338" s="323">
        <v>50.63</v>
      </c>
      <c r="M1338" s="323">
        <v>0.0</v>
      </c>
      <c r="N1338" s="323">
        <v>47.46</v>
      </c>
    </row>
    <row r="1339">
      <c r="A1339" s="305">
        <v>1320.0</v>
      </c>
      <c r="B1339" s="331"/>
      <c r="C1339" s="387"/>
      <c r="D1339" s="387"/>
      <c r="E1339" s="387"/>
      <c r="F1339" s="331"/>
      <c r="G1339" s="321"/>
      <c r="H1339" s="321"/>
      <c r="I1339" s="353"/>
      <c r="J1339" s="353"/>
      <c r="K1339" s="353"/>
      <c r="L1339" s="354"/>
      <c r="M1339" s="354"/>
      <c r="N1339" s="354"/>
    </row>
    <row r="1340">
      <c r="A1340" s="305">
        <v>1321.0</v>
      </c>
      <c r="B1340" s="331"/>
      <c r="C1340" s="331"/>
      <c r="D1340" s="331"/>
      <c r="E1340" s="331"/>
      <c r="F1340" s="331"/>
      <c r="G1340" s="321"/>
      <c r="H1340" s="321"/>
      <c r="I1340" s="353"/>
      <c r="J1340" s="353"/>
      <c r="K1340" s="353"/>
      <c r="L1340" s="354"/>
      <c r="M1340" s="354"/>
      <c r="N1340" s="354"/>
    </row>
    <row r="1341">
      <c r="A1341" s="305">
        <v>1322.0</v>
      </c>
      <c r="B1341" s="331"/>
      <c r="C1341" s="331"/>
      <c r="D1341" s="331"/>
      <c r="E1341" s="331"/>
      <c r="F1341" s="331"/>
      <c r="G1341" s="321"/>
      <c r="H1341" s="321"/>
      <c r="I1341" s="353"/>
      <c r="J1341" s="353"/>
      <c r="K1341" s="353"/>
      <c r="L1341" s="354"/>
      <c r="M1341" s="354"/>
      <c r="N1341" s="354"/>
    </row>
    <row r="1342">
      <c r="A1342" s="305">
        <v>1323.0</v>
      </c>
      <c r="B1342" s="331"/>
      <c r="C1342" s="331"/>
      <c r="D1342" s="331"/>
      <c r="E1342" s="331"/>
      <c r="F1342" s="331"/>
      <c r="G1342" s="321"/>
      <c r="H1342" s="321"/>
      <c r="I1342" s="353"/>
      <c r="J1342" s="353"/>
      <c r="K1342" s="353"/>
      <c r="L1342" s="354"/>
      <c r="M1342" s="354"/>
      <c r="N1342" s="354"/>
    </row>
    <row r="1343">
      <c r="A1343" s="305">
        <v>1324.0</v>
      </c>
      <c r="B1343" s="331"/>
      <c r="C1343" s="331"/>
      <c r="D1343" s="331"/>
      <c r="E1343" s="331"/>
      <c r="F1343" s="331"/>
      <c r="G1343" s="321"/>
      <c r="H1343" s="321"/>
      <c r="I1343" s="353"/>
      <c r="J1343" s="353"/>
      <c r="K1343" s="353"/>
      <c r="L1343" s="354"/>
      <c r="M1343" s="354"/>
      <c r="N1343" s="354"/>
    </row>
    <row r="1344">
      <c r="A1344" s="309">
        <v>1325.0</v>
      </c>
      <c r="B1344" s="331"/>
      <c r="C1344" s="331"/>
      <c r="D1344" s="331"/>
      <c r="E1344" s="331"/>
      <c r="F1344" s="331"/>
      <c r="G1344" s="321"/>
      <c r="H1344" s="321"/>
      <c r="I1344" s="353"/>
      <c r="J1344" s="353"/>
      <c r="K1344" s="353"/>
      <c r="L1344" s="354"/>
      <c r="M1344" s="354"/>
      <c r="N1344" s="354"/>
    </row>
    <row r="1345">
      <c r="A1345" s="305">
        <v>1326.0</v>
      </c>
      <c r="B1345" s="331"/>
      <c r="C1345" s="331"/>
      <c r="D1345" s="331"/>
      <c r="E1345" s="331"/>
      <c r="F1345" s="331"/>
      <c r="G1345" s="321"/>
      <c r="H1345" s="321"/>
      <c r="I1345" s="353"/>
      <c r="J1345" s="353"/>
      <c r="K1345" s="353"/>
      <c r="L1345" s="354"/>
      <c r="M1345" s="354"/>
      <c r="N1345" s="354"/>
    </row>
    <row r="1346">
      <c r="A1346" s="305">
        <v>1327.0</v>
      </c>
      <c r="B1346" s="331"/>
      <c r="C1346" s="331"/>
      <c r="D1346" s="331"/>
      <c r="E1346" s="331"/>
      <c r="F1346" s="331"/>
      <c r="G1346" s="321"/>
      <c r="H1346" s="321"/>
      <c r="I1346" s="353"/>
      <c r="J1346" s="353"/>
      <c r="K1346" s="353"/>
      <c r="L1346" s="354"/>
      <c r="M1346" s="354"/>
      <c r="N1346" s="354"/>
    </row>
    <row r="1347">
      <c r="A1347" s="305">
        <v>1328.0</v>
      </c>
      <c r="B1347" s="331"/>
      <c r="C1347" s="331"/>
      <c r="D1347" s="331"/>
      <c r="E1347" s="331"/>
      <c r="F1347" s="331"/>
      <c r="G1347" s="321"/>
      <c r="H1347" s="321"/>
      <c r="I1347" s="353"/>
      <c r="J1347" s="353"/>
      <c r="K1347" s="353"/>
      <c r="L1347" s="354"/>
      <c r="M1347" s="354"/>
      <c r="N1347" s="354"/>
    </row>
    <row r="1348">
      <c r="A1348" s="305">
        <v>1329.0</v>
      </c>
      <c r="B1348" s="331"/>
      <c r="C1348" s="331"/>
      <c r="D1348" s="331"/>
      <c r="E1348" s="331"/>
      <c r="F1348" s="331"/>
      <c r="G1348" s="321"/>
      <c r="H1348" s="321"/>
      <c r="I1348" s="353"/>
      <c r="J1348" s="353"/>
      <c r="K1348" s="353"/>
      <c r="L1348" s="354"/>
      <c r="M1348" s="354"/>
      <c r="N1348" s="354"/>
    </row>
    <row r="1349">
      <c r="A1349" s="305">
        <v>1330.0</v>
      </c>
      <c r="B1349" s="331"/>
      <c r="C1349" s="331"/>
      <c r="D1349" s="331"/>
      <c r="E1349" s="331"/>
      <c r="F1349" s="331"/>
      <c r="G1349" s="321"/>
      <c r="H1349" s="321"/>
      <c r="I1349" s="353"/>
      <c r="J1349" s="353"/>
      <c r="K1349" s="353"/>
      <c r="L1349" s="354"/>
      <c r="M1349" s="354"/>
      <c r="N1349" s="354"/>
    </row>
    <row r="1350">
      <c r="A1350" s="305">
        <v>1331.0</v>
      </c>
      <c r="B1350" s="331"/>
      <c r="C1350" s="331"/>
      <c r="D1350" s="331"/>
      <c r="E1350" s="331"/>
      <c r="F1350" s="331"/>
      <c r="G1350" s="321"/>
      <c r="H1350" s="321"/>
      <c r="I1350" s="353"/>
      <c r="J1350" s="353"/>
      <c r="K1350" s="353"/>
      <c r="L1350" s="354"/>
      <c r="M1350" s="354"/>
      <c r="N1350" s="354"/>
    </row>
    <row r="1351">
      <c r="A1351" s="305">
        <v>1332.0</v>
      </c>
      <c r="B1351" s="331"/>
      <c r="C1351" s="331"/>
      <c r="D1351" s="331"/>
      <c r="E1351" s="331"/>
      <c r="F1351" s="331"/>
      <c r="G1351" s="321"/>
      <c r="H1351" s="321"/>
      <c r="I1351" s="353"/>
      <c r="J1351" s="353"/>
      <c r="K1351" s="353"/>
      <c r="L1351" s="354"/>
      <c r="M1351" s="354"/>
      <c r="N1351" s="354"/>
    </row>
    <row r="1352">
      <c r="A1352" s="305">
        <v>1333.0</v>
      </c>
      <c r="B1352" s="331"/>
      <c r="C1352" s="331"/>
      <c r="D1352" s="331"/>
      <c r="E1352" s="331"/>
      <c r="F1352" s="331"/>
      <c r="G1352" s="321"/>
      <c r="H1352" s="321"/>
      <c r="I1352" s="353"/>
      <c r="J1352" s="353"/>
      <c r="K1352" s="353"/>
      <c r="L1352" s="354"/>
      <c r="M1352" s="354"/>
      <c r="N1352" s="354"/>
    </row>
    <row r="1353">
      <c r="A1353" s="305">
        <v>1334.0</v>
      </c>
      <c r="B1353" s="331"/>
      <c r="C1353" s="331"/>
      <c r="D1353" s="331"/>
      <c r="E1353" s="331"/>
      <c r="F1353" s="331"/>
      <c r="G1353" s="321"/>
      <c r="H1353" s="321"/>
      <c r="I1353" s="353"/>
      <c r="J1353" s="353"/>
      <c r="K1353" s="353"/>
      <c r="L1353" s="354"/>
      <c r="M1353" s="354"/>
      <c r="N1353" s="354"/>
    </row>
    <row r="1354">
      <c r="A1354" s="305">
        <v>1335.0</v>
      </c>
      <c r="B1354" s="331"/>
      <c r="C1354" s="331"/>
      <c r="D1354" s="331"/>
      <c r="E1354" s="331"/>
      <c r="F1354" s="331"/>
      <c r="G1354" s="321"/>
      <c r="H1354" s="321"/>
      <c r="I1354" s="353"/>
      <c r="J1354" s="353"/>
      <c r="K1354" s="353"/>
      <c r="L1354" s="354"/>
      <c r="M1354" s="354"/>
      <c r="N1354" s="354"/>
    </row>
    <row r="1355">
      <c r="A1355" s="305">
        <v>1336.0</v>
      </c>
      <c r="B1355" s="331"/>
      <c r="C1355" s="331"/>
      <c r="D1355" s="331"/>
      <c r="E1355" s="331"/>
      <c r="F1355" s="331"/>
      <c r="G1355" s="321"/>
      <c r="H1355" s="321"/>
      <c r="I1355" s="353"/>
      <c r="J1355" s="353"/>
      <c r="K1355" s="353"/>
      <c r="L1355" s="354"/>
      <c r="M1355" s="354"/>
      <c r="N1355" s="354"/>
    </row>
    <row r="1356">
      <c r="A1356" s="305">
        <v>1337.0</v>
      </c>
      <c r="B1356" s="331"/>
      <c r="C1356" s="331"/>
      <c r="D1356" s="331"/>
      <c r="E1356" s="331"/>
      <c r="F1356" s="331"/>
      <c r="G1356" s="321"/>
      <c r="H1356" s="321"/>
      <c r="I1356" s="353"/>
      <c r="J1356" s="353"/>
      <c r="K1356" s="353"/>
      <c r="L1356" s="354"/>
      <c r="M1356" s="354"/>
      <c r="N1356" s="354"/>
    </row>
    <row r="1357">
      <c r="A1357" s="305">
        <v>1338.0</v>
      </c>
      <c r="B1357" s="331"/>
      <c r="C1357" s="331"/>
      <c r="D1357" s="331"/>
      <c r="E1357" s="331"/>
      <c r="F1357" s="331"/>
      <c r="G1357" s="321"/>
      <c r="H1357" s="321"/>
      <c r="I1357" s="353"/>
      <c r="J1357" s="353"/>
      <c r="K1357" s="353"/>
      <c r="L1357" s="354"/>
      <c r="M1357" s="354"/>
      <c r="N1357" s="354"/>
    </row>
    <row r="1358">
      <c r="A1358" s="305">
        <v>1339.0</v>
      </c>
      <c r="B1358" s="331"/>
      <c r="C1358" s="331"/>
      <c r="D1358" s="331"/>
      <c r="E1358" s="331"/>
      <c r="F1358" s="331"/>
      <c r="G1358" s="321"/>
      <c r="H1358" s="321"/>
      <c r="I1358" s="353"/>
      <c r="J1358" s="353"/>
      <c r="K1358" s="353"/>
      <c r="L1358" s="354"/>
      <c r="M1358" s="354"/>
      <c r="N1358" s="354"/>
    </row>
    <row r="1359">
      <c r="A1359" s="305">
        <v>1340.0</v>
      </c>
      <c r="B1359" s="331"/>
      <c r="C1359" s="331"/>
      <c r="D1359" s="331"/>
      <c r="E1359" s="331"/>
      <c r="F1359" s="331"/>
      <c r="G1359" s="321"/>
      <c r="H1359" s="321"/>
      <c r="I1359" s="353"/>
      <c r="J1359" s="353"/>
      <c r="K1359" s="353"/>
      <c r="L1359" s="354"/>
      <c r="M1359" s="354"/>
      <c r="N1359" s="354"/>
    </row>
    <row r="1360">
      <c r="A1360" s="305">
        <v>1341.0</v>
      </c>
      <c r="B1360" s="331"/>
      <c r="C1360" s="331"/>
      <c r="D1360" s="331"/>
      <c r="E1360" s="331"/>
      <c r="F1360" s="331"/>
      <c r="G1360" s="321"/>
      <c r="H1360" s="321"/>
      <c r="I1360" s="353"/>
      <c r="J1360" s="353"/>
      <c r="K1360" s="353"/>
      <c r="L1360" s="354"/>
      <c r="M1360" s="354"/>
      <c r="N1360" s="354"/>
    </row>
    <row r="1361">
      <c r="A1361" s="305">
        <v>1342.0</v>
      </c>
      <c r="B1361" s="331"/>
      <c r="C1361" s="331"/>
      <c r="D1361" s="331"/>
      <c r="E1361" s="331"/>
      <c r="F1361" s="331"/>
      <c r="G1361" s="321"/>
      <c r="H1361" s="321"/>
      <c r="I1361" s="353"/>
      <c r="J1361" s="353"/>
      <c r="K1361" s="353"/>
      <c r="L1361" s="354"/>
      <c r="M1361" s="354"/>
      <c r="N1361" s="354"/>
    </row>
    <row r="1362">
      <c r="A1362" s="305">
        <v>1343.0</v>
      </c>
      <c r="B1362" s="331"/>
      <c r="C1362" s="331"/>
      <c r="D1362" s="331"/>
      <c r="E1362" s="331"/>
      <c r="F1362" s="331"/>
      <c r="G1362" s="321"/>
      <c r="H1362" s="321"/>
      <c r="I1362" s="353"/>
      <c r="J1362" s="353"/>
      <c r="K1362" s="353"/>
      <c r="L1362" s="354"/>
      <c r="M1362" s="354"/>
      <c r="N1362" s="354"/>
    </row>
    <row r="1363">
      <c r="A1363" s="305">
        <v>1344.0</v>
      </c>
      <c r="B1363" s="331"/>
      <c r="C1363" s="331"/>
      <c r="D1363" s="331"/>
      <c r="E1363" s="331"/>
      <c r="F1363" s="331"/>
      <c r="G1363" s="321"/>
      <c r="H1363" s="321"/>
      <c r="I1363" s="353"/>
      <c r="J1363" s="353"/>
      <c r="K1363" s="353"/>
      <c r="L1363" s="354"/>
      <c r="M1363" s="354"/>
      <c r="N1363" s="354"/>
    </row>
    <row r="1364">
      <c r="A1364" s="309">
        <v>1345.0</v>
      </c>
      <c r="B1364" s="331"/>
      <c r="C1364" s="331"/>
      <c r="D1364" s="331"/>
      <c r="E1364" s="331"/>
      <c r="F1364" s="331"/>
      <c r="G1364" s="321"/>
      <c r="H1364" s="321"/>
      <c r="I1364" s="353"/>
      <c r="J1364" s="353"/>
      <c r="K1364" s="353"/>
      <c r="L1364" s="354"/>
      <c r="M1364" s="354"/>
      <c r="N1364" s="354"/>
    </row>
    <row r="1365">
      <c r="A1365" s="305">
        <v>1346.0</v>
      </c>
      <c r="B1365" s="331"/>
      <c r="C1365" s="331"/>
      <c r="D1365" s="331"/>
      <c r="E1365" s="331"/>
      <c r="F1365" s="331"/>
      <c r="G1365" s="321"/>
      <c r="H1365" s="321"/>
      <c r="I1365" s="353"/>
      <c r="J1365" s="353"/>
      <c r="K1365" s="353"/>
      <c r="L1365" s="354"/>
      <c r="M1365" s="354"/>
      <c r="N1365" s="354"/>
    </row>
    <row r="1366">
      <c r="A1366" s="305">
        <v>1347.0</v>
      </c>
      <c r="B1366" s="331"/>
      <c r="C1366" s="331"/>
      <c r="D1366" s="331"/>
      <c r="E1366" s="331"/>
      <c r="F1366" s="331"/>
      <c r="G1366" s="321"/>
      <c r="H1366" s="321"/>
      <c r="I1366" s="353"/>
      <c r="J1366" s="353"/>
      <c r="K1366" s="353"/>
      <c r="L1366" s="354"/>
      <c r="M1366" s="354"/>
      <c r="N1366" s="354"/>
    </row>
    <row r="1367">
      <c r="A1367" s="305">
        <v>1348.0</v>
      </c>
      <c r="B1367" s="331"/>
      <c r="C1367" s="331"/>
      <c r="D1367" s="331"/>
      <c r="E1367" s="331"/>
      <c r="F1367" s="331"/>
      <c r="G1367" s="321"/>
      <c r="H1367" s="321"/>
      <c r="I1367" s="353"/>
      <c r="J1367" s="353"/>
      <c r="K1367" s="353"/>
      <c r="L1367" s="354"/>
      <c r="M1367" s="354"/>
      <c r="N1367" s="354"/>
    </row>
    <row r="1368">
      <c r="A1368" s="305">
        <v>1349.0</v>
      </c>
      <c r="B1368" s="331"/>
      <c r="C1368" s="331"/>
      <c r="D1368" s="331"/>
      <c r="E1368" s="331"/>
      <c r="F1368" s="331"/>
      <c r="G1368" s="321"/>
      <c r="H1368" s="321"/>
      <c r="I1368" s="353"/>
      <c r="J1368" s="353"/>
      <c r="K1368" s="353"/>
      <c r="L1368" s="354"/>
      <c r="M1368" s="354"/>
      <c r="N1368" s="354"/>
    </row>
    <row r="1369">
      <c r="A1369" s="305">
        <v>1350.0</v>
      </c>
      <c r="B1369" s="331"/>
      <c r="C1369" s="331"/>
      <c r="D1369" s="331"/>
      <c r="E1369" s="331"/>
      <c r="F1369" s="331"/>
      <c r="G1369" s="321"/>
      <c r="H1369" s="321"/>
      <c r="I1369" s="353"/>
      <c r="J1369" s="353"/>
      <c r="K1369" s="353"/>
      <c r="L1369" s="354"/>
      <c r="M1369" s="354"/>
      <c r="N1369" s="354"/>
    </row>
    <row r="1370">
      <c r="A1370" s="305">
        <v>1351.0</v>
      </c>
      <c r="B1370" s="331"/>
      <c r="C1370" s="331"/>
      <c r="D1370" s="331"/>
      <c r="E1370" s="331"/>
      <c r="F1370" s="331"/>
      <c r="G1370" s="321"/>
      <c r="H1370" s="321"/>
      <c r="I1370" s="353"/>
      <c r="J1370" s="353"/>
      <c r="K1370" s="353"/>
      <c r="L1370" s="354"/>
      <c r="M1370" s="354"/>
      <c r="N1370" s="354"/>
    </row>
    <row r="1371">
      <c r="A1371" s="305">
        <v>1352.0</v>
      </c>
      <c r="B1371" s="331"/>
      <c r="C1371" s="331"/>
      <c r="D1371" s="331"/>
      <c r="E1371" s="331"/>
      <c r="F1371" s="331"/>
      <c r="G1371" s="321"/>
      <c r="H1371" s="321"/>
      <c r="I1371" s="353"/>
      <c r="J1371" s="353"/>
      <c r="K1371" s="353"/>
      <c r="L1371" s="354"/>
      <c r="M1371" s="354"/>
      <c r="N1371" s="354"/>
    </row>
    <row r="1372">
      <c r="A1372" s="305">
        <v>1353.0</v>
      </c>
      <c r="B1372" s="331"/>
      <c r="C1372" s="331"/>
      <c r="D1372" s="331"/>
      <c r="E1372" s="331"/>
      <c r="F1372" s="331"/>
      <c r="G1372" s="321"/>
      <c r="H1372" s="321"/>
      <c r="I1372" s="353"/>
      <c r="J1372" s="353"/>
      <c r="K1372" s="353"/>
      <c r="L1372" s="354"/>
      <c r="M1372" s="354"/>
      <c r="N1372" s="354"/>
    </row>
    <row r="1373">
      <c r="A1373" s="305">
        <v>1354.0</v>
      </c>
      <c r="B1373" s="331"/>
      <c r="C1373" s="331"/>
      <c r="D1373" s="331"/>
      <c r="E1373" s="331"/>
      <c r="F1373" s="331"/>
      <c r="G1373" s="321"/>
      <c r="H1373" s="321"/>
      <c r="I1373" s="353"/>
      <c r="J1373" s="353"/>
      <c r="K1373" s="353"/>
      <c r="L1373" s="354"/>
      <c r="M1373" s="354"/>
      <c r="N1373" s="354"/>
    </row>
    <row r="1374">
      <c r="A1374" s="305">
        <v>1355.0</v>
      </c>
      <c r="B1374" s="331"/>
      <c r="C1374" s="331"/>
      <c r="D1374" s="331"/>
      <c r="E1374" s="331"/>
      <c r="F1374" s="331"/>
      <c r="G1374" s="321"/>
      <c r="H1374" s="321"/>
      <c r="I1374" s="353"/>
      <c r="J1374" s="353"/>
      <c r="K1374" s="353"/>
      <c r="L1374" s="354"/>
      <c r="M1374" s="354"/>
      <c r="N1374" s="354"/>
    </row>
    <row r="1375">
      <c r="A1375" s="305">
        <v>1356.0</v>
      </c>
      <c r="B1375" s="331"/>
      <c r="C1375" s="331"/>
      <c r="D1375" s="331"/>
      <c r="E1375" s="331"/>
      <c r="F1375" s="331"/>
      <c r="G1375" s="321"/>
      <c r="H1375" s="321"/>
      <c r="I1375" s="353"/>
      <c r="J1375" s="353"/>
      <c r="K1375" s="353"/>
      <c r="L1375" s="354"/>
      <c r="M1375" s="354"/>
      <c r="N1375" s="354"/>
    </row>
    <row r="1376">
      <c r="A1376" s="305">
        <v>1357.0</v>
      </c>
      <c r="B1376" s="331"/>
      <c r="C1376" s="331"/>
      <c r="D1376" s="331"/>
      <c r="E1376" s="331"/>
      <c r="F1376" s="331"/>
      <c r="G1376" s="321"/>
      <c r="H1376" s="321"/>
      <c r="I1376" s="353"/>
      <c r="J1376" s="353"/>
      <c r="K1376" s="353"/>
      <c r="L1376" s="354"/>
      <c r="M1376" s="354"/>
      <c r="N1376" s="354"/>
    </row>
    <row r="1377">
      <c r="A1377" s="305">
        <v>1358.0</v>
      </c>
      <c r="B1377" s="331"/>
      <c r="C1377" s="331"/>
      <c r="D1377" s="331"/>
      <c r="E1377" s="331"/>
      <c r="F1377" s="331"/>
      <c r="G1377" s="321"/>
      <c r="H1377" s="321"/>
      <c r="I1377" s="353"/>
      <c r="J1377" s="353"/>
      <c r="K1377" s="353"/>
      <c r="L1377" s="354"/>
      <c r="M1377" s="354"/>
      <c r="N1377" s="354"/>
    </row>
    <row r="1378">
      <c r="A1378" s="305">
        <v>1359.0</v>
      </c>
      <c r="B1378" s="331"/>
      <c r="C1378" s="331"/>
      <c r="D1378" s="331"/>
      <c r="E1378" s="331"/>
      <c r="F1378" s="331"/>
      <c r="G1378" s="321"/>
      <c r="H1378" s="321"/>
      <c r="I1378" s="353"/>
      <c r="J1378" s="353"/>
      <c r="K1378" s="353"/>
      <c r="L1378" s="354"/>
      <c r="M1378" s="354"/>
      <c r="N1378" s="354"/>
    </row>
    <row r="1379">
      <c r="A1379" s="305">
        <v>1360.0</v>
      </c>
      <c r="B1379" s="331"/>
      <c r="C1379" s="331"/>
      <c r="D1379" s="331"/>
      <c r="E1379" s="331"/>
      <c r="F1379" s="331"/>
      <c r="G1379" s="321"/>
      <c r="H1379" s="321"/>
      <c r="I1379" s="353"/>
      <c r="J1379" s="353"/>
      <c r="K1379" s="353"/>
      <c r="L1379" s="354"/>
      <c r="M1379" s="354"/>
      <c r="N1379" s="354"/>
    </row>
    <row r="1380">
      <c r="A1380" s="305">
        <v>1361.0</v>
      </c>
      <c r="B1380" s="331"/>
      <c r="C1380" s="331"/>
      <c r="D1380" s="331"/>
      <c r="E1380" s="331"/>
      <c r="F1380" s="331"/>
      <c r="G1380" s="321"/>
      <c r="H1380" s="321"/>
      <c r="I1380" s="353"/>
      <c r="J1380" s="353"/>
      <c r="K1380" s="353"/>
      <c r="L1380" s="354"/>
      <c r="M1380" s="354"/>
      <c r="N1380" s="354"/>
    </row>
    <row r="1381">
      <c r="A1381" s="305">
        <v>1362.0</v>
      </c>
      <c r="B1381" s="331"/>
      <c r="C1381" s="331"/>
      <c r="D1381" s="331"/>
      <c r="E1381" s="331"/>
      <c r="F1381" s="331"/>
      <c r="G1381" s="321"/>
      <c r="H1381" s="321"/>
      <c r="I1381" s="353"/>
      <c r="J1381" s="353"/>
      <c r="K1381" s="353"/>
      <c r="L1381" s="354"/>
      <c r="M1381" s="354"/>
      <c r="N1381" s="354"/>
    </row>
    <row r="1382">
      <c r="A1382" s="305">
        <v>1363.0</v>
      </c>
      <c r="B1382" s="331"/>
      <c r="C1382" s="331"/>
      <c r="D1382" s="331"/>
      <c r="E1382" s="331"/>
      <c r="F1382" s="331"/>
      <c r="G1382" s="321"/>
      <c r="H1382" s="321"/>
      <c r="I1382" s="353"/>
      <c r="J1382" s="353"/>
      <c r="K1382" s="353"/>
      <c r="L1382" s="354"/>
      <c r="M1382" s="354"/>
      <c r="N1382" s="354"/>
    </row>
    <row r="1383">
      <c r="A1383" s="305">
        <v>1364.0</v>
      </c>
      <c r="B1383" s="331"/>
      <c r="C1383" s="331"/>
      <c r="D1383" s="331"/>
      <c r="E1383" s="331"/>
      <c r="F1383" s="331"/>
      <c r="G1383" s="321"/>
      <c r="H1383" s="321"/>
      <c r="I1383" s="353"/>
      <c r="J1383" s="353"/>
      <c r="K1383" s="353"/>
      <c r="L1383" s="354"/>
      <c r="M1383" s="354"/>
      <c r="N1383" s="354"/>
    </row>
    <row r="1384">
      <c r="A1384" s="305">
        <v>1365.0</v>
      </c>
      <c r="B1384" s="331"/>
      <c r="C1384" s="331"/>
      <c r="D1384" s="331"/>
      <c r="E1384" s="331"/>
      <c r="F1384" s="331"/>
      <c r="G1384" s="321"/>
      <c r="H1384" s="321"/>
      <c r="I1384" s="353"/>
      <c r="J1384" s="353"/>
      <c r="K1384" s="353"/>
      <c r="L1384" s="354"/>
      <c r="M1384" s="354"/>
      <c r="N1384" s="354"/>
    </row>
    <row r="1385">
      <c r="A1385" s="305">
        <v>1366.0</v>
      </c>
      <c r="B1385" s="336"/>
      <c r="C1385" s="336"/>
      <c r="D1385" s="336"/>
      <c r="E1385" s="336"/>
      <c r="F1385" s="336"/>
      <c r="G1385" s="388"/>
      <c r="H1385" s="388"/>
      <c r="I1385" s="389"/>
      <c r="J1385" s="389"/>
      <c r="K1385" s="389"/>
      <c r="L1385" s="390"/>
      <c r="M1385" s="390"/>
      <c r="N1385" s="390"/>
    </row>
  </sheetData>
  <mergeCells count="8">
    <mergeCell ref="I1:K1"/>
    <mergeCell ref="L1:N1"/>
    <mergeCell ref="A3:N3"/>
    <mergeCell ref="A235:N235"/>
    <mergeCell ref="A412:N412"/>
    <mergeCell ref="A680:N680"/>
    <mergeCell ref="A887:N887"/>
    <mergeCell ref="A1119:N111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8.5"/>
  </cols>
  <sheetData>
    <row r="1">
      <c r="A1" s="1" t="s">
        <v>0</v>
      </c>
      <c r="B1" s="1" t="s">
        <v>1</v>
      </c>
    </row>
    <row r="2">
      <c r="A2" s="391">
        <v>2023.0</v>
      </c>
    </row>
    <row r="3">
      <c r="A3" s="7">
        <v>1.0</v>
      </c>
      <c r="B3" s="7">
        <v>8101080.0</v>
      </c>
    </row>
    <row r="4">
      <c r="A4" s="7">
        <v>2.0</v>
      </c>
      <c r="B4" s="7">
        <v>8101388.0</v>
      </c>
    </row>
    <row r="5">
      <c r="A5" s="7">
        <v>3.0</v>
      </c>
      <c r="B5" s="10">
        <v>8101390.0</v>
      </c>
    </row>
    <row r="6">
      <c r="A6" s="7">
        <v>4.0</v>
      </c>
      <c r="B6" s="7">
        <v>8103515.0</v>
      </c>
    </row>
    <row r="7">
      <c r="A7" s="7">
        <v>5.0</v>
      </c>
      <c r="B7" s="7">
        <v>8103519.0</v>
      </c>
      <c r="E7" s="60"/>
    </row>
    <row r="8">
      <c r="A8" s="7">
        <v>6.0</v>
      </c>
      <c r="B8" s="7">
        <v>8104397.0</v>
      </c>
      <c r="E8" s="30"/>
    </row>
    <row r="9">
      <c r="A9" s="7">
        <v>7.0</v>
      </c>
      <c r="B9" s="7">
        <v>8104683.0</v>
      </c>
      <c r="E9" s="30"/>
    </row>
    <row r="10">
      <c r="A10" s="7">
        <v>8.0</v>
      </c>
      <c r="B10" s="7">
        <v>8104515.0</v>
      </c>
    </row>
    <row r="11">
      <c r="A11" s="7">
        <v>9.0</v>
      </c>
      <c r="B11" s="7">
        <v>8105419.0</v>
      </c>
    </row>
    <row r="12">
      <c r="A12" s="7">
        <v>10.0</v>
      </c>
      <c r="B12" s="7">
        <v>8106395.0</v>
      </c>
    </row>
    <row r="13">
      <c r="A13" s="7">
        <v>11.0</v>
      </c>
      <c r="B13" s="7">
        <v>8107717.0</v>
      </c>
    </row>
    <row r="14">
      <c r="A14" s="7">
        <v>12.0</v>
      </c>
      <c r="B14" s="7">
        <v>8110589.0</v>
      </c>
    </row>
    <row r="15">
      <c r="A15" s="7">
        <v>13.0</v>
      </c>
      <c r="B15" s="7">
        <v>8109913.0</v>
      </c>
    </row>
    <row r="16">
      <c r="A16" s="7">
        <v>14.0</v>
      </c>
      <c r="B16" s="7">
        <v>8098313.0</v>
      </c>
    </row>
    <row r="17">
      <c r="A17" s="7">
        <v>15.0</v>
      </c>
      <c r="B17" s="7">
        <v>8083030.0</v>
      </c>
    </row>
    <row r="18">
      <c r="A18" s="7">
        <v>16.0</v>
      </c>
      <c r="B18" s="7">
        <v>8114593.0</v>
      </c>
    </row>
    <row r="19">
      <c r="A19" s="7">
        <v>17.0</v>
      </c>
      <c r="B19" s="7">
        <v>8113528.0</v>
      </c>
    </row>
    <row r="20">
      <c r="A20" s="7">
        <v>18.0</v>
      </c>
      <c r="B20" s="7">
        <v>8111129.0</v>
      </c>
    </row>
    <row r="21">
      <c r="A21" s="7">
        <v>19.0</v>
      </c>
      <c r="B21" s="7">
        <v>8117762.0</v>
      </c>
    </row>
    <row r="22">
      <c r="A22" s="7">
        <v>20.0</v>
      </c>
      <c r="B22" s="7">
        <v>8118914.0</v>
      </c>
    </row>
    <row r="23">
      <c r="A23" s="7">
        <v>21.0</v>
      </c>
      <c r="B23" s="7">
        <v>8119396.0</v>
      </c>
    </row>
    <row r="24">
      <c r="A24" s="7">
        <v>22.0</v>
      </c>
      <c r="B24" s="7">
        <v>8119518.0</v>
      </c>
    </row>
    <row r="25">
      <c r="A25" s="7">
        <v>23.0</v>
      </c>
      <c r="B25" s="7">
        <v>8119272.0</v>
      </c>
    </row>
    <row r="26">
      <c r="A26" s="7">
        <v>24.0</v>
      </c>
      <c r="B26" s="7">
        <v>8117038.0</v>
      </c>
    </row>
    <row r="27">
      <c r="A27" s="7">
        <v>25.0</v>
      </c>
      <c r="B27" s="7">
        <v>8120589.0</v>
      </c>
    </row>
    <row r="28">
      <c r="A28" s="7">
        <v>26.0</v>
      </c>
      <c r="B28" s="7">
        <v>8121779.0</v>
      </c>
    </row>
    <row r="29">
      <c r="A29" s="7">
        <v>27.0</v>
      </c>
      <c r="B29" s="7">
        <v>8122966.0</v>
      </c>
    </row>
    <row r="30">
      <c r="A30" s="7">
        <v>28.0</v>
      </c>
      <c r="B30" s="7">
        <v>8121297.0</v>
      </c>
    </row>
    <row r="31">
      <c r="A31" s="7">
        <v>29.0</v>
      </c>
      <c r="B31" s="7">
        <v>8123782.0</v>
      </c>
    </row>
    <row r="32">
      <c r="A32" s="7">
        <v>30.0</v>
      </c>
      <c r="B32" s="7">
        <v>8125292.0</v>
      </c>
    </row>
    <row r="33">
      <c r="A33" s="7">
        <v>31.0</v>
      </c>
      <c r="B33" s="7">
        <v>8127949.0</v>
      </c>
    </row>
    <row r="34">
      <c r="A34" s="7">
        <v>32.0</v>
      </c>
      <c r="B34" s="7">
        <v>8128176.0</v>
      </c>
    </row>
    <row r="35">
      <c r="A35" s="7">
        <v>33.0</v>
      </c>
      <c r="B35" s="7">
        <v>8128853.0</v>
      </c>
    </row>
    <row r="36">
      <c r="A36" s="7">
        <v>34.0</v>
      </c>
      <c r="B36" s="7">
        <v>8128834.0</v>
      </c>
    </row>
    <row r="37">
      <c r="A37" s="7">
        <v>35.0</v>
      </c>
      <c r="B37" s="7">
        <v>8130963.0</v>
      </c>
    </row>
    <row r="38">
      <c r="A38" s="7">
        <v>36.0</v>
      </c>
      <c r="B38" s="7">
        <v>8134031.0</v>
      </c>
    </row>
    <row r="39">
      <c r="A39" s="7">
        <v>37.0</v>
      </c>
      <c r="B39" s="7">
        <v>8134465.0</v>
      </c>
    </row>
    <row r="40">
      <c r="A40" s="7">
        <v>38.0</v>
      </c>
      <c r="B40" s="7">
        <v>8135329.0</v>
      </c>
    </row>
    <row r="41">
      <c r="A41" s="7">
        <v>39.0</v>
      </c>
      <c r="B41" s="7">
        <v>8137033.0</v>
      </c>
    </row>
    <row r="42">
      <c r="A42" s="7">
        <v>40.0</v>
      </c>
      <c r="B42" s="7">
        <v>8121296.0</v>
      </c>
    </row>
    <row r="43">
      <c r="A43" s="7">
        <v>41.0</v>
      </c>
      <c r="B43" s="7">
        <v>8119396.0</v>
      </c>
    </row>
    <row r="44">
      <c r="A44" s="7">
        <v>42.0</v>
      </c>
      <c r="B44" s="7">
        <v>8139801.0</v>
      </c>
    </row>
    <row r="45">
      <c r="A45" s="7">
        <v>43.0</v>
      </c>
      <c r="B45" s="7">
        <v>8139886.0</v>
      </c>
    </row>
    <row r="46">
      <c r="A46" s="7">
        <v>44.0</v>
      </c>
      <c r="B46" s="7">
        <v>8140604.0</v>
      </c>
    </row>
    <row r="47">
      <c r="A47" s="7">
        <v>45.0</v>
      </c>
      <c r="B47" s="7">
        <v>8139917.0</v>
      </c>
    </row>
    <row r="48">
      <c r="A48" s="7">
        <v>46.0</v>
      </c>
      <c r="B48" s="7">
        <v>8139898.0</v>
      </c>
    </row>
    <row r="49">
      <c r="A49" s="7">
        <v>47.0</v>
      </c>
      <c r="B49" s="7">
        <v>8141968.0</v>
      </c>
    </row>
    <row r="50">
      <c r="A50" s="7">
        <v>48.0</v>
      </c>
      <c r="B50" s="7">
        <v>8142765.0</v>
      </c>
    </row>
    <row r="51">
      <c r="A51" s="7">
        <v>49.0</v>
      </c>
      <c r="B51" s="7">
        <v>8140649.0</v>
      </c>
    </row>
    <row r="52">
      <c r="A52" s="7">
        <v>50.0</v>
      </c>
      <c r="B52" s="7">
        <v>8143562.0</v>
      </c>
    </row>
    <row r="53">
      <c r="A53" s="7">
        <v>51.0</v>
      </c>
      <c r="B53" s="7">
        <v>8144793.0</v>
      </c>
    </row>
    <row r="54">
      <c r="A54" s="7">
        <v>52.0</v>
      </c>
      <c r="B54" s="7">
        <v>8145807.0</v>
      </c>
    </row>
    <row r="55">
      <c r="A55" s="7">
        <v>53.0</v>
      </c>
      <c r="B55" s="7">
        <v>8145272.0</v>
      </c>
    </row>
    <row r="56">
      <c r="A56" s="7">
        <v>54.0</v>
      </c>
      <c r="B56" s="7">
        <v>8146713.0</v>
      </c>
    </row>
    <row r="57">
      <c r="A57" s="7">
        <v>55.0</v>
      </c>
      <c r="B57" s="7">
        <v>8148639.0</v>
      </c>
    </row>
    <row r="58">
      <c r="A58" s="7">
        <v>56.0</v>
      </c>
      <c r="B58" s="7">
        <v>8148652.0</v>
      </c>
    </row>
    <row r="59">
      <c r="A59" s="7">
        <v>57.0</v>
      </c>
      <c r="B59" s="7">
        <v>8148653.0</v>
      </c>
    </row>
    <row r="60">
      <c r="A60" s="7">
        <v>58.0</v>
      </c>
      <c r="B60" s="7">
        <v>8150026.0</v>
      </c>
    </row>
    <row r="61">
      <c r="A61" s="7">
        <v>59.0</v>
      </c>
      <c r="B61" s="7">
        <v>8151658.0</v>
      </c>
    </row>
    <row r="62">
      <c r="A62" s="7">
        <v>60.0</v>
      </c>
      <c r="B62" s="7">
        <v>8143562.0</v>
      </c>
    </row>
    <row r="63">
      <c r="A63" s="7">
        <v>61.0</v>
      </c>
      <c r="B63" s="7">
        <v>8155642.0</v>
      </c>
    </row>
    <row r="64">
      <c r="A64" s="7">
        <v>62.0</v>
      </c>
      <c r="B64" s="12">
        <v>8155921.0</v>
      </c>
    </row>
    <row r="65">
      <c r="A65" s="7">
        <v>63.0</v>
      </c>
      <c r="B65" s="12">
        <v>8159480.0</v>
      </c>
    </row>
    <row r="66">
      <c r="A66" s="7">
        <v>64.0</v>
      </c>
      <c r="B66" s="7">
        <v>8145807.0</v>
      </c>
    </row>
    <row r="67">
      <c r="A67" s="7">
        <v>65.0</v>
      </c>
      <c r="B67" s="13">
        <v>8159206.0</v>
      </c>
    </row>
    <row r="68">
      <c r="A68" s="14">
        <v>66.0</v>
      </c>
      <c r="B68" s="14">
        <v>8159996.0</v>
      </c>
    </row>
    <row r="69">
      <c r="A69" s="7">
        <v>67.0</v>
      </c>
      <c r="B69" s="13">
        <v>8160259.0</v>
      </c>
    </row>
    <row r="70">
      <c r="A70" s="7">
        <v>68.0</v>
      </c>
      <c r="B70" s="13">
        <v>8160415.0</v>
      </c>
    </row>
    <row r="71">
      <c r="A71" s="7">
        <v>69.0</v>
      </c>
      <c r="B71" s="7">
        <v>8162573.0</v>
      </c>
    </row>
    <row r="72">
      <c r="A72" s="7">
        <v>70.0</v>
      </c>
      <c r="B72" s="12">
        <v>8188021.0</v>
      </c>
    </row>
    <row r="73">
      <c r="A73" s="7">
        <v>71.0</v>
      </c>
      <c r="B73" s="12">
        <v>8188967.0</v>
      </c>
    </row>
    <row r="74">
      <c r="A74" s="7">
        <v>72.0</v>
      </c>
      <c r="B74" s="12">
        <v>8191221.0</v>
      </c>
    </row>
    <row r="75">
      <c r="A75" s="7">
        <v>73.0</v>
      </c>
      <c r="B75" s="12">
        <v>8191341.0</v>
      </c>
    </row>
    <row r="76">
      <c r="A76" s="7">
        <v>74.0</v>
      </c>
      <c r="B76" s="12">
        <v>8191707.0</v>
      </c>
    </row>
    <row r="77">
      <c r="A77" s="7">
        <v>75.0</v>
      </c>
      <c r="B77" s="17">
        <v>8193029.0</v>
      </c>
    </row>
    <row r="78">
      <c r="A78" s="7">
        <v>76.0</v>
      </c>
      <c r="B78" s="18">
        <v>8172949.0</v>
      </c>
    </row>
    <row r="79">
      <c r="A79" s="7">
        <v>77.0</v>
      </c>
      <c r="B79" s="12">
        <v>8193119.0</v>
      </c>
    </row>
    <row r="80">
      <c r="A80" s="7">
        <v>78.0</v>
      </c>
      <c r="B80" s="12">
        <v>8195429.0</v>
      </c>
    </row>
    <row r="81">
      <c r="A81" s="7">
        <v>79.0</v>
      </c>
      <c r="B81" s="10">
        <v>8195430.0</v>
      </c>
    </row>
    <row r="82">
      <c r="A82" s="7">
        <v>80.0</v>
      </c>
      <c r="B82" s="10">
        <v>8196099.0</v>
      </c>
    </row>
    <row r="83">
      <c r="A83" s="7">
        <v>81.0</v>
      </c>
      <c r="B83" s="10">
        <v>8196430.0</v>
      </c>
    </row>
    <row r="84">
      <c r="A84" s="7">
        <v>82.0</v>
      </c>
      <c r="B84" s="7">
        <v>8164466.0</v>
      </c>
    </row>
    <row r="85">
      <c r="A85" s="7">
        <v>83.0</v>
      </c>
      <c r="B85" s="7">
        <v>8162432.0</v>
      </c>
    </row>
    <row r="86">
      <c r="A86" s="14">
        <v>84.0</v>
      </c>
      <c r="B86" s="36">
        <v>8162640.0</v>
      </c>
    </row>
    <row r="87">
      <c r="A87" s="7">
        <v>85.0</v>
      </c>
      <c r="B87" s="7">
        <v>8165542.0</v>
      </c>
    </row>
    <row r="88">
      <c r="A88" s="7">
        <v>86.0</v>
      </c>
      <c r="B88" s="7">
        <v>8166720.0</v>
      </c>
    </row>
    <row r="89">
      <c r="A89" s="7">
        <v>87.0</v>
      </c>
      <c r="B89" s="7">
        <v>8167204.0</v>
      </c>
    </row>
    <row r="90">
      <c r="A90" s="7">
        <v>88.0</v>
      </c>
      <c r="B90" s="12">
        <v>8168147.0</v>
      </c>
    </row>
    <row r="91">
      <c r="A91" s="7">
        <v>89.0</v>
      </c>
      <c r="B91" s="7">
        <v>8168149.0</v>
      </c>
    </row>
    <row r="92">
      <c r="A92" s="7">
        <v>90.0</v>
      </c>
      <c r="B92" s="12">
        <v>8187640.0</v>
      </c>
    </row>
    <row r="93">
      <c r="A93" s="7">
        <v>91.0</v>
      </c>
      <c r="B93" s="12">
        <v>8190771.0</v>
      </c>
    </row>
    <row r="94">
      <c r="A94" s="7">
        <v>92.0</v>
      </c>
      <c r="B94" s="12">
        <v>8188050.0</v>
      </c>
    </row>
    <row r="95">
      <c r="A95" s="7">
        <v>93.0</v>
      </c>
      <c r="B95" s="12">
        <v>8194037.0</v>
      </c>
    </row>
    <row r="96">
      <c r="A96" s="7">
        <v>94.0</v>
      </c>
      <c r="B96" s="12">
        <v>8194504.0</v>
      </c>
    </row>
    <row r="97">
      <c r="A97" s="7">
        <v>95.0</v>
      </c>
      <c r="B97" s="12">
        <v>8196964.0</v>
      </c>
    </row>
    <row r="98">
      <c r="A98" s="7">
        <v>96.0</v>
      </c>
      <c r="B98" s="12">
        <v>8202108.0</v>
      </c>
    </row>
    <row r="99">
      <c r="A99" s="7">
        <v>97.0</v>
      </c>
      <c r="B99" s="12">
        <v>8198308.0</v>
      </c>
    </row>
    <row r="100">
      <c r="A100" s="7">
        <v>98.0</v>
      </c>
      <c r="B100" s="12">
        <v>8198888.0</v>
      </c>
    </row>
    <row r="101">
      <c r="A101" s="7">
        <v>99.0</v>
      </c>
      <c r="B101" s="12">
        <v>8198889.0</v>
      </c>
    </row>
    <row r="102">
      <c r="A102" s="7">
        <v>100.0</v>
      </c>
      <c r="B102" s="12">
        <v>8201338.0</v>
      </c>
    </row>
    <row r="103">
      <c r="A103" s="7">
        <v>101.0</v>
      </c>
      <c r="B103" s="12">
        <v>8202174.0</v>
      </c>
    </row>
    <row r="104">
      <c r="A104" s="7">
        <v>102.0</v>
      </c>
      <c r="B104" s="12">
        <v>8202175.0</v>
      </c>
    </row>
    <row r="105">
      <c r="A105" s="7">
        <v>103.0</v>
      </c>
      <c r="B105" s="12">
        <v>8202452.0</v>
      </c>
    </row>
    <row r="106">
      <c r="A106" s="7">
        <v>104.0</v>
      </c>
      <c r="B106" s="12">
        <v>8202808.0</v>
      </c>
    </row>
    <row r="107">
      <c r="A107" s="7">
        <v>105.0</v>
      </c>
      <c r="B107" s="12">
        <v>8198078.0</v>
      </c>
    </row>
    <row r="108">
      <c r="A108" s="7">
        <v>106.0</v>
      </c>
      <c r="B108" s="12">
        <v>8205671.0</v>
      </c>
    </row>
    <row r="109">
      <c r="A109" s="7">
        <v>107.0</v>
      </c>
      <c r="B109" s="12">
        <v>8205674.0</v>
      </c>
    </row>
    <row r="110">
      <c r="A110" s="7">
        <v>108.0</v>
      </c>
      <c r="B110" s="12">
        <v>8211008.0</v>
      </c>
    </row>
    <row r="111">
      <c r="A111" s="7">
        <v>109.0</v>
      </c>
      <c r="B111" s="12">
        <v>8211009.0</v>
      </c>
    </row>
    <row r="112">
      <c r="A112" s="7">
        <v>110.0</v>
      </c>
      <c r="B112" s="12">
        <v>8203574.0</v>
      </c>
    </row>
    <row r="113">
      <c r="A113" s="7">
        <v>111.0</v>
      </c>
      <c r="B113" s="12">
        <v>8208666.0</v>
      </c>
    </row>
    <row r="114">
      <c r="A114" s="7">
        <v>112.0</v>
      </c>
      <c r="B114" s="12">
        <v>8210294.0</v>
      </c>
    </row>
    <row r="115">
      <c r="A115" s="7">
        <v>113.0</v>
      </c>
      <c r="B115" s="7">
        <v>8168149.0</v>
      </c>
    </row>
    <row r="116">
      <c r="A116" s="7">
        <v>114.0</v>
      </c>
      <c r="B116" s="7">
        <v>8170449.0</v>
      </c>
    </row>
    <row r="117">
      <c r="A117" s="7">
        <v>115.0</v>
      </c>
      <c r="B117" s="7">
        <v>8171561.0</v>
      </c>
    </row>
    <row r="118">
      <c r="A118" s="7">
        <v>116.0</v>
      </c>
      <c r="B118" s="7">
        <v>8171962.0</v>
      </c>
    </row>
    <row r="119">
      <c r="A119" s="7">
        <v>117.0</v>
      </c>
      <c r="B119" s="7">
        <v>8172510.0</v>
      </c>
    </row>
    <row r="120">
      <c r="A120" s="7">
        <v>118.0</v>
      </c>
      <c r="B120" s="7">
        <v>8172886.0</v>
      </c>
    </row>
    <row r="121">
      <c r="A121" s="7">
        <v>119.0</v>
      </c>
      <c r="B121" s="7">
        <v>8173852.0</v>
      </c>
    </row>
    <row r="122">
      <c r="A122" s="7">
        <v>120.0</v>
      </c>
      <c r="B122" s="7">
        <v>8174826.0</v>
      </c>
    </row>
    <row r="123">
      <c r="A123" s="7">
        <v>121.0</v>
      </c>
      <c r="B123" s="7">
        <v>8171850.0</v>
      </c>
    </row>
    <row r="124">
      <c r="A124" s="7">
        <v>122.0</v>
      </c>
      <c r="B124" s="7">
        <v>8176349.0</v>
      </c>
    </row>
    <row r="125">
      <c r="A125" s="7">
        <v>123.0</v>
      </c>
      <c r="B125" s="7">
        <v>8179441.0</v>
      </c>
    </row>
    <row r="126">
      <c r="A126" s="7">
        <v>124.0</v>
      </c>
      <c r="B126" s="7">
        <v>8181257.0</v>
      </c>
    </row>
    <row r="127">
      <c r="A127" s="7">
        <v>125.0</v>
      </c>
      <c r="B127" s="7">
        <v>8181238.0</v>
      </c>
    </row>
    <row r="128">
      <c r="A128" s="7">
        <v>126.0</v>
      </c>
      <c r="B128" s="7">
        <v>8182883.0</v>
      </c>
    </row>
    <row r="129">
      <c r="A129" s="7">
        <v>127.0</v>
      </c>
      <c r="B129" s="7">
        <v>8183484.0</v>
      </c>
    </row>
    <row r="130">
      <c r="A130" s="7">
        <v>128.0</v>
      </c>
      <c r="B130" s="7">
        <v>8183375.0</v>
      </c>
    </row>
    <row r="131">
      <c r="A131" s="7">
        <v>128.0</v>
      </c>
      <c r="B131" s="7">
        <v>8183485.0</v>
      </c>
    </row>
    <row r="132">
      <c r="A132" s="7">
        <v>130.0</v>
      </c>
      <c r="B132" s="12">
        <v>8209632.0</v>
      </c>
    </row>
    <row r="133">
      <c r="A133" s="7">
        <v>131.0</v>
      </c>
      <c r="B133" s="12">
        <v>8207871.0</v>
      </c>
    </row>
    <row r="134">
      <c r="A134" s="7">
        <v>132.0</v>
      </c>
      <c r="B134" s="12">
        <v>8204558.0</v>
      </c>
    </row>
    <row r="135">
      <c r="A135" s="7">
        <v>133.0</v>
      </c>
      <c r="B135" s="12">
        <v>8203062.0</v>
      </c>
    </row>
    <row r="136">
      <c r="A136" s="7">
        <v>134.0</v>
      </c>
      <c r="B136" s="7">
        <v>8183845.0</v>
      </c>
    </row>
    <row r="137">
      <c r="A137" s="7">
        <v>135.0</v>
      </c>
      <c r="B137" s="7">
        <v>8184024.0</v>
      </c>
    </row>
    <row r="138">
      <c r="A138" s="7">
        <v>136.0</v>
      </c>
      <c r="B138" s="7">
        <v>8184003.0</v>
      </c>
    </row>
    <row r="139">
      <c r="A139" s="7">
        <v>137.0</v>
      </c>
      <c r="B139" s="7">
        <v>8184309.0</v>
      </c>
    </row>
    <row r="140">
      <c r="A140" s="7">
        <v>138.0</v>
      </c>
      <c r="B140" s="7">
        <v>8185189.0</v>
      </c>
    </row>
    <row r="141">
      <c r="A141" s="7">
        <v>139.0</v>
      </c>
      <c r="B141" s="7">
        <v>8185363.0</v>
      </c>
    </row>
    <row r="142">
      <c r="A142" s="7">
        <v>140.0</v>
      </c>
      <c r="B142" s="7">
        <v>8186218.0</v>
      </c>
    </row>
    <row r="143">
      <c r="A143" s="7">
        <v>141.0</v>
      </c>
      <c r="B143" s="7">
        <v>8099524.0</v>
      </c>
    </row>
    <row r="144">
      <c r="A144" s="7">
        <v>142.0</v>
      </c>
      <c r="B144" s="7">
        <v>8223647.0</v>
      </c>
    </row>
    <row r="145">
      <c r="A145" s="7">
        <v>143.0</v>
      </c>
      <c r="B145" s="7">
        <v>8222634.0</v>
      </c>
    </row>
    <row r="146">
      <c r="A146" s="7">
        <v>144.0</v>
      </c>
      <c r="B146" s="7">
        <v>8224167.0</v>
      </c>
    </row>
    <row r="147">
      <c r="A147" s="7">
        <v>145.0</v>
      </c>
      <c r="B147" s="7">
        <v>8225839.0</v>
      </c>
    </row>
    <row r="148">
      <c r="A148" s="7">
        <v>146.0</v>
      </c>
      <c r="B148" s="7">
        <v>8226258.0</v>
      </c>
    </row>
    <row r="149">
      <c r="A149" s="7">
        <v>147.0</v>
      </c>
      <c r="B149" s="7">
        <v>8211392.0</v>
      </c>
    </row>
    <row r="150">
      <c r="A150" s="7">
        <v>148.0</v>
      </c>
      <c r="B150" s="7">
        <v>8234727.0</v>
      </c>
    </row>
    <row r="151">
      <c r="A151" s="7">
        <v>149.0</v>
      </c>
      <c r="B151" s="7">
        <v>8234421.0</v>
      </c>
    </row>
    <row r="152">
      <c r="A152" s="7">
        <v>150.0</v>
      </c>
      <c r="B152" s="7">
        <v>8211441.0</v>
      </c>
    </row>
    <row r="153">
      <c r="A153" s="7">
        <v>151.0</v>
      </c>
      <c r="B153" s="7">
        <v>8212401.0</v>
      </c>
    </row>
    <row r="154">
      <c r="A154" s="7">
        <v>152.0</v>
      </c>
      <c r="B154" s="7">
        <v>8212715.0</v>
      </c>
    </row>
    <row r="155">
      <c r="A155" s="7">
        <v>153.0</v>
      </c>
      <c r="B155" s="7">
        <v>8215659.0</v>
      </c>
    </row>
    <row r="156">
      <c r="A156" s="7">
        <v>154.0</v>
      </c>
      <c r="B156" s="7">
        <v>8215623.0</v>
      </c>
    </row>
    <row r="157">
      <c r="A157" s="7">
        <v>155.0</v>
      </c>
      <c r="B157" s="7">
        <v>8216851.0</v>
      </c>
    </row>
    <row r="158">
      <c r="A158" s="7">
        <v>156.0</v>
      </c>
      <c r="B158" s="7">
        <v>8217165.0</v>
      </c>
    </row>
    <row r="159">
      <c r="A159" s="7">
        <v>157.0</v>
      </c>
      <c r="B159" s="7">
        <v>8217378.0</v>
      </c>
    </row>
    <row r="160">
      <c r="A160" s="7">
        <v>158.0</v>
      </c>
      <c r="B160" s="7">
        <v>8216418.0</v>
      </c>
    </row>
    <row r="161">
      <c r="A161" s="7">
        <v>159.0</v>
      </c>
      <c r="B161" s="7">
        <v>8218531.0</v>
      </c>
    </row>
    <row r="162">
      <c r="A162" s="7">
        <v>160.0</v>
      </c>
      <c r="B162" s="7">
        <v>8218975.0</v>
      </c>
    </row>
    <row r="163">
      <c r="A163" s="7">
        <v>161.0</v>
      </c>
      <c r="B163" s="7">
        <v>8218996.0</v>
      </c>
    </row>
    <row r="164">
      <c r="A164" s="7">
        <v>162.0</v>
      </c>
      <c r="B164" s="7">
        <v>8220067.0</v>
      </c>
    </row>
    <row r="165">
      <c r="A165" s="7">
        <v>163.0</v>
      </c>
      <c r="B165" s="7">
        <v>8221904.0</v>
      </c>
    </row>
    <row r="166">
      <c r="A166" s="7">
        <v>164.0</v>
      </c>
      <c r="B166" s="12">
        <v>8210129.0</v>
      </c>
    </row>
    <row r="167">
      <c r="A167" s="7">
        <v>165.0</v>
      </c>
      <c r="B167" s="7">
        <v>8236723.0</v>
      </c>
    </row>
    <row r="168">
      <c r="A168" s="7">
        <v>166.0</v>
      </c>
      <c r="B168" s="7">
        <v>8236368.0</v>
      </c>
    </row>
    <row r="169">
      <c r="A169" s="7">
        <v>167.0</v>
      </c>
      <c r="B169" s="7">
        <v>8238446.0</v>
      </c>
    </row>
    <row r="170">
      <c r="A170" s="7">
        <v>168.0</v>
      </c>
      <c r="B170" s="7">
        <v>8241216.0</v>
      </c>
    </row>
    <row r="171">
      <c r="A171" s="7">
        <v>169.0</v>
      </c>
      <c r="B171" s="7">
        <v>8226087.0</v>
      </c>
    </row>
    <row r="172">
      <c r="A172" s="7">
        <v>170.0</v>
      </c>
      <c r="B172" s="7">
        <v>8226086.0</v>
      </c>
    </row>
    <row r="173">
      <c r="A173" s="7">
        <v>171.0</v>
      </c>
      <c r="B173" s="7">
        <v>8226648.0</v>
      </c>
    </row>
    <row r="174">
      <c r="A174" s="7">
        <v>172.0</v>
      </c>
      <c r="B174" s="7">
        <v>8226902.0</v>
      </c>
    </row>
    <row r="175">
      <c r="A175" s="7">
        <v>173.0</v>
      </c>
      <c r="B175" s="7">
        <v>8227081.0</v>
      </c>
    </row>
    <row r="176">
      <c r="A176" s="7">
        <v>174.0</v>
      </c>
      <c r="B176" s="7">
        <v>8228979.0</v>
      </c>
    </row>
    <row r="177">
      <c r="A177" s="7">
        <v>175.0</v>
      </c>
      <c r="B177" s="7">
        <v>8231378.0</v>
      </c>
    </row>
    <row r="178">
      <c r="A178" s="7">
        <v>176.0</v>
      </c>
      <c r="B178" s="7">
        <v>8207459.0</v>
      </c>
    </row>
    <row r="179">
      <c r="A179" s="7">
        <v>177.0</v>
      </c>
      <c r="B179" s="7">
        <v>8206889.0</v>
      </c>
    </row>
    <row r="180">
      <c r="A180" s="7">
        <v>178.0</v>
      </c>
      <c r="B180" s="7">
        <v>8206618.0</v>
      </c>
    </row>
    <row r="181">
      <c r="A181" s="7">
        <v>179.0</v>
      </c>
      <c r="B181" s="7">
        <v>8197100.0</v>
      </c>
    </row>
    <row r="182">
      <c r="A182" s="7">
        <v>180.0</v>
      </c>
      <c r="B182" s="7">
        <v>8205883.0</v>
      </c>
    </row>
    <row r="183">
      <c r="A183" s="7">
        <v>181.0</v>
      </c>
      <c r="B183" s="7">
        <v>8205056.0</v>
      </c>
    </row>
    <row r="184">
      <c r="A184" s="7">
        <v>182.0</v>
      </c>
      <c r="B184" s="7">
        <v>8200403.0</v>
      </c>
    </row>
    <row r="185">
      <c r="A185" s="7">
        <v>183.0</v>
      </c>
      <c r="B185" s="7">
        <v>8204051.0</v>
      </c>
    </row>
    <row r="186">
      <c r="A186" s="7">
        <v>184.0</v>
      </c>
      <c r="B186" s="13">
        <v>8190370.0</v>
      </c>
    </row>
    <row r="187">
      <c r="A187" s="7">
        <v>185.0</v>
      </c>
      <c r="B187" s="7">
        <v>8181016.0</v>
      </c>
    </row>
    <row r="188">
      <c r="A188" s="7">
        <v>186.0</v>
      </c>
      <c r="B188" s="7">
        <v>8177909.0</v>
      </c>
    </row>
    <row r="189">
      <c r="A189" s="7">
        <v>187.0</v>
      </c>
      <c r="B189" s="7">
        <v>8175610.0</v>
      </c>
    </row>
    <row r="190">
      <c r="A190" s="7">
        <v>188.0</v>
      </c>
      <c r="B190" s="7">
        <v>8172949.0</v>
      </c>
    </row>
    <row r="191">
      <c r="A191" s="7">
        <v>189.0</v>
      </c>
      <c r="B191" s="7">
        <v>8166953.0</v>
      </c>
    </row>
    <row r="192">
      <c r="A192" s="7">
        <v>190.0</v>
      </c>
      <c r="B192" s="7">
        <v>8162503.0</v>
      </c>
    </row>
    <row r="193">
      <c r="A193" s="7">
        <v>191.0</v>
      </c>
      <c r="B193" s="7">
        <v>8162572.0</v>
      </c>
    </row>
    <row r="194">
      <c r="A194" s="7">
        <v>192.0</v>
      </c>
      <c r="B194" s="10">
        <v>8160605.0</v>
      </c>
    </row>
    <row r="195">
      <c r="A195" s="7">
        <v>193.0</v>
      </c>
      <c r="B195" s="7">
        <v>8158886.0</v>
      </c>
    </row>
    <row r="196">
      <c r="A196" s="7">
        <v>194.0</v>
      </c>
      <c r="B196" s="7">
        <v>8157921.0</v>
      </c>
    </row>
    <row r="197">
      <c r="A197" s="7">
        <v>195.0</v>
      </c>
      <c r="B197" s="7">
        <v>8154854.0</v>
      </c>
    </row>
    <row r="198">
      <c r="A198" s="7">
        <v>196.0</v>
      </c>
      <c r="B198" s="10">
        <v>8154306.0</v>
      </c>
    </row>
    <row r="199">
      <c r="A199" s="7">
        <v>197.0</v>
      </c>
      <c r="B199" s="7">
        <v>8154055.0</v>
      </c>
    </row>
    <row r="200">
      <c r="A200" s="7">
        <v>198.0</v>
      </c>
      <c r="B200" s="7">
        <v>8151102.0</v>
      </c>
    </row>
    <row r="201">
      <c r="A201" s="7">
        <v>199.0</v>
      </c>
      <c r="B201" s="7">
        <v>8151658.0</v>
      </c>
    </row>
    <row r="202">
      <c r="A202" s="7">
        <v>200.0</v>
      </c>
      <c r="B202" s="7">
        <v>8152648.0</v>
      </c>
    </row>
    <row r="203">
      <c r="A203" s="7">
        <v>201.0</v>
      </c>
      <c r="B203" s="7">
        <v>8150026.0</v>
      </c>
    </row>
    <row r="204">
      <c r="A204" s="7">
        <v>202.0</v>
      </c>
      <c r="B204" s="7">
        <v>8145438.0</v>
      </c>
    </row>
    <row r="205">
      <c r="A205" s="7">
        <v>203.0</v>
      </c>
      <c r="B205" s="7">
        <v>8145440.0</v>
      </c>
    </row>
    <row r="206">
      <c r="A206" s="7">
        <v>204.0</v>
      </c>
      <c r="B206" s="7">
        <v>8143733.0</v>
      </c>
    </row>
    <row r="207">
      <c r="A207" s="7">
        <v>205.0</v>
      </c>
      <c r="B207" s="7">
        <v>8144782.0</v>
      </c>
    </row>
    <row r="208">
      <c r="A208" s="7">
        <v>206.0</v>
      </c>
      <c r="B208" s="7">
        <v>8138024.0</v>
      </c>
    </row>
    <row r="209">
      <c r="A209" s="7">
        <v>207.0</v>
      </c>
      <c r="B209" s="10">
        <v>8132357.0</v>
      </c>
    </row>
    <row r="210">
      <c r="A210" s="7">
        <v>208.0</v>
      </c>
      <c r="B210" s="7">
        <v>8128064.0</v>
      </c>
    </row>
    <row r="211">
      <c r="A211" s="7">
        <v>209.0</v>
      </c>
      <c r="B211" s="7">
        <v>8132618.0</v>
      </c>
    </row>
    <row r="212">
      <c r="A212" s="7">
        <v>210.0</v>
      </c>
      <c r="B212" s="7">
        <v>8124909.0</v>
      </c>
    </row>
    <row r="213">
      <c r="A213" s="7">
        <v>211.0</v>
      </c>
      <c r="B213" s="7">
        <v>8126960.0</v>
      </c>
    </row>
    <row r="214">
      <c r="A214" s="7">
        <v>212.0</v>
      </c>
      <c r="B214" s="7">
        <v>8125968.0</v>
      </c>
    </row>
    <row r="215">
      <c r="A215" s="7">
        <v>213.0</v>
      </c>
      <c r="B215" s="7">
        <v>8125292.0</v>
      </c>
    </row>
    <row r="216">
      <c r="A216" s="7">
        <v>214.0</v>
      </c>
      <c r="B216" s="7">
        <v>8124975.0</v>
      </c>
    </row>
    <row r="217">
      <c r="A217" s="7">
        <v>215.0</v>
      </c>
      <c r="B217" s="7">
        <v>8123782.0</v>
      </c>
    </row>
    <row r="218">
      <c r="A218" s="7">
        <v>216.0</v>
      </c>
      <c r="B218" s="7">
        <v>8121176.0</v>
      </c>
    </row>
    <row r="219">
      <c r="A219" s="7">
        <v>217.0</v>
      </c>
      <c r="B219" s="7">
        <v>8107996.0</v>
      </c>
    </row>
    <row r="220">
      <c r="A220" s="7">
        <v>218.0</v>
      </c>
      <c r="B220" s="7">
        <v>8114050.0</v>
      </c>
    </row>
    <row r="221">
      <c r="A221" s="7">
        <v>219.0</v>
      </c>
      <c r="B221" s="7">
        <v>8111378.0</v>
      </c>
    </row>
    <row r="222">
      <c r="A222" s="7">
        <v>220.0</v>
      </c>
      <c r="B222" s="7">
        <v>8113585.0</v>
      </c>
    </row>
    <row r="223">
      <c r="A223" s="7">
        <v>221.0</v>
      </c>
      <c r="B223" s="7">
        <v>8112509.0</v>
      </c>
    </row>
    <row r="224">
      <c r="A224" s="7">
        <v>222.0</v>
      </c>
      <c r="B224" s="7">
        <v>8112573.0</v>
      </c>
    </row>
    <row r="225">
      <c r="A225" s="7">
        <v>223.0</v>
      </c>
      <c r="B225" s="7">
        <v>8111379.0</v>
      </c>
    </row>
    <row r="226">
      <c r="A226" s="7">
        <v>224.0</v>
      </c>
      <c r="B226" s="7">
        <v>8111337.0</v>
      </c>
    </row>
    <row r="227">
      <c r="A227" s="7">
        <v>225.0</v>
      </c>
      <c r="B227" s="7">
        <v>8109464.0</v>
      </c>
    </row>
    <row r="228">
      <c r="A228" s="7">
        <v>226.0</v>
      </c>
      <c r="B228" s="7">
        <v>8110318.0</v>
      </c>
    </row>
    <row r="229">
      <c r="A229" s="7">
        <v>227.0</v>
      </c>
      <c r="B229" s="7">
        <v>8107904.0</v>
      </c>
    </row>
    <row r="230">
      <c r="A230" s="7">
        <v>228.0</v>
      </c>
      <c r="B230" s="7">
        <v>8109625.0</v>
      </c>
    </row>
    <row r="231">
      <c r="A231" s="7">
        <v>229.0</v>
      </c>
      <c r="B231" s="7">
        <v>8103238.0</v>
      </c>
    </row>
    <row r="232">
      <c r="A232" s="7">
        <v>230.0</v>
      </c>
      <c r="B232" s="7">
        <v>8101272.0</v>
      </c>
    </row>
    <row r="233">
      <c r="A233" s="7">
        <v>231.0</v>
      </c>
      <c r="B233" s="7">
        <v>8200668.0</v>
      </c>
    </row>
    <row r="234">
      <c r="A234" s="392">
        <v>2022.0</v>
      </c>
    </row>
    <row r="235">
      <c r="A235" s="7">
        <v>232.0</v>
      </c>
      <c r="B235" s="7">
        <v>8030647.0</v>
      </c>
    </row>
    <row r="236">
      <c r="A236" s="7">
        <v>233.0</v>
      </c>
      <c r="B236" s="7">
        <v>8085917.0</v>
      </c>
    </row>
    <row r="237">
      <c r="A237" s="7">
        <v>234.0</v>
      </c>
      <c r="B237" s="10">
        <v>7940106.0</v>
      </c>
    </row>
    <row r="238">
      <c r="A238" s="7">
        <v>235.0</v>
      </c>
      <c r="B238" s="10">
        <v>7929920.0</v>
      </c>
    </row>
    <row r="239">
      <c r="A239" s="7">
        <v>236.0</v>
      </c>
      <c r="B239" s="24">
        <v>7944039.0</v>
      </c>
    </row>
    <row r="240">
      <c r="A240" s="7">
        <v>237.0</v>
      </c>
      <c r="B240" s="7">
        <v>7944659.0</v>
      </c>
    </row>
    <row r="241">
      <c r="A241" s="7">
        <v>238.0</v>
      </c>
      <c r="B241" s="10">
        <v>7945066.0</v>
      </c>
    </row>
    <row r="242">
      <c r="A242" s="7">
        <v>239.0</v>
      </c>
      <c r="B242" s="10">
        <v>7945459.0</v>
      </c>
    </row>
    <row r="243">
      <c r="A243" s="7">
        <v>240.0</v>
      </c>
      <c r="B243" s="10">
        <v>7985515.0</v>
      </c>
    </row>
    <row r="244">
      <c r="A244" s="7">
        <v>241.0</v>
      </c>
      <c r="B244" s="25">
        <v>7988389.0</v>
      </c>
    </row>
    <row r="245">
      <c r="A245" s="7">
        <v>242.0</v>
      </c>
      <c r="B245" s="24">
        <v>7989880.0</v>
      </c>
    </row>
    <row r="246">
      <c r="A246" s="14">
        <v>243.0</v>
      </c>
      <c r="B246" s="37">
        <v>7998980.0</v>
      </c>
    </row>
    <row r="247">
      <c r="A247" s="14">
        <v>244.0</v>
      </c>
      <c r="B247" s="36">
        <v>7999313.0</v>
      </c>
    </row>
    <row r="248">
      <c r="A248" s="14">
        <v>245.0</v>
      </c>
      <c r="B248" s="36">
        <v>8000853.0</v>
      </c>
    </row>
    <row r="249">
      <c r="A249" s="7">
        <v>246.0</v>
      </c>
      <c r="B249" s="24">
        <v>8001402.0</v>
      </c>
    </row>
    <row r="250">
      <c r="A250" s="7">
        <v>247.0</v>
      </c>
      <c r="B250" s="24">
        <v>8003107.0</v>
      </c>
    </row>
    <row r="251">
      <c r="A251" s="7">
        <v>248.0</v>
      </c>
      <c r="B251" s="24">
        <v>8016326.0</v>
      </c>
    </row>
    <row r="252">
      <c r="A252" s="7">
        <v>249.0</v>
      </c>
      <c r="B252" s="24">
        <v>8018237.0</v>
      </c>
    </row>
    <row r="253">
      <c r="A253" s="7">
        <v>250.0</v>
      </c>
      <c r="B253" s="24">
        <v>8016600.0</v>
      </c>
    </row>
    <row r="254">
      <c r="A254" s="7">
        <v>251.0</v>
      </c>
      <c r="B254" s="24">
        <v>8013351.0</v>
      </c>
    </row>
    <row r="255">
      <c r="A255" s="14">
        <v>252.0</v>
      </c>
      <c r="B255" s="37">
        <v>8005825.0</v>
      </c>
    </row>
    <row r="256">
      <c r="A256" s="14">
        <v>253.0</v>
      </c>
      <c r="B256" s="36">
        <v>7959872.0</v>
      </c>
    </row>
    <row r="257">
      <c r="A257" s="7">
        <v>254.0</v>
      </c>
      <c r="B257" s="10">
        <v>7960957.0</v>
      </c>
    </row>
    <row r="258">
      <c r="A258" s="7">
        <v>255.0</v>
      </c>
      <c r="B258" s="10">
        <v>7960877.0</v>
      </c>
    </row>
    <row r="259">
      <c r="A259" s="7">
        <v>256.0</v>
      </c>
      <c r="B259" s="26">
        <v>7965548.0</v>
      </c>
    </row>
    <row r="260">
      <c r="A260" s="7">
        <v>257.0</v>
      </c>
      <c r="B260" s="27">
        <v>7972078.0</v>
      </c>
    </row>
    <row r="261">
      <c r="A261" s="7">
        <v>258.0</v>
      </c>
      <c r="B261" s="27">
        <v>7948996.0</v>
      </c>
    </row>
    <row r="262">
      <c r="A262" s="7">
        <v>259.0</v>
      </c>
      <c r="B262" s="28">
        <v>7975150.0</v>
      </c>
    </row>
    <row r="263">
      <c r="A263" s="7">
        <v>260.0</v>
      </c>
      <c r="B263" s="28">
        <v>7972375.0</v>
      </c>
    </row>
    <row r="264">
      <c r="A264" s="7">
        <v>261.0</v>
      </c>
      <c r="B264" s="28">
        <v>7975743.0</v>
      </c>
    </row>
    <row r="265">
      <c r="A265" s="7">
        <v>262.0</v>
      </c>
      <c r="B265" s="28">
        <v>7976092.0</v>
      </c>
    </row>
    <row r="266">
      <c r="A266" s="7">
        <v>263.0</v>
      </c>
      <c r="B266" s="28">
        <v>7981133.0</v>
      </c>
    </row>
    <row r="267">
      <c r="A267" s="7">
        <v>264.0</v>
      </c>
      <c r="B267" s="24">
        <v>7984802.0</v>
      </c>
    </row>
    <row r="268">
      <c r="A268" s="7">
        <v>265.0</v>
      </c>
      <c r="B268" s="10">
        <v>7990036.0</v>
      </c>
    </row>
    <row r="269">
      <c r="A269" s="7">
        <v>266.0</v>
      </c>
      <c r="B269" s="24">
        <v>7990768.0</v>
      </c>
    </row>
    <row r="270">
      <c r="A270" s="7">
        <v>267.0</v>
      </c>
      <c r="B270" s="24">
        <v>7992289.0</v>
      </c>
    </row>
    <row r="271">
      <c r="A271" s="7">
        <v>268.0</v>
      </c>
      <c r="B271" s="24">
        <v>7992621.0</v>
      </c>
    </row>
    <row r="272">
      <c r="A272" s="7">
        <v>269.0</v>
      </c>
      <c r="B272" s="24">
        <v>7993705.0</v>
      </c>
    </row>
    <row r="273">
      <c r="A273" s="7">
        <v>270.0</v>
      </c>
      <c r="B273" s="24">
        <v>8004434.0</v>
      </c>
    </row>
    <row r="274">
      <c r="A274" s="7">
        <v>271.0</v>
      </c>
      <c r="B274" s="24">
        <v>8004785.0</v>
      </c>
    </row>
    <row r="275">
      <c r="A275" s="7">
        <v>272.0</v>
      </c>
      <c r="B275" s="24">
        <v>8005825.0</v>
      </c>
    </row>
    <row r="276">
      <c r="A276" s="7">
        <v>273.0</v>
      </c>
      <c r="B276" s="24">
        <v>8005826.0</v>
      </c>
    </row>
    <row r="277">
      <c r="A277" s="7">
        <v>274.0</v>
      </c>
      <c r="B277" s="10">
        <v>8006993.0</v>
      </c>
    </row>
    <row r="278">
      <c r="A278" s="7">
        <v>275.0</v>
      </c>
      <c r="B278" s="24">
        <v>8007597.0</v>
      </c>
    </row>
    <row r="279">
      <c r="A279" s="7">
        <v>276.0</v>
      </c>
      <c r="B279" s="24">
        <v>8007598.0</v>
      </c>
    </row>
    <row r="280">
      <c r="A280" s="7">
        <v>277.0</v>
      </c>
      <c r="B280" s="24">
        <v>8008098.0</v>
      </c>
    </row>
    <row r="281">
      <c r="A281" s="7">
        <v>278.0</v>
      </c>
      <c r="B281" s="27">
        <v>7995476.0</v>
      </c>
    </row>
    <row r="282">
      <c r="A282" s="7">
        <v>279.0</v>
      </c>
      <c r="B282" s="24">
        <v>8009000.0</v>
      </c>
    </row>
    <row r="283">
      <c r="A283" s="7">
        <v>280.0</v>
      </c>
      <c r="B283" s="24">
        <v>8009301.0</v>
      </c>
    </row>
    <row r="284">
      <c r="A284" s="7">
        <v>281.0</v>
      </c>
      <c r="B284" s="24">
        <v>8010024.0</v>
      </c>
    </row>
    <row r="285">
      <c r="A285" s="7">
        <v>282.0</v>
      </c>
      <c r="B285" s="24">
        <v>8011992.0</v>
      </c>
    </row>
    <row r="286">
      <c r="A286" s="7">
        <v>283.0</v>
      </c>
      <c r="B286" s="24">
        <v>8012178.0</v>
      </c>
    </row>
    <row r="287">
      <c r="A287" s="7">
        <v>284.0</v>
      </c>
      <c r="B287" s="24">
        <v>8012524.0</v>
      </c>
    </row>
    <row r="288">
      <c r="A288" s="7">
        <v>285.0</v>
      </c>
      <c r="B288" s="24">
        <v>8012130.0</v>
      </c>
    </row>
    <row r="289">
      <c r="A289" s="7">
        <v>286.0</v>
      </c>
      <c r="B289" s="27">
        <v>8012141.0</v>
      </c>
    </row>
    <row r="290">
      <c r="A290" s="7">
        <v>287.0</v>
      </c>
      <c r="B290" s="24">
        <v>8020887.0</v>
      </c>
    </row>
    <row r="291">
      <c r="A291" s="14">
        <v>288.0</v>
      </c>
      <c r="B291" s="37">
        <v>8021020.0</v>
      </c>
    </row>
    <row r="292">
      <c r="A292" s="14">
        <v>289.0</v>
      </c>
      <c r="B292" s="37">
        <v>8021858.0</v>
      </c>
    </row>
    <row r="293">
      <c r="A293" s="7">
        <v>290.0</v>
      </c>
      <c r="B293" s="24">
        <v>8023410.0</v>
      </c>
    </row>
    <row r="294">
      <c r="A294" s="14">
        <v>291.0</v>
      </c>
      <c r="B294" s="37">
        <v>8023958.0</v>
      </c>
    </row>
    <row r="295">
      <c r="A295" s="7">
        <v>292.0</v>
      </c>
      <c r="B295" s="24">
        <v>8024464.0</v>
      </c>
    </row>
    <row r="296">
      <c r="A296" s="7">
        <v>293.0</v>
      </c>
      <c r="B296" s="24">
        <v>8026985.0</v>
      </c>
    </row>
    <row r="297">
      <c r="A297" s="7">
        <v>294.0</v>
      </c>
      <c r="B297" s="24">
        <v>8026461.0</v>
      </c>
    </row>
    <row r="298">
      <c r="A298" s="7">
        <v>295.0</v>
      </c>
      <c r="B298" s="24">
        <v>8024441.0</v>
      </c>
    </row>
    <row r="299">
      <c r="A299" s="7">
        <v>296.0</v>
      </c>
      <c r="B299" s="10">
        <v>7946460.0</v>
      </c>
    </row>
    <row r="300">
      <c r="A300" s="7">
        <v>297.0</v>
      </c>
      <c r="B300" s="10">
        <v>7946499.0</v>
      </c>
    </row>
    <row r="301">
      <c r="A301" s="7">
        <v>298.0</v>
      </c>
      <c r="B301" s="10">
        <v>7960795.0</v>
      </c>
    </row>
    <row r="302">
      <c r="A302" s="7">
        <v>299.0</v>
      </c>
      <c r="B302" s="30">
        <v>7963934.0</v>
      </c>
    </row>
    <row r="303">
      <c r="A303" s="7">
        <v>300.0</v>
      </c>
      <c r="B303" s="7">
        <v>7964438.0</v>
      </c>
    </row>
    <row r="304">
      <c r="A304" s="7">
        <v>301.0</v>
      </c>
      <c r="B304" s="10">
        <v>7945152.0</v>
      </c>
    </row>
    <row r="305">
      <c r="A305" s="7">
        <v>302.0</v>
      </c>
      <c r="B305" s="10">
        <v>7962446.0</v>
      </c>
    </row>
    <row r="306">
      <c r="A306" s="7">
        <v>303.0</v>
      </c>
      <c r="B306" s="10">
        <v>7967686.0</v>
      </c>
    </row>
    <row r="307">
      <c r="A307" s="7">
        <v>304.0</v>
      </c>
      <c r="B307" s="10">
        <v>7964721.0</v>
      </c>
    </row>
    <row r="308">
      <c r="A308" s="7">
        <v>305.0</v>
      </c>
      <c r="B308" s="10">
        <v>7969459.0</v>
      </c>
    </row>
    <row r="309">
      <c r="A309" s="14">
        <v>306.0</v>
      </c>
      <c r="B309" s="31">
        <v>8061580.0</v>
      </c>
    </row>
    <row r="310">
      <c r="A310" s="7">
        <v>307.0</v>
      </c>
      <c r="B310" s="10">
        <v>7952934.0</v>
      </c>
    </row>
    <row r="311">
      <c r="A311" s="7">
        <v>308.0</v>
      </c>
      <c r="B311" s="24">
        <v>7993105.0</v>
      </c>
    </row>
    <row r="312">
      <c r="A312" s="7">
        <v>309.0</v>
      </c>
      <c r="B312" s="24">
        <v>7994304.0</v>
      </c>
    </row>
    <row r="313">
      <c r="A313" s="7">
        <v>310.0</v>
      </c>
      <c r="B313" s="24">
        <v>7995359.0</v>
      </c>
    </row>
    <row r="314">
      <c r="A314" s="7">
        <v>311.0</v>
      </c>
      <c r="B314" s="24">
        <v>7995476.0</v>
      </c>
    </row>
    <row r="315">
      <c r="A315" s="7">
        <v>312.0</v>
      </c>
      <c r="B315" s="24">
        <v>7995071.0</v>
      </c>
    </row>
    <row r="316">
      <c r="A316" s="7">
        <v>313.0</v>
      </c>
      <c r="B316" s="24">
        <v>7995149.0</v>
      </c>
    </row>
    <row r="317">
      <c r="A317" s="7">
        <v>314.0</v>
      </c>
      <c r="B317" s="24">
        <v>7996545.0</v>
      </c>
    </row>
    <row r="318">
      <c r="A318" s="7">
        <v>315.0</v>
      </c>
      <c r="B318" s="24">
        <v>7998111.0</v>
      </c>
    </row>
    <row r="319">
      <c r="A319" s="7">
        <v>316.0</v>
      </c>
      <c r="B319" s="24">
        <v>7998519.0</v>
      </c>
    </row>
    <row r="320">
      <c r="A320" s="10">
        <v>317.0</v>
      </c>
      <c r="B320" s="24">
        <v>7997169.0</v>
      </c>
    </row>
    <row r="321">
      <c r="A321" s="10">
        <v>318.0</v>
      </c>
      <c r="B321" s="24">
        <v>7999055.0</v>
      </c>
    </row>
    <row r="322">
      <c r="A322" s="10">
        <v>319.0</v>
      </c>
      <c r="B322" s="24">
        <v>8023353.0</v>
      </c>
    </row>
    <row r="323">
      <c r="A323" s="36">
        <v>320.0</v>
      </c>
      <c r="B323" s="37">
        <v>8025447.0</v>
      </c>
    </row>
    <row r="324">
      <c r="A324" s="36">
        <v>321.0</v>
      </c>
      <c r="B324" s="37">
        <v>8025521.0</v>
      </c>
    </row>
    <row r="325">
      <c r="A325" s="36">
        <v>322.0</v>
      </c>
      <c r="B325" s="37">
        <v>8027209.0</v>
      </c>
    </row>
    <row r="326">
      <c r="A326" s="36">
        <v>323.0</v>
      </c>
      <c r="B326" s="37">
        <v>8028352.0</v>
      </c>
    </row>
    <row r="327">
      <c r="A327" s="36">
        <v>324.0</v>
      </c>
      <c r="B327" s="37">
        <v>8028759.0</v>
      </c>
    </row>
    <row r="328">
      <c r="A328" s="36">
        <v>325.0</v>
      </c>
      <c r="B328" s="37">
        <v>8029996.0</v>
      </c>
    </row>
    <row r="329">
      <c r="A329" s="36">
        <v>326.0</v>
      </c>
      <c r="B329" s="37">
        <v>8004808.0</v>
      </c>
    </row>
    <row r="330">
      <c r="A330" s="36">
        <v>327.0</v>
      </c>
      <c r="B330" s="37">
        <v>8032061.0</v>
      </c>
    </row>
    <row r="331">
      <c r="A331" s="36">
        <v>328.0</v>
      </c>
      <c r="B331" s="37">
        <v>8032332.0</v>
      </c>
    </row>
    <row r="332">
      <c r="A332" s="36">
        <v>329.0</v>
      </c>
      <c r="B332" s="37">
        <v>8012178.0</v>
      </c>
    </row>
    <row r="333">
      <c r="A333" s="10">
        <v>330.0</v>
      </c>
      <c r="B333" s="10">
        <v>7950130.0</v>
      </c>
    </row>
    <row r="334">
      <c r="A334" s="10">
        <v>331.0</v>
      </c>
      <c r="B334" s="10">
        <v>7952615.0</v>
      </c>
    </row>
    <row r="335">
      <c r="A335" s="10">
        <v>332.0</v>
      </c>
      <c r="B335" s="10">
        <v>7953424.0</v>
      </c>
    </row>
    <row r="336">
      <c r="A336" s="10">
        <v>333.0</v>
      </c>
      <c r="B336" s="10">
        <v>7957341.0</v>
      </c>
    </row>
    <row r="337">
      <c r="A337" s="10">
        <v>334.0</v>
      </c>
      <c r="B337" s="10">
        <v>7957377.0</v>
      </c>
    </row>
    <row r="338">
      <c r="A338" s="10">
        <v>335.0</v>
      </c>
      <c r="B338" s="10">
        <v>8053812.0</v>
      </c>
    </row>
    <row r="339">
      <c r="A339" s="10">
        <v>336.0</v>
      </c>
      <c r="B339" s="10">
        <v>7970381.0</v>
      </c>
    </row>
    <row r="340">
      <c r="A340" s="10">
        <v>337.0</v>
      </c>
      <c r="B340" s="10">
        <v>8077301.0</v>
      </c>
    </row>
    <row r="341">
      <c r="A341" s="10">
        <v>338.0</v>
      </c>
      <c r="B341" s="10">
        <v>8078610.0</v>
      </c>
    </row>
    <row r="342">
      <c r="A342" s="10">
        <v>339.0</v>
      </c>
      <c r="B342" s="10">
        <v>8079080.0</v>
      </c>
    </row>
    <row r="343">
      <c r="A343" s="10">
        <v>340.0</v>
      </c>
      <c r="B343" s="10">
        <v>8079639.0</v>
      </c>
    </row>
    <row r="344">
      <c r="A344" s="10">
        <v>341.0</v>
      </c>
      <c r="B344" s="10">
        <v>8080467.0</v>
      </c>
    </row>
    <row r="345">
      <c r="A345" s="10">
        <v>342.0</v>
      </c>
      <c r="B345" s="24">
        <v>8039531.0</v>
      </c>
    </row>
    <row r="346">
      <c r="A346" s="10">
        <v>343.0</v>
      </c>
      <c r="B346" s="10">
        <v>8039532.0</v>
      </c>
    </row>
    <row r="347">
      <c r="A347" s="10">
        <v>344.0</v>
      </c>
      <c r="B347" s="38">
        <v>8040727.0</v>
      </c>
    </row>
    <row r="348">
      <c r="A348" s="10">
        <v>345.0</v>
      </c>
      <c r="B348" s="24">
        <v>8040729.0</v>
      </c>
    </row>
    <row r="349">
      <c r="A349" s="36">
        <v>346.0</v>
      </c>
      <c r="B349" s="37">
        <v>8030647.0</v>
      </c>
    </row>
    <row r="350">
      <c r="A350" s="36">
        <v>347.0</v>
      </c>
      <c r="B350" s="37">
        <v>8006117.0</v>
      </c>
    </row>
    <row r="351">
      <c r="A351" s="36">
        <v>348.0</v>
      </c>
      <c r="B351" s="37">
        <v>8034833.0</v>
      </c>
    </row>
    <row r="352">
      <c r="A352" s="36">
        <v>349.0</v>
      </c>
      <c r="B352" s="37">
        <v>8034927.0</v>
      </c>
    </row>
    <row r="353">
      <c r="A353" s="36">
        <v>350.0</v>
      </c>
      <c r="B353" s="37">
        <v>8035129.0</v>
      </c>
    </row>
    <row r="354">
      <c r="A354" s="36">
        <v>351.0</v>
      </c>
      <c r="B354" s="37">
        <v>8035872.0</v>
      </c>
    </row>
    <row r="355">
      <c r="A355" s="36">
        <v>352.0</v>
      </c>
      <c r="B355" s="37">
        <v>8036224.0</v>
      </c>
    </row>
    <row r="356">
      <c r="A356" s="36">
        <v>353.0</v>
      </c>
      <c r="B356" s="37">
        <v>8036302.0</v>
      </c>
    </row>
    <row r="357">
      <c r="A357" s="10">
        <v>354.0</v>
      </c>
      <c r="B357" s="10">
        <v>8054929.0</v>
      </c>
    </row>
    <row r="358">
      <c r="A358" s="10">
        <v>355.0</v>
      </c>
      <c r="B358" s="10">
        <v>8080811.0</v>
      </c>
    </row>
    <row r="359">
      <c r="A359" s="10">
        <v>356.0</v>
      </c>
      <c r="B359" s="10">
        <v>8081126.0</v>
      </c>
    </row>
    <row r="360">
      <c r="A360" s="10">
        <v>357.0</v>
      </c>
      <c r="B360" s="10">
        <v>8082172.0</v>
      </c>
    </row>
    <row r="361">
      <c r="A361" s="10">
        <v>358.0</v>
      </c>
      <c r="B361" s="10">
        <v>8082902.0</v>
      </c>
    </row>
    <row r="362">
      <c r="A362" s="10">
        <v>359.0</v>
      </c>
      <c r="B362" s="10">
        <v>8082188.0</v>
      </c>
    </row>
    <row r="363">
      <c r="A363" s="10">
        <v>360.0</v>
      </c>
      <c r="B363" s="10">
        <v>8082985.0</v>
      </c>
    </row>
    <row r="364">
      <c r="A364" s="10">
        <v>361.0</v>
      </c>
      <c r="B364" s="24">
        <v>8096111.0</v>
      </c>
    </row>
    <row r="365">
      <c r="A365" s="10">
        <v>362.0</v>
      </c>
      <c r="B365" s="10">
        <v>8093640.0</v>
      </c>
    </row>
    <row r="366">
      <c r="A366" s="10">
        <v>363.0</v>
      </c>
      <c r="B366" s="37">
        <v>8065249.0</v>
      </c>
    </row>
    <row r="367">
      <c r="A367" s="10">
        <v>364.0</v>
      </c>
      <c r="B367" s="37">
        <v>8066598.0</v>
      </c>
    </row>
    <row r="368">
      <c r="A368" s="10">
        <v>365.0</v>
      </c>
      <c r="B368" s="24">
        <v>8066204.0</v>
      </c>
    </row>
    <row r="369">
      <c r="A369" s="10">
        <v>366.0</v>
      </c>
      <c r="B369" s="24">
        <v>7981801.0</v>
      </c>
    </row>
    <row r="370">
      <c r="A370" s="10">
        <v>367.0</v>
      </c>
      <c r="B370" s="24">
        <v>7978500.0</v>
      </c>
    </row>
    <row r="371">
      <c r="A371" s="10">
        <v>368.0</v>
      </c>
      <c r="B371" s="24">
        <v>7983547.0</v>
      </c>
    </row>
    <row r="372">
      <c r="A372" s="10">
        <v>369.0</v>
      </c>
      <c r="B372" s="24">
        <v>8040792.0</v>
      </c>
    </row>
    <row r="373">
      <c r="A373" s="10">
        <v>370.0</v>
      </c>
      <c r="B373" s="24">
        <v>8040981.0</v>
      </c>
    </row>
    <row r="374">
      <c r="A374" s="10">
        <v>371.0</v>
      </c>
      <c r="B374" s="24">
        <v>8042349.0</v>
      </c>
    </row>
    <row r="375">
      <c r="A375" s="10">
        <v>372.0</v>
      </c>
      <c r="B375" s="24">
        <v>8042416.0</v>
      </c>
    </row>
    <row r="376">
      <c r="A376" s="10">
        <v>373.0</v>
      </c>
      <c r="B376" s="24">
        <v>8042615.0</v>
      </c>
    </row>
    <row r="377">
      <c r="A377" s="10">
        <v>374.0</v>
      </c>
      <c r="B377" s="24">
        <v>8043101.0</v>
      </c>
    </row>
    <row r="378">
      <c r="A378" s="10">
        <v>375.0</v>
      </c>
      <c r="B378" s="24">
        <v>8043215.0</v>
      </c>
    </row>
    <row r="379">
      <c r="A379" s="10">
        <v>376.0</v>
      </c>
      <c r="B379" s="24">
        <v>8043232.0</v>
      </c>
    </row>
    <row r="380">
      <c r="A380" s="10">
        <v>377.0</v>
      </c>
      <c r="B380" s="24">
        <v>8043186.0</v>
      </c>
    </row>
    <row r="381">
      <c r="A381" s="10">
        <v>378.0</v>
      </c>
      <c r="B381" s="24">
        <v>8043471.0</v>
      </c>
    </row>
    <row r="382">
      <c r="A382" s="10">
        <v>379.0</v>
      </c>
      <c r="B382" s="24">
        <v>8044683.0</v>
      </c>
    </row>
    <row r="383">
      <c r="A383" s="36">
        <v>380.0</v>
      </c>
      <c r="B383" s="37">
        <v>8038370.0</v>
      </c>
    </row>
    <row r="384">
      <c r="A384" s="36">
        <v>381.0</v>
      </c>
      <c r="B384" s="37">
        <v>8038235.0</v>
      </c>
    </row>
    <row r="385">
      <c r="A385" s="36">
        <v>382.0</v>
      </c>
      <c r="B385" s="37">
        <v>8037443.0</v>
      </c>
    </row>
    <row r="386">
      <c r="A386" s="36">
        <v>383.0</v>
      </c>
      <c r="B386" s="37">
        <v>8036592.0</v>
      </c>
    </row>
    <row r="387">
      <c r="A387" s="36">
        <v>384.0</v>
      </c>
      <c r="B387" s="37">
        <v>8036052.0</v>
      </c>
    </row>
    <row r="388">
      <c r="A388" s="36">
        <v>385.0</v>
      </c>
      <c r="B388" s="37">
        <v>8045189.0</v>
      </c>
    </row>
    <row r="389">
      <c r="A389" s="36">
        <v>386.0</v>
      </c>
      <c r="B389" s="37">
        <v>8045948.0</v>
      </c>
    </row>
    <row r="390">
      <c r="A390" s="36">
        <v>387.0</v>
      </c>
      <c r="B390" s="37">
        <v>8046244.0</v>
      </c>
    </row>
    <row r="391">
      <c r="A391" s="36">
        <v>388.0</v>
      </c>
      <c r="B391" s="37">
        <v>8046920.0</v>
      </c>
    </row>
    <row r="392">
      <c r="A392" s="36">
        <v>389.0</v>
      </c>
      <c r="B392" s="37">
        <v>8047974.0</v>
      </c>
    </row>
    <row r="393">
      <c r="A393" s="36">
        <v>390.0</v>
      </c>
      <c r="B393" s="37">
        <v>8048752.0</v>
      </c>
    </row>
    <row r="394">
      <c r="A394" s="10">
        <v>391.0</v>
      </c>
      <c r="B394" s="24">
        <v>8048888.0</v>
      </c>
    </row>
    <row r="395">
      <c r="A395" s="10">
        <v>392.0</v>
      </c>
      <c r="B395" s="10">
        <v>8054929.0</v>
      </c>
    </row>
    <row r="396">
      <c r="A396" s="10">
        <v>393.0</v>
      </c>
      <c r="B396" s="10">
        <v>8056933.0</v>
      </c>
    </row>
    <row r="397">
      <c r="A397" s="10">
        <v>394.0</v>
      </c>
      <c r="B397" s="10">
        <v>8057501.0</v>
      </c>
    </row>
    <row r="398">
      <c r="A398" s="10">
        <v>395.0</v>
      </c>
      <c r="B398" s="10">
        <v>8059085.0</v>
      </c>
    </row>
    <row r="399">
      <c r="A399" s="10">
        <v>396.0</v>
      </c>
      <c r="B399" s="10">
        <v>8059722.0</v>
      </c>
    </row>
    <row r="400">
      <c r="A400" s="10">
        <v>397.0</v>
      </c>
      <c r="B400" s="10">
        <v>8060669.0</v>
      </c>
    </row>
    <row r="401">
      <c r="A401" s="10">
        <v>398.0</v>
      </c>
      <c r="B401" s="10">
        <v>8042615.0</v>
      </c>
    </row>
    <row r="402">
      <c r="A402" s="36">
        <v>399.0</v>
      </c>
      <c r="B402" s="36">
        <v>8049285.0</v>
      </c>
    </row>
    <row r="403">
      <c r="A403" s="10">
        <v>400.0</v>
      </c>
      <c r="B403" s="10">
        <v>8062378.0</v>
      </c>
    </row>
    <row r="404">
      <c r="A404" s="10">
        <v>401.0</v>
      </c>
      <c r="B404" s="10">
        <v>8083082.0</v>
      </c>
    </row>
    <row r="405">
      <c r="A405" s="10">
        <v>402.0</v>
      </c>
      <c r="B405" s="10">
        <v>8083686.0</v>
      </c>
    </row>
    <row r="406">
      <c r="A406" s="10">
        <v>403.0</v>
      </c>
      <c r="B406" s="10">
        <v>8084502.0</v>
      </c>
    </row>
    <row r="407">
      <c r="A407" s="10">
        <v>404.0</v>
      </c>
      <c r="B407" s="10">
        <v>8085630.0</v>
      </c>
    </row>
    <row r="408">
      <c r="A408" s="10">
        <v>405.0</v>
      </c>
      <c r="B408" s="10">
        <v>8082389.0</v>
      </c>
    </row>
    <row r="409">
      <c r="A409" s="10">
        <v>406.0</v>
      </c>
      <c r="B409" s="10">
        <v>8049871.0</v>
      </c>
    </row>
    <row r="410">
      <c r="A410" s="10">
        <v>407.0</v>
      </c>
      <c r="B410" s="10">
        <v>8051620.0</v>
      </c>
    </row>
    <row r="411">
      <c r="A411" s="392">
        <v>2021.0</v>
      </c>
    </row>
    <row r="412">
      <c r="A412" s="10">
        <v>408.0</v>
      </c>
      <c r="B412" s="10">
        <v>7775500.0</v>
      </c>
    </row>
    <row r="413">
      <c r="A413" s="10">
        <v>409.0</v>
      </c>
      <c r="B413" s="10">
        <v>7776228.0</v>
      </c>
    </row>
    <row r="414">
      <c r="A414" s="10">
        <v>410.0</v>
      </c>
      <c r="B414" s="41">
        <v>7747857.0</v>
      </c>
    </row>
    <row r="415">
      <c r="A415" s="10">
        <v>411.0</v>
      </c>
      <c r="B415" s="41">
        <v>7788662.0</v>
      </c>
    </row>
    <row r="416">
      <c r="A416" s="10">
        <v>412.0</v>
      </c>
      <c r="B416" s="41">
        <v>7789947.0</v>
      </c>
    </row>
    <row r="417">
      <c r="A417" s="10">
        <v>413.0</v>
      </c>
      <c r="B417" s="41">
        <v>7788545.0</v>
      </c>
    </row>
    <row r="418">
      <c r="A418" s="10">
        <v>414.0</v>
      </c>
      <c r="B418" s="41">
        <v>7792489.0</v>
      </c>
    </row>
    <row r="419">
      <c r="A419" s="10">
        <v>415.0</v>
      </c>
      <c r="B419" s="41">
        <v>7792921.0</v>
      </c>
    </row>
    <row r="420">
      <c r="A420" s="10">
        <v>416.0</v>
      </c>
      <c r="B420" s="41">
        <v>7792925.0</v>
      </c>
    </row>
    <row r="421">
      <c r="A421" s="10">
        <v>417.0</v>
      </c>
      <c r="B421" s="41">
        <v>7794576.0</v>
      </c>
    </row>
    <row r="422">
      <c r="A422" s="10">
        <v>418.0</v>
      </c>
      <c r="B422" s="41">
        <v>7794598.0</v>
      </c>
    </row>
    <row r="423">
      <c r="A423" s="10">
        <v>419.0</v>
      </c>
      <c r="B423" s="41">
        <v>7820513.0</v>
      </c>
    </row>
    <row r="424">
      <c r="A424" s="10">
        <v>420.0</v>
      </c>
      <c r="B424" s="41">
        <v>7821413.0</v>
      </c>
    </row>
    <row r="425">
      <c r="A425" s="10">
        <v>421.0</v>
      </c>
      <c r="B425" s="41">
        <v>7822587.0</v>
      </c>
    </row>
    <row r="426">
      <c r="A426" s="10">
        <v>422.0</v>
      </c>
      <c r="B426" s="41">
        <v>7826953.0</v>
      </c>
    </row>
    <row r="427">
      <c r="A427" s="10">
        <v>423.0</v>
      </c>
      <c r="B427" s="41">
        <v>7826536.0</v>
      </c>
    </row>
    <row r="428">
      <c r="A428" s="10">
        <v>424.0</v>
      </c>
      <c r="B428" s="41">
        <v>7826897.0</v>
      </c>
    </row>
    <row r="429">
      <c r="A429" s="10">
        <v>425.0</v>
      </c>
      <c r="B429" s="41">
        <v>7827711.0</v>
      </c>
    </row>
    <row r="430">
      <c r="A430" s="10">
        <v>426.0</v>
      </c>
      <c r="B430" s="41">
        <v>7827813.0</v>
      </c>
    </row>
    <row r="431">
      <c r="A431" s="10">
        <v>427.0</v>
      </c>
      <c r="B431" s="41">
        <v>7829119.0</v>
      </c>
    </row>
    <row r="432">
      <c r="A432" s="10">
        <v>428.0</v>
      </c>
      <c r="B432" s="41">
        <v>7830657.0</v>
      </c>
    </row>
    <row r="433">
      <c r="A433" s="36">
        <v>429.0</v>
      </c>
      <c r="B433" s="42">
        <v>7837075.0</v>
      </c>
    </row>
    <row r="434">
      <c r="A434" s="36">
        <v>430.0</v>
      </c>
      <c r="B434" s="42">
        <v>7837870.0</v>
      </c>
    </row>
    <row r="435">
      <c r="A435" s="36">
        <v>431.0</v>
      </c>
      <c r="B435" s="42">
        <v>7838582.0</v>
      </c>
    </row>
    <row r="436">
      <c r="A436" s="36">
        <v>432.0</v>
      </c>
      <c r="B436" s="42">
        <v>7837077.0</v>
      </c>
    </row>
    <row r="437">
      <c r="A437" s="36">
        <v>433.0</v>
      </c>
      <c r="B437" s="43">
        <v>7840422.0</v>
      </c>
    </row>
    <row r="438">
      <c r="A438" s="36">
        <v>434.0</v>
      </c>
      <c r="B438" s="42">
        <v>7841826.0</v>
      </c>
    </row>
    <row r="439">
      <c r="A439" s="36">
        <v>435.0</v>
      </c>
      <c r="B439" s="43">
        <v>7842580.0</v>
      </c>
    </row>
    <row r="440">
      <c r="A440" s="36">
        <v>436.0</v>
      </c>
      <c r="B440" s="42">
        <v>7842745.0</v>
      </c>
    </row>
    <row r="441">
      <c r="A441" s="36">
        <v>437.0</v>
      </c>
      <c r="B441" s="42">
        <v>7847247.0</v>
      </c>
    </row>
    <row r="442">
      <c r="A442" s="36">
        <v>438.0</v>
      </c>
      <c r="B442" s="42">
        <v>7848172.0</v>
      </c>
    </row>
    <row r="443">
      <c r="A443" s="36">
        <v>439.0</v>
      </c>
      <c r="B443" s="43">
        <v>7848334.0</v>
      </c>
    </row>
    <row r="444">
      <c r="A444" s="36">
        <v>440.0</v>
      </c>
      <c r="B444" s="44">
        <v>7847958.0</v>
      </c>
    </row>
    <row r="445">
      <c r="A445" s="36">
        <v>441.0</v>
      </c>
      <c r="B445" s="36">
        <v>7849712.0</v>
      </c>
    </row>
    <row r="446">
      <c r="A446" s="10">
        <v>442.0</v>
      </c>
      <c r="B446" s="30">
        <v>7805761.0</v>
      </c>
    </row>
    <row r="447">
      <c r="A447" s="10">
        <v>443.0</v>
      </c>
      <c r="B447" s="30">
        <v>7805953.0</v>
      </c>
    </row>
    <row r="448">
      <c r="A448" s="10">
        <v>444.0</v>
      </c>
      <c r="B448" s="41">
        <v>7805097.0</v>
      </c>
    </row>
    <row r="449">
      <c r="A449" s="10">
        <v>445.0</v>
      </c>
      <c r="B449" s="41">
        <v>7806786.0</v>
      </c>
    </row>
    <row r="450">
      <c r="A450" s="10">
        <v>446.0</v>
      </c>
      <c r="B450" s="41">
        <v>7806594.0</v>
      </c>
    </row>
    <row r="451">
      <c r="A451" s="10">
        <v>447.0</v>
      </c>
      <c r="B451" s="41">
        <v>7806600.0</v>
      </c>
    </row>
    <row r="452">
      <c r="A452" s="10">
        <v>448.0</v>
      </c>
      <c r="B452" s="41">
        <v>7807081.0</v>
      </c>
    </row>
    <row r="453">
      <c r="A453" s="10">
        <v>449.0</v>
      </c>
      <c r="B453" s="41">
        <v>7808967.0</v>
      </c>
    </row>
    <row r="454">
      <c r="A454" s="10">
        <v>450.0</v>
      </c>
      <c r="B454" s="41">
        <v>7831487.0</v>
      </c>
    </row>
    <row r="455">
      <c r="A455" s="10">
        <v>451.0</v>
      </c>
      <c r="B455" s="41">
        <v>7832334.0</v>
      </c>
    </row>
    <row r="456">
      <c r="A456" s="10">
        <v>452.0</v>
      </c>
      <c r="B456" s="41">
        <v>7832394.0</v>
      </c>
    </row>
    <row r="457">
      <c r="A457" s="10">
        <v>453.0</v>
      </c>
      <c r="B457" s="41">
        <v>7834427.0</v>
      </c>
    </row>
    <row r="458">
      <c r="A458" s="10">
        <v>454.0</v>
      </c>
      <c r="B458" s="41">
        <v>7834491.0</v>
      </c>
    </row>
    <row r="459">
      <c r="A459" s="10">
        <v>455.0</v>
      </c>
      <c r="B459" s="41">
        <v>7833805.0</v>
      </c>
    </row>
    <row r="460">
      <c r="A460" s="10">
        <v>456.0</v>
      </c>
      <c r="B460" s="41">
        <v>7835609.0</v>
      </c>
    </row>
    <row r="461">
      <c r="A461" s="10">
        <v>457.0</v>
      </c>
      <c r="B461" s="41">
        <v>7835722.0</v>
      </c>
    </row>
    <row r="462">
      <c r="A462" s="36">
        <v>458.0</v>
      </c>
      <c r="B462" s="42">
        <v>7838549.0</v>
      </c>
    </row>
    <row r="463">
      <c r="A463" s="36">
        <v>459.0</v>
      </c>
      <c r="B463" s="42">
        <v>7837107.0</v>
      </c>
    </row>
    <row r="464">
      <c r="A464" s="36">
        <v>460.0</v>
      </c>
      <c r="B464" s="42">
        <v>7839245.0</v>
      </c>
    </row>
    <row r="465">
      <c r="A465" s="36">
        <v>461.0</v>
      </c>
      <c r="B465" s="42">
        <v>7839665.0</v>
      </c>
    </row>
    <row r="466">
      <c r="A466" s="36">
        <v>462.0</v>
      </c>
      <c r="B466" s="42">
        <v>7842708.0</v>
      </c>
    </row>
    <row r="467">
      <c r="A467" s="36">
        <v>463.0</v>
      </c>
      <c r="B467" s="44">
        <v>7848564.0</v>
      </c>
    </row>
    <row r="468">
      <c r="A468" s="36">
        <v>464.0</v>
      </c>
      <c r="B468" s="42">
        <v>7849928.0</v>
      </c>
    </row>
    <row r="469">
      <c r="A469" s="36">
        <v>465.0</v>
      </c>
      <c r="B469" s="45">
        <v>7850205.0</v>
      </c>
    </row>
    <row r="470">
      <c r="A470" s="36">
        <v>466.0</v>
      </c>
      <c r="B470" s="42">
        <v>7869303.0</v>
      </c>
    </row>
    <row r="471">
      <c r="A471" s="36">
        <v>467.0</v>
      </c>
      <c r="B471" s="42">
        <v>7869302.0</v>
      </c>
    </row>
    <row r="472">
      <c r="A472" s="36">
        <v>468.0</v>
      </c>
      <c r="B472" s="42">
        <v>7869304.0</v>
      </c>
    </row>
    <row r="473">
      <c r="A473" s="36">
        <v>469.0</v>
      </c>
      <c r="B473" s="42">
        <v>7877595.0</v>
      </c>
    </row>
    <row r="474">
      <c r="A474" s="36">
        <v>470.0</v>
      </c>
      <c r="B474" s="42">
        <v>7880422.0</v>
      </c>
    </row>
    <row r="475">
      <c r="A475" s="10">
        <v>471.0</v>
      </c>
      <c r="B475" s="10">
        <v>7759606.0</v>
      </c>
    </row>
    <row r="476">
      <c r="A476" s="10">
        <v>472.0</v>
      </c>
      <c r="B476" s="10">
        <v>7759948.0</v>
      </c>
    </row>
    <row r="477">
      <c r="A477" s="10">
        <v>473.0</v>
      </c>
      <c r="B477" s="10">
        <v>7760041.0</v>
      </c>
    </row>
    <row r="478">
      <c r="A478" s="10">
        <v>474.0</v>
      </c>
      <c r="B478" s="10">
        <v>7760190.0</v>
      </c>
    </row>
    <row r="479">
      <c r="A479" s="10">
        <v>475.0</v>
      </c>
      <c r="B479" s="10">
        <v>7763471.0</v>
      </c>
    </row>
    <row r="480">
      <c r="A480" s="10">
        <v>476.0</v>
      </c>
      <c r="B480" s="10">
        <v>7763888.0</v>
      </c>
    </row>
    <row r="481">
      <c r="A481" s="10">
        <v>477.0</v>
      </c>
      <c r="B481" s="10">
        <v>7763891.0</v>
      </c>
    </row>
    <row r="482">
      <c r="A482" s="10">
        <v>478.0</v>
      </c>
      <c r="B482" s="10">
        <v>7777384.0</v>
      </c>
    </row>
    <row r="483">
      <c r="A483" s="13">
        <v>479.0</v>
      </c>
      <c r="B483" s="13">
        <v>7778163.0</v>
      </c>
    </row>
    <row r="484">
      <c r="A484" s="13">
        <v>480.0</v>
      </c>
      <c r="B484" s="13">
        <v>7779015.0</v>
      </c>
    </row>
    <row r="485">
      <c r="A485" s="10">
        <v>481.0</v>
      </c>
      <c r="B485" s="10">
        <v>7779055.0</v>
      </c>
    </row>
    <row r="486">
      <c r="A486" s="10">
        <v>482.0</v>
      </c>
      <c r="B486" s="10">
        <v>7779613.0</v>
      </c>
    </row>
    <row r="487">
      <c r="A487" s="10">
        <v>483.0</v>
      </c>
      <c r="B487" s="10">
        <v>7778407.0</v>
      </c>
    </row>
    <row r="488">
      <c r="A488" s="10">
        <v>484.0</v>
      </c>
      <c r="B488" s="10">
        <v>7779844.0</v>
      </c>
    </row>
    <row r="489">
      <c r="A489" s="36">
        <v>485.0</v>
      </c>
      <c r="B489" s="46">
        <v>7809881.0</v>
      </c>
    </row>
    <row r="490">
      <c r="A490" s="10">
        <v>486.0</v>
      </c>
      <c r="B490" s="41">
        <v>7807130.0</v>
      </c>
    </row>
    <row r="491">
      <c r="A491" s="10">
        <v>487.0</v>
      </c>
      <c r="B491" s="41">
        <v>7810742.0</v>
      </c>
    </row>
    <row r="492">
      <c r="A492" s="10">
        <v>488.0</v>
      </c>
      <c r="B492" s="30">
        <v>7901920.0</v>
      </c>
    </row>
    <row r="493">
      <c r="A493" s="10">
        <v>489.0</v>
      </c>
      <c r="B493" s="41">
        <v>7807995.0</v>
      </c>
    </row>
    <row r="494">
      <c r="A494" s="10">
        <v>490.0</v>
      </c>
      <c r="B494" s="41">
        <v>7789947.0</v>
      </c>
    </row>
    <row r="495">
      <c r="A495" s="10">
        <v>491.0</v>
      </c>
      <c r="B495" s="41">
        <v>7814668.0</v>
      </c>
    </row>
    <row r="496">
      <c r="A496" s="10">
        <v>492.0</v>
      </c>
      <c r="B496" s="41">
        <v>7813417.0</v>
      </c>
    </row>
    <row r="497">
      <c r="A497" s="10">
        <v>493.0</v>
      </c>
      <c r="B497" s="41">
        <v>7807678.0</v>
      </c>
    </row>
    <row r="498">
      <c r="A498" s="10">
        <v>494.0</v>
      </c>
      <c r="B498" s="30">
        <v>7836231.0</v>
      </c>
    </row>
    <row r="499">
      <c r="A499" s="10">
        <v>495.0</v>
      </c>
      <c r="B499" s="41">
        <v>7815846.0</v>
      </c>
    </row>
    <row r="500">
      <c r="A500" s="10">
        <v>496.0</v>
      </c>
      <c r="B500" s="41">
        <v>7808743.0</v>
      </c>
    </row>
    <row r="501">
      <c r="A501" s="10">
        <v>497.0</v>
      </c>
      <c r="B501" s="41">
        <v>7816643.0</v>
      </c>
    </row>
    <row r="502">
      <c r="A502" s="10">
        <v>498.0</v>
      </c>
      <c r="B502" s="41">
        <v>7816865.0</v>
      </c>
    </row>
    <row r="503">
      <c r="A503" s="10">
        <v>499.0</v>
      </c>
      <c r="B503" s="41">
        <v>7815299.0</v>
      </c>
    </row>
    <row r="504">
      <c r="A504" s="10">
        <v>500.0</v>
      </c>
      <c r="B504" s="41">
        <v>7817754.0</v>
      </c>
    </row>
    <row r="505">
      <c r="A505" s="10">
        <v>501.0</v>
      </c>
      <c r="B505" s="41">
        <v>7818483.0</v>
      </c>
    </row>
    <row r="506">
      <c r="A506" s="10">
        <v>502.0</v>
      </c>
      <c r="B506" s="41">
        <v>7819070.0</v>
      </c>
    </row>
    <row r="507">
      <c r="A507" s="10">
        <v>503.0</v>
      </c>
      <c r="B507" s="41">
        <v>7810121.0</v>
      </c>
    </row>
    <row r="508">
      <c r="A508" s="10">
        <v>504.0</v>
      </c>
      <c r="B508" s="41">
        <v>7820162.0</v>
      </c>
    </row>
    <row r="509">
      <c r="A509" s="10">
        <v>505.0</v>
      </c>
      <c r="B509" s="41">
        <v>7851272.0</v>
      </c>
    </row>
    <row r="510">
      <c r="A510" s="10">
        <v>506.0</v>
      </c>
      <c r="B510" s="47">
        <v>7853316.0</v>
      </c>
    </row>
    <row r="511">
      <c r="A511" s="10">
        <v>507.0</v>
      </c>
      <c r="B511" s="41">
        <v>7854670.0</v>
      </c>
    </row>
    <row r="512">
      <c r="A512" s="10">
        <v>508.0</v>
      </c>
      <c r="B512" s="41">
        <v>7855654.0</v>
      </c>
    </row>
    <row r="513">
      <c r="A513" s="10">
        <v>509.0</v>
      </c>
      <c r="B513" s="41">
        <v>7856656.0</v>
      </c>
    </row>
    <row r="514">
      <c r="A514" s="10">
        <v>510.0</v>
      </c>
      <c r="B514" s="41">
        <v>7855871.0</v>
      </c>
    </row>
    <row r="515">
      <c r="A515" s="10">
        <v>511.0</v>
      </c>
      <c r="B515" s="41">
        <v>7857297.0</v>
      </c>
    </row>
    <row r="516">
      <c r="A516" s="10">
        <v>512.0</v>
      </c>
      <c r="B516" s="41">
        <v>7857354.0</v>
      </c>
    </row>
    <row r="517">
      <c r="A517" s="10">
        <v>513.0</v>
      </c>
      <c r="B517" s="41">
        <v>7858098.0</v>
      </c>
    </row>
    <row r="518">
      <c r="A518" s="10">
        <v>514.0</v>
      </c>
      <c r="B518" s="41">
        <v>7864864.0</v>
      </c>
    </row>
    <row r="519">
      <c r="A519" s="10">
        <v>515.0</v>
      </c>
      <c r="B519" s="41">
        <v>7866381.0</v>
      </c>
    </row>
    <row r="520">
      <c r="A520" s="10">
        <v>516.0</v>
      </c>
      <c r="B520" s="41">
        <v>7867684.0</v>
      </c>
    </row>
    <row r="521">
      <c r="A521" s="10">
        <v>517.0</v>
      </c>
      <c r="B521" s="41">
        <v>7855653.0</v>
      </c>
    </row>
    <row r="522">
      <c r="A522" s="10">
        <v>518.0</v>
      </c>
      <c r="B522" s="41">
        <v>7858116.0</v>
      </c>
    </row>
    <row r="523">
      <c r="A523" s="36">
        <v>519.0</v>
      </c>
      <c r="B523" s="42">
        <v>7862610.0</v>
      </c>
    </row>
    <row r="524">
      <c r="A524" s="36">
        <v>520.0</v>
      </c>
      <c r="B524" s="42">
        <v>7862741.0</v>
      </c>
    </row>
    <row r="525">
      <c r="A525" s="36">
        <v>521.0</v>
      </c>
      <c r="B525" s="42">
        <v>7864190.0</v>
      </c>
    </row>
    <row r="526">
      <c r="A526" s="36">
        <v>522.0</v>
      </c>
      <c r="B526" s="42">
        <v>7853718.0</v>
      </c>
    </row>
    <row r="527">
      <c r="A527" s="36">
        <v>523.0</v>
      </c>
      <c r="B527" s="42">
        <v>7857044.0</v>
      </c>
    </row>
    <row r="528">
      <c r="A528" s="36">
        <v>524.0</v>
      </c>
      <c r="B528" s="42">
        <v>7859858.0</v>
      </c>
    </row>
    <row r="529">
      <c r="A529" s="36">
        <v>525.0</v>
      </c>
      <c r="B529" s="42">
        <v>7862670.0</v>
      </c>
    </row>
    <row r="530">
      <c r="A530" s="36">
        <v>526.0</v>
      </c>
      <c r="B530" s="42">
        <v>7864237.0</v>
      </c>
    </row>
    <row r="531">
      <c r="A531" s="36">
        <v>527.0</v>
      </c>
      <c r="B531" s="49">
        <v>7871746.0</v>
      </c>
    </row>
    <row r="532">
      <c r="A532" s="36">
        <v>528.0</v>
      </c>
      <c r="B532" s="42">
        <v>7872323.0</v>
      </c>
    </row>
    <row r="533">
      <c r="A533" s="36">
        <v>529.0</v>
      </c>
      <c r="B533" s="42">
        <v>7875428.0</v>
      </c>
    </row>
    <row r="534">
      <c r="A534" s="36">
        <v>530.0</v>
      </c>
      <c r="B534" s="42">
        <v>7870741.0</v>
      </c>
    </row>
    <row r="535">
      <c r="A535" s="36">
        <v>531.0</v>
      </c>
      <c r="B535" s="42">
        <v>7876410.0</v>
      </c>
    </row>
    <row r="536">
      <c r="A536" s="10">
        <v>532.0</v>
      </c>
      <c r="B536" s="10">
        <v>7758221.0</v>
      </c>
    </row>
    <row r="537">
      <c r="A537" s="10">
        <v>533.0</v>
      </c>
      <c r="B537" s="10">
        <v>7764414.0</v>
      </c>
    </row>
    <row r="538">
      <c r="A538" s="10">
        <v>534.0</v>
      </c>
      <c r="B538" s="10">
        <v>7764712.0</v>
      </c>
    </row>
    <row r="539">
      <c r="A539" s="10">
        <v>535.0</v>
      </c>
      <c r="B539" s="10">
        <v>7764977.0</v>
      </c>
    </row>
    <row r="540">
      <c r="A540" s="10">
        <v>536.0</v>
      </c>
      <c r="B540" s="10">
        <v>7766535.0</v>
      </c>
    </row>
    <row r="541">
      <c r="A541" s="10">
        <v>537.0</v>
      </c>
      <c r="B541" s="10">
        <v>7767090.0</v>
      </c>
    </row>
    <row r="542">
      <c r="A542" s="10">
        <v>538.0</v>
      </c>
      <c r="B542" s="10">
        <v>7767111.0</v>
      </c>
    </row>
    <row r="543">
      <c r="A543" s="10">
        <v>539.0</v>
      </c>
      <c r="B543" s="10">
        <v>7768913.0</v>
      </c>
    </row>
    <row r="544">
      <c r="A544" s="10">
        <v>540.0</v>
      </c>
      <c r="B544" s="10">
        <v>7768595.0</v>
      </c>
    </row>
    <row r="545">
      <c r="A545" s="10">
        <v>541.0</v>
      </c>
      <c r="B545" s="10">
        <v>7769255.0</v>
      </c>
    </row>
    <row r="546">
      <c r="A546" s="10">
        <v>542.0</v>
      </c>
      <c r="B546" s="10">
        <v>7769880.0</v>
      </c>
    </row>
    <row r="547">
      <c r="A547" s="10">
        <v>543.0</v>
      </c>
      <c r="B547" s="10">
        <v>7782452.0</v>
      </c>
    </row>
    <row r="548">
      <c r="A548" s="13">
        <v>544.0</v>
      </c>
      <c r="B548" s="13">
        <v>7782596.0</v>
      </c>
    </row>
    <row r="549">
      <c r="A549" s="13">
        <v>545.0</v>
      </c>
      <c r="B549" s="13">
        <v>7783012.0</v>
      </c>
    </row>
    <row r="550">
      <c r="A550" s="13">
        <v>546.0</v>
      </c>
      <c r="B550" s="41">
        <v>7883753.0</v>
      </c>
    </row>
    <row r="551">
      <c r="A551" s="13">
        <v>547.0</v>
      </c>
      <c r="B551" s="41">
        <v>7885848.0</v>
      </c>
    </row>
    <row r="552">
      <c r="A552" s="13">
        <v>548.0</v>
      </c>
      <c r="B552" s="41">
        <v>7884956.0</v>
      </c>
    </row>
    <row r="553">
      <c r="A553" s="13">
        <v>549.0</v>
      </c>
      <c r="B553" s="41">
        <v>7886760.0</v>
      </c>
    </row>
    <row r="554">
      <c r="A554" s="13">
        <v>550.0</v>
      </c>
      <c r="B554" s="41">
        <v>7886373.0</v>
      </c>
    </row>
    <row r="555">
      <c r="A555" s="13">
        <v>551.0</v>
      </c>
      <c r="B555" s="41">
        <v>7886846.0</v>
      </c>
    </row>
    <row r="556">
      <c r="A556" s="10">
        <v>552.0</v>
      </c>
      <c r="B556" s="41">
        <v>7886818.0</v>
      </c>
    </row>
    <row r="557">
      <c r="A557" s="10">
        <v>553.0</v>
      </c>
      <c r="B557" s="41">
        <v>7885836.0</v>
      </c>
    </row>
    <row r="558">
      <c r="A558" s="10">
        <v>554.0</v>
      </c>
      <c r="B558" s="41">
        <v>7888394.0</v>
      </c>
    </row>
    <row r="559">
      <c r="A559" s="10">
        <v>555.0</v>
      </c>
      <c r="B559" s="41">
        <v>7890109.0</v>
      </c>
    </row>
    <row r="560">
      <c r="A560" s="10">
        <v>556.0</v>
      </c>
      <c r="B560" s="41">
        <v>7891332.0</v>
      </c>
    </row>
    <row r="561">
      <c r="A561" s="10">
        <v>557.0</v>
      </c>
      <c r="B561" s="41">
        <v>7891906.0</v>
      </c>
    </row>
    <row r="562">
      <c r="A562" s="10">
        <v>558.0</v>
      </c>
      <c r="B562" s="41">
        <v>7892046.0</v>
      </c>
    </row>
    <row r="563">
      <c r="A563" s="10">
        <v>559.0</v>
      </c>
      <c r="B563" s="41">
        <v>7889114.0</v>
      </c>
    </row>
    <row r="564">
      <c r="A564" s="10">
        <v>560.0</v>
      </c>
      <c r="B564" s="41">
        <v>7894699.0</v>
      </c>
    </row>
    <row r="565">
      <c r="A565" s="10">
        <v>561.0</v>
      </c>
      <c r="B565" s="41">
        <v>7894971.0</v>
      </c>
    </row>
    <row r="566">
      <c r="A566" s="10">
        <v>562.0</v>
      </c>
      <c r="B566" s="41">
        <v>7895185.0</v>
      </c>
    </row>
    <row r="567">
      <c r="A567" s="10">
        <v>563.0</v>
      </c>
      <c r="B567" s="41">
        <v>7894758.0</v>
      </c>
    </row>
    <row r="568">
      <c r="A568" s="10">
        <v>564.0</v>
      </c>
      <c r="B568" s="41">
        <v>7895976.0</v>
      </c>
    </row>
    <row r="569">
      <c r="A569" s="10">
        <v>565.0</v>
      </c>
      <c r="B569" s="53">
        <v>7909526.0</v>
      </c>
    </row>
    <row r="570">
      <c r="A570" s="10">
        <v>566.0</v>
      </c>
      <c r="B570" s="41">
        <v>7897182.0</v>
      </c>
    </row>
    <row r="571">
      <c r="A571" s="10">
        <v>567.0</v>
      </c>
      <c r="B571" s="41">
        <v>7898650.0</v>
      </c>
    </row>
    <row r="572">
      <c r="A572" s="10">
        <v>568.0</v>
      </c>
      <c r="B572" s="41">
        <v>7898477.0</v>
      </c>
    </row>
    <row r="573">
      <c r="A573" s="10">
        <v>569.0</v>
      </c>
      <c r="B573" s="41">
        <v>7898469.0</v>
      </c>
    </row>
    <row r="574">
      <c r="A574" s="10">
        <v>570.0</v>
      </c>
      <c r="B574" s="41">
        <v>7899857.0</v>
      </c>
    </row>
    <row r="575">
      <c r="A575" s="10">
        <v>571.0</v>
      </c>
      <c r="B575" s="41">
        <v>7898650.0</v>
      </c>
    </row>
    <row r="576">
      <c r="A576" s="10">
        <v>572.0</v>
      </c>
      <c r="B576" s="41">
        <v>7873217.0</v>
      </c>
    </row>
    <row r="577">
      <c r="A577" s="10">
        <v>573.0</v>
      </c>
      <c r="B577" s="41">
        <v>7874360.0</v>
      </c>
    </row>
    <row r="578">
      <c r="A578" s="36">
        <v>574.0</v>
      </c>
      <c r="B578" s="42">
        <v>7878518.0</v>
      </c>
    </row>
    <row r="579">
      <c r="A579" s="10">
        <v>575.0</v>
      </c>
      <c r="B579" s="41">
        <v>7878745.0</v>
      </c>
    </row>
    <row r="580">
      <c r="A580" s="10">
        <v>576.0</v>
      </c>
      <c r="B580" s="41">
        <v>7878344.0</v>
      </c>
    </row>
    <row r="581">
      <c r="A581" s="10">
        <v>577.0</v>
      </c>
      <c r="B581" s="41">
        <v>7879498.0</v>
      </c>
    </row>
    <row r="582">
      <c r="A582" s="10">
        <v>578.0</v>
      </c>
      <c r="B582" s="41">
        <v>7881791.0</v>
      </c>
    </row>
    <row r="583">
      <c r="A583" s="36">
        <v>579.0</v>
      </c>
      <c r="B583" s="42">
        <v>7881928.0</v>
      </c>
    </row>
    <row r="584">
      <c r="A584" s="36">
        <v>580.0</v>
      </c>
      <c r="B584" s="42">
        <v>7881879.0</v>
      </c>
    </row>
    <row r="585">
      <c r="A585" s="36">
        <v>581.0</v>
      </c>
      <c r="B585" s="42">
        <v>7882203.0</v>
      </c>
    </row>
    <row r="586">
      <c r="A586" s="36">
        <v>582.0</v>
      </c>
      <c r="B586" s="54">
        <v>7882367.0</v>
      </c>
    </row>
    <row r="587">
      <c r="A587" s="36">
        <v>583.0</v>
      </c>
      <c r="B587" s="42">
        <v>7798682.0</v>
      </c>
    </row>
    <row r="588">
      <c r="A588" s="36">
        <v>584.0</v>
      </c>
      <c r="B588" s="42">
        <v>7796959.0</v>
      </c>
    </row>
    <row r="589">
      <c r="A589" s="36">
        <v>585.0</v>
      </c>
      <c r="B589" s="42">
        <v>7797690.0</v>
      </c>
    </row>
    <row r="590">
      <c r="A590" s="36">
        <v>586.0</v>
      </c>
      <c r="B590" s="36">
        <v>7799704.0</v>
      </c>
    </row>
    <row r="591">
      <c r="A591" s="36">
        <v>587.0</v>
      </c>
      <c r="B591" s="42">
        <v>7792925.0</v>
      </c>
    </row>
    <row r="592">
      <c r="A592" s="36">
        <v>588.0</v>
      </c>
      <c r="B592" s="42">
        <v>7799950.0</v>
      </c>
    </row>
    <row r="593">
      <c r="A593" s="36">
        <v>589.0</v>
      </c>
      <c r="B593" s="42">
        <v>7792278.0</v>
      </c>
    </row>
    <row r="594">
      <c r="A594" s="36">
        <v>590.0</v>
      </c>
      <c r="B594" s="42">
        <v>7800845.0</v>
      </c>
    </row>
    <row r="595">
      <c r="A595" s="36">
        <v>591.0</v>
      </c>
      <c r="B595" s="42">
        <v>7799980.0</v>
      </c>
    </row>
    <row r="596">
      <c r="A596" s="36">
        <v>592.0</v>
      </c>
      <c r="B596" s="36">
        <v>7800694.0</v>
      </c>
    </row>
    <row r="597">
      <c r="A597" s="36">
        <v>593.0</v>
      </c>
      <c r="B597" s="42">
        <v>7802710.0</v>
      </c>
    </row>
    <row r="598">
      <c r="A598" s="36">
        <v>594.0</v>
      </c>
      <c r="B598" s="41">
        <v>7900669.0</v>
      </c>
    </row>
    <row r="599">
      <c r="A599" s="10">
        <v>595.0</v>
      </c>
      <c r="B599" s="41">
        <v>7901031.0</v>
      </c>
    </row>
    <row r="600">
      <c r="A600" s="10">
        <v>596.0</v>
      </c>
      <c r="B600" s="41">
        <v>7901732.0</v>
      </c>
    </row>
    <row r="601">
      <c r="A601" s="10">
        <v>597.0</v>
      </c>
      <c r="B601" s="41">
        <v>7902376.0</v>
      </c>
    </row>
    <row r="602">
      <c r="A602" s="10">
        <v>598.0</v>
      </c>
      <c r="B602" s="41">
        <v>7902457.0</v>
      </c>
    </row>
    <row r="603">
      <c r="A603" s="10">
        <v>599.0</v>
      </c>
      <c r="B603" s="41">
        <v>7903238.0</v>
      </c>
    </row>
    <row r="604">
      <c r="A604" s="10">
        <v>600.0</v>
      </c>
      <c r="B604" s="41">
        <v>7903240.0</v>
      </c>
    </row>
    <row r="605">
      <c r="A605" s="10">
        <v>601.0</v>
      </c>
      <c r="B605" s="41">
        <v>7904368.0</v>
      </c>
    </row>
    <row r="606">
      <c r="A606" s="10">
        <v>602.0</v>
      </c>
      <c r="B606" s="41">
        <v>7904370.0</v>
      </c>
    </row>
    <row r="607">
      <c r="A607" s="10">
        <v>603.0</v>
      </c>
      <c r="B607" s="41">
        <v>7904789.0</v>
      </c>
    </row>
    <row r="608">
      <c r="A608" s="10">
        <v>604.0</v>
      </c>
      <c r="B608" s="41">
        <v>7905585.0</v>
      </c>
    </row>
    <row r="609">
      <c r="A609" s="10">
        <v>605.0</v>
      </c>
      <c r="B609" s="41">
        <v>7906242.0</v>
      </c>
    </row>
    <row r="610">
      <c r="A610" s="10">
        <v>606.0</v>
      </c>
      <c r="B610" s="41">
        <v>7907424.0</v>
      </c>
    </row>
    <row r="611">
      <c r="A611" s="10">
        <v>607.0</v>
      </c>
      <c r="B611" s="41">
        <v>7913676.0</v>
      </c>
    </row>
    <row r="612">
      <c r="A612" s="10">
        <v>608.0</v>
      </c>
      <c r="B612" s="41">
        <v>7912061.0</v>
      </c>
    </row>
    <row r="613">
      <c r="A613" s="10">
        <v>609.0</v>
      </c>
      <c r="B613" s="53">
        <v>7771142.0</v>
      </c>
    </row>
    <row r="614">
      <c r="A614" s="10">
        <v>610.0</v>
      </c>
      <c r="B614" s="10">
        <v>7772543.0</v>
      </c>
    </row>
    <row r="615">
      <c r="A615" s="10">
        <v>611.0</v>
      </c>
      <c r="B615" s="10">
        <v>7772793.0</v>
      </c>
    </row>
    <row r="616">
      <c r="A616" s="10">
        <v>612.0</v>
      </c>
      <c r="B616" s="10">
        <v>7774440.0</v>
      </c>
    </row>
    <row r="617">
      <c r="A617" s="10">
        <v>613.0</v>
      </c>
      <c r="B617" s="10">
        <v>7928838.0</v>
      </c>
    </row>
    <row r="618">
      <c r="A618" s="10">
        <v>614.0</v>
      </c>
      <c r="B618" s="10">
        <v>7928584.0</v>
      </c>
    </row>
    <row r="619">
      <c r="A619" s="36">
        <v>615.0</v>
      </c>
      <c r="B619" s="36">
        <v>7929453.0</v>
      </c>
    </row>
    <row r="620">
      <c r="A620" s="10">
        <v>616.0</v>
      </c>
      <c r="B620" s="10">
        <v>7930264.0</v>
      </c>
    </row>
    <row r="621">
      <c r="A621" s="10">
        <v>617.0</v>
      </c>
      <c r="B621" s="10">
        <v>7932645.0</v>
      </c>
    </row>
    <row r="622">
      <c r="A622" s="10">
        <v>618.0</v>
      </c>
      <c r="B622" s="10">
        <v>7933154.0</v>
      </c>
    </row>
    <row r="623">
      <c r="A623" s="10">
        <v>619.0</v>
      </c>
      <c r="B623" s="10">
        <v>7933598.0</v>
      </c>
    </row>
    <row r="624">
      <c r="A624" s="36">
        <v>620.0</v>
      </c>
      <c r="B624" s="36">
        <v>7934686.0</v>
      </c>
    </row>
    <row r="625">
      <c r="A625" s="10">
        <v>621.0</v>
      </c>
      <c r="B625" s="10">
        <v>7934487.0</v>
      </c>
    </row>
    <row r="626">
      <c r="A626" s="10">
        <v>622.0</v>
      </c>
      <c r="B626" s="10">
        <v>7934904.0</v>
      </c>
    </row>
    <row r="627">
      <c r="A627" s="10">
        <v>623.0</v>
      </c>
      <c r="B627" s="10">
        <v>7784235.0</v>
      </c>
    </row>
    <row r="628">
      <c r="A628" s="10">
        <v>624.0</v>
      </c>
      <c r="B628" s="10">
        <v>7784175.0</v>
      </c>
    </row>
    <row r="629">
      <c r="A629" s="36">
        <v>625.0</v>
      </c>
      <c r="B629" s="36">
        <v>7784430.0</v>
      </c>
    </row>
    <row r="630">
      <c r="A630" s="10">
        <v>626.0</v>
      </c>
      <c r="B630" s="10">
        <v>7784466.0</v>
      </c>
    </row>
    <row r="631">
      <c r="A631" s="10">
        <v>627.0</v>
      </c>
      <c r="B631" s="10">
        <v>7784629.0</v>
      </c>
    </row>
    <row r="632">
      <c r="A632" s="10">
        <v>628.0</v>
      </c>
      <c r="B632" s="10">
        <v>7785235.0</v>
      </c>
    </row>
    <row r="633">
      <c r="A633" s="10">
        <v>629.0</v>
      </c>
      <c r="B633" s="10">
        <v>7785499.0</v>
      </c>
    </row>
    <row r="634">
      <c r="A634" s="10">
        <v>630.0</v>
      </c>
      <c r="B634" s="10">
        <v>7785649.0</v>
      </c>
    </row>
    <row r="635">
      <c r="A635" s="10">
        <v>631.0</v>
      </c>
      <c r="B635" s="10">
        <v>7785652.0</v>
      </c>
    </row>
    <row r="636">
      <c r="A636" s="10">
        <v>632.0</v>
      </c>
      <c r="B636" s="56">
        <v>7914491.0</v>
      </c>
    </row>
    <row r="637">
      <c r="A637" s="10">
        <v>633.0</v>
      </c>
      <c r="B637" s="41">
        <v>7915362.0</v>
      </c>
    </row>
    <row r="638">
      <c r="A638" s="10">
        <v>634.0</v>
      </c>
      <c r="B638" s="41">
        <v>7915875.0</v>
      </c>
    </row>
    <row r="639">
      <c r="A639" s="10">
        <v>635.0</v>
      </c>
      <c r="B639" s="41">
        <v>7915896.0</v>
      </c>
    </row>
    <row r="640">
      <c r="A640" s="10">
        <v>636.0</v>
      </c>
      <c r="B640" s="41">
        <v>7915895.0</v>
      </c>
    </row>
    <row r="641">
      <c r="A641" s="10">
        <v>637.0</v>
      </c>
      <c r="B641" s="41">
        <v>7915894.0</v>
      </c>
    </row>
    <row r="642">
      <c r="A642" s="10">
        <v>638.0</v>
      </c>
      <c r="B642" s="41">
        <v>7915794.0</v>
      </c>
    </row>
    <row r="643">
      <c r="A643" s="10">
        <v>639.0</v>
      </c>
      <c r="B643" s="41">
        <v>7916728.0</v>
      </c>
    </row>
    <row r="644">
      <c r="A644" s="10">
        <v>640.0</v>
      </c>
      <c r="B644" s="41">
        <v>7921113.0</v>
      </c>
    </row>
    <row r="645">
      <c r="A645" s="10">
        <v>641.0</v>
      </c>
      <c r="B645" s="41">
        <v>7921405.0</v>
      </c>
    </row>
    <row r="646">
      <c r="A646" s="36">
        <v>642.0</v>
      </c>
      <c r="B646" s="42">
        <v>7803525.0</v>
      </c>
    </row>
    <row r="647">
      <c r="A647" s="36">
        <v>643.0</v>
      </c>
      <c r="B647" s="42">
        <v>7805067.0</v>
      </c>
    </row>
    <row r="648">
      <c r="A648" s="36">
        <v>644.0</v>
      </c>
      <c r="B648" s="42">
        <v>7937919.0</v>
      </c>
    </row>
    <row r="649">
      <c r="A649" s="36">
        <v>645.0</v>
      </c>
      <c r="B649" s="42">
        <v>7936901.0</v>
      </c>
    </row>
    <row r="650">
      <c r="A650" s="36">
        <v>646.0</v>
      </c>
      <c r="B650" s="42">
        <v>7939086.0</v>
      </c>
    </row>
    <row r="651">
      <c r="A651" s="36">
        <v>647.0</v>
      </c>
      <c r="B651" s="36">
        <v>7940107.0</v>
      </c>
    </row>
    <row r="652">
      <c r="A652" s="36">
        <v>648.0</v>
      </c>
      <c r="B652" s="42">
        <v>7921305.0</v>
      </c>
    </row>
    <row r="653">
      <c r="A653" s="36">
        <v>649.0</v>
      </c>
      <c r="B653" s="42">
        <v>7921304.0</v>
      </c>
    </row>
    <row r="654">
      <c r="A654" s="36">
        <v>650.0</v>
      </c>
      <c r="B654" s="42">
        <v>7923976.0</v>
      </c>
    </row>
    <row r="655">
      <c r="A655" s="36">
        <v>651.0</v>
      </c>
      <c r="B655" s="42">
        <v>7923966.0</v>
      </c>
    </row>
    <row r="656">
      <c r="A656" s="36">
        <v>652.0</v>
      </c>
      <c r="B656" s="42">
        <v>7923993.0</v>
      </c>
    </row>
    <row r="657">
      <c r="A657" s="36">
        <v>653.0</v>
      </c>
      <c r="B657" s="54">
        <v>7924123.0</v>
      </c>
    </row>
    <row r="658">
      <c r="A658" s="36">
        <v>654.0</v>
      </c>
      <c r="B658" s="42">
        <v>7925600.0</v>
      </c>
    </row>
    <row r="659">
      <c r="A659" s="36">
        <v>655.0</v>
      </c>
      <c r="B659" s="42">
        <v>7925519.0</v>
      </c>
    </row>
    <row r="660">
      <c r="A660" s="36">
        <v>656.0</v>
      </c>
      <c r="B660" s="42">
        <v>7926024.0</v>
      </c>
    </row>
    <row r="661">
      <c r="A661" s="36">
        <v>657.0</v>
      </c>
      <c r="B661" s="42">
        <v>7916317.0</v>
      </c>
    </row>
    <row r="662">
      <c r="A662" s="36">
        <v>658.0</v>
      </c>
      <c r="B662" s="42">
        <v>7926632.0</v>
      </c>
    </row>
    <row r="663">
      <c r="A663" s="36">
        <v>659.0</v>
      </c>
      <c r="B663" s="54">
        <v>7930383.0</v>
      </c>
    </row>
    <row r="664">
      <c r="A664" s="36">
        <v>660.0</v>
      </c>
      <c r="B664" s="42">
        <v>7907487.0</v>
      </c>
    </row>
    <row r="665">
      <c r="A665" s="36">
        <v>661.0</v>
      </c>
      <c r="B665" s="42">
        <v>7909902.0</v>
      </c>
    </row>
    <row r="666">
      <c r="A666" s="36">
        <v>662.0</v>
      </c>
      <c r="B666" s="42">
        <v>7912012.0</v>
      </c>
    </row>
    <row r="667">
      <c r="A667" s="10">
        <v>663.0</v>
      </c>
      <c r="B667" s="10">
        <v>7758013.0</v>
      </c>
    </row>
    <row r="668">
      <c r="A668" s="10">
        <v>664.0</v>
      </c>
      <c r="B668" s="10">
        <v>7758010.0</v>
      </c>
    </row>
    <row r="669">
      <c r="A669" s="10">
        <v>665.0</v>
      </c>
      <c r="B669" s="41">
        <v>7788581.0</v>
      </c>
    </row>
    <row r="670">
      <c r="A670" s="10">
        <v>666.0</v>
      </c>
      <c r="B670" s="41">
        <v>7788148.0</v>
      </c>
    </row>
    <row r="671">
      <c r="A671" s="10">
        <v>667.0</v>
      </c>
      <c r="B671" s="41">
        <v>7787585.0</v>
      </c>
    </row>
    <row r="672">
      <c r="A672" s="10">
        <v>668.0</v>
      </c>
      <c r="B672" s="41">
        <v>7787872.0</v>
      </c>
    </row>
    <row r="673">
      <c r="A673" s="10">
        <v>669.0</v>
      </c>
      <c r="B673" s="41">
        <v>7787057.0</v>
      </c>
    </row>
    <row r="674">
      <c r="A674" s="10">
        <v>670.0</v>
      </c>
      <c r="B674" s="41">
        <v>7786339.0</v>
      </c>
    </row>
    <row r="675">
      <c r="A675" s="36">
        <v>671.0</v>
      </c>
      <c r="B675" s="42">
        <v>7786342.0</v>
      </c>
    </row>
    <row r="676">
      <c r="A676" s="392">
        <v>2020.0</v>
      </c>
    </row>
    <row r="677">
      <c r="A677" s="36">
        <v>672.0</v>
      </c>
      <c r="B677" s="42">
        <v>7756812.0</v>
      </c>
    </row>
    <row r="678">
      <c r="A678" s="10">
        <v>673.0</v>
      </c>
      <c r="B678" s="41">
        <v>7742798.0</v>
      </c>
    </row>
    <row r="679">
      <c r="A679" s="10">
        <v>674.0</v>
      </c>
      <c r="B679" s="41">
        <v>7727877.0</v>
      </c>
    </row>
    <row r="680">
      <c r="A680" s="10">
        <v>675.0</v>
      </c>
      <c r="B680" s="30">
        <v>7582586.0</v>
      </c>
    </row>
    <row r="681">
      <c r="A681" s="10">
        <v>676.0</v>
      </c>
      <c r="B681" s="10">
        <v>7583295.0</v>
      </c>
    </row>
    <row r="682">
      <c r="A682" s="10">
        <v>677.0</v>
      </c>
      <c r="B682" s="10">
        <v>7583298.0</v>
      </c>
    </row>
    <row r="683">
      <c r="A683" s="10">
        <v>678.0</v>
      </c>
      <c r="B683" s="10">
        <v>7586432.0</v>
      </c>
    </row>
    <row r="684">
      <c r="A684" s="10">
        <v>679.0</v>
      </c>
      <c r="B684" s="10">
        <v>7587227.0</v>
      </c>
    </row>
    <row r="685">
      <c r="A685" s="10">
        <v>680.0</v>
      </c>
      <c r="B685" s="10">
        <v>7587486.0</v>
      </c>
    </row>
    <row r="686">
      <c r="A686" s="10">
        <v>681.0</v>
      </c>
      <c r="B686" s="10">
        <v>7587367.0</v>
      </c>
    </row>
    <row r="687">
      <c r="A687" s="10">
        <v>682.0</v>
      </c>
      <c r="B687" s="10">
        <v>7593162.0</v>
      </c>
    </row>
    <row r="688">
      <c r="A688" s="10">
        <v>683.0</v>
      </c>
      <c r="B688" s="10">
        <v>7593226.0</v>
      </c>
    </row>
    <row r="689">
      <c r="A689" s="10">
        <v>684.0</v>
      </c>
      <c r="B689" s="10">
        <v>7595981.0</v>
      </c>
    </row>
    <row r="690">
      <c r="A690" s="10">
        <v>685.0</v>
      </c>
      <c r="B690" s="10">
        <v>7597412.0</v>
      </c>
    </row>
    <row r="691">
      <c r="A691" s="10">
        <v>686.0</v>
      </c>
      <c r="B691" s="10">
        <v>7592459.0</v>
      </c>
    </row>
    <row r="692">
      <c r="A692" s="13">
        <v>687.0</v>
      </c>
      <c r="B692" s="13">
        <v>7599138.0</v>
      </c>
    </row>
    <row r="693">
      <c r="A693" s="57">
        <v>688.0</v>
      </c>
      <c r="B693" s="58">
        <v>7599838.0</v>
      </c>
    </row>
    <row r="694">
      <c r="A694" s="10">
        <v>689.0</v>
      </c>
      <c r="B694" s="10">
        <v>7601933.0</v>
      </c>
    </row>
    <row r="695">
      <c r="A695" s="57">
        <v>690.0</v>
      </c>
      <c r="B695" s="10">
        <v>7602563.0</v>
      </c>
    </row>
    <row r="696">
      <c r="A696" s="13">
        <v>691.0</v>
      </c>
      <c r="B696" s="13">
        <v>7602781.0</v>
      </c>
    </row>
    <row r="697">
      <c r="A697" s="10">
        <v>692.0</v>
      </c>
      <c r="B697" s="10">
        <v>7604212.0</v>
      </c>
    </row>
    <row r="698">
      <c r="A698" s="7">
        <v>693.0</v>
      </c>
      <c r="B698" s="10">
        <v>7606018.0</v>
      </c>
    </row>
    <row r="699">
      <c r="A699" s="10">
        <v>694.0</v>
      </c>
      <c r="B699" s="10">
        <v>7607926.0</v>
      </c>
    </row>
    <row r="700">
      <c r="A700" s="10">
        <v>695.0</v>
      </c>
      <c r="B700" s="10">
        <v>7607927.0</v>
      </c>
    </row>
    <row r="701">
      <c r="A701" s="57">
        <v>696.0</v>
      </c>
      <c r="B701" s="10">
        <v>7608568.0</v>
      </c>
    </row>
    <row r="702">
      <c r="A702" s="13">
        <v>697.0</v>
      </c>
      <c r="B702" s="10">
        <v>7610751.0</v>
      </c>
    </row>
    <row r="703">
      <c r="A703" s="10">
        <v>698.0</v>
      </c>
      <c r="B703" s="10">
        <v>7611525.0</v>
      </c>
    </row>
    <row r="704">
      <c r="A704" s="10">
        <v>699.0</v>
      </c>
      <c r="B704" s="10">
        <v>7611943.0</v>
      </c>
    </row>
    <row r="705">
      <c r="A705" s="10">
        <v>700.0</v>
      </c>
      <c r="B705" s="10">
        <v>7613807.0</v>
      </c>
    </row>
    <row r="706">
      <c r="A706" s="10">
        <v>701.0</v>
      </c>
      <c r="B706" s="10">
        <v>7613874.0</v>
      </c>
    </row>
    <row r="707">
      <c r="A707" s="10">
        <v>702.0</v>
      </c>
      <c r="B707" s="10">
        <v>7613875.0</v>
      </c>
    </row>
    <row r="708">
      <c r="A708" s="10">
        <v>703.0</v>
      </c>
      <c r="B708" s="10">
        <v>7614435.0</v>
      </c>
    </row>
    <row r="709">
      <c r="A709" s="10">
        <v>704.0</v>
      </c>
      <c r="B709" s="30">
        <v>7615988.0</v>
      </c>
    </row>
    <row r="710">
      <c r="A710" s="10">
        <v>705.0</v>
      </c>
      <c r="B710" s="30">
        <v>7616685.0</v>
      </c>
    </row>
    <row r="711">
      <c r="A711" s="10">
        <v>706.0</v>
      </c>
      <c r="B711" s="30">
        <v>7617732.0</v>
      </c>
    </row>
    <row r="712">
      <c r="A712" s="10">
        <v>707.0</v>
      </c>
      <c r="B712" s="30">
        <v>7611137.0</v>
      </c>
    </row>
    <row r="713">
      <c r="A713" s="10">
        <v>708.0</v>
      </c>
      <c r="B713" s="30">
        <v>7611136.0</v>
      </c>
    </row>
    <row r="714">
      <c r="A714" s="10">
        <v>709.0</v>
      </c>
      <c r="B714" s="30">
        <v>7615123.0</v>
      </c>
    </row>
    <row r="715">
      <c r="A715" s="10">
        <v>710.0</v>
      </c>
      <c r="B715" s="30">
        <v>7619486.0</v>
      </c>
    </row>
    <row r="716">
      <c r="A716" s="10">
        <v>711.0</v>
      </c>
      <c r="B716" s="30">
        <v>7621639.0</v>
      </c>
    </row>
    <row r="717">
      <c r="A717" s="10">
        <v>712.0</v>
      </c>
      <c r="B717" s="30">
        <v>7621327.0</v>
      </c>
    </row>
    <row r="718">
      <c r="A718" s="10">
        <v>713.0</v>
      </c>
      <c r="B718" s="30">
        <v>7622622.0</v>
      </c>
    </row>
    <row r="719">
      <c r="A719" s="10">
        <v>714.0</v>
      </c>
      <c r="B719" s="30">
        <v>7623965.0</v>
      </c>
    </row>
    <row r="720">
      <c r="A720" s="10">
        <v>715.0</v>
      </c>
      <c r="B720" s="30">
        <v>7625577.0</v>
      </c>
    </row>
    <row r="721">
      <c r="A721" s="10">
        <v>716.0</v>
      </c>
      <c r="B721" s="30">
        <v>7623839.0</v>
      </c>
    </row>
    <row r="722">
      <c r="A722" s="10">
        <v>717.0</v>
      </c>
      <c r="B722" s="30">
        <v>7626408.0</v>
      </c>
    </row>
    <row r="723">
      <c r="A723" s="10">
        <v>718.0</v>
      </c>
      <c r="B723" s="30">
        <v>7626589.0</v>
      </c>
    </row>
    <row r="724">
      <c r="A724" s="36">
        <v>719.0</v>
      </c>
      <c r="B724" s="59">
        <v>7627037.0</v>
      </c>
    </row>
    <row r="725">
      <c r="A725" s="36">
        <v>720.0</v>
      </c>
      <c r="B725" s="59">
        <v>7627033.0</v>
      </c>
    </row>
    <row r="726">
      <c r="A726" s="36">
        <v>721.0</v>
      </c>
      <c r="B726" s="59">
        <v>7627693.0</v>
      </c>
    </row>
    <row r="727">
      <c r="A727" s="36">
        <v>722.0</v>
      </c>
      <c r="B727" s="59">
        <v>7628082.0</v>
      </c>
    </row>
    <row r="728">
      <c r="A728" s="36">
        <v>723.0</v>
      </c>
      <c r="B728" s="59">
        <v>7628767.0</v>
      </c>
    </row>
    <row r="729">
      <c r="A729" s="36">
        <v>724.0</v>
      </c>
      <c r="B729" s="59">
        <v>7630324.0</v>
      </c>
    </row>
    <row r="730">
      <c r="A730" s="36">
        <v>725.0</v>
      </c>
      <c r="B730" s="59">
        <v>7630823.0</v>
      </c>
    </row>
    <row r="731">
      <c r="A731" s="36">
        <v>736.0</v>
      </c>
      <c r="B731" s="59">
        <v>7630822.0</v>
      </c>
    </row>
    <row r="732">
      <c r="A732" s="36">
        <v>727.0</v>
      </c>
      <c r="B732" s="59">
        <v>7631892.0</v>
      </c>
    </row>
    <row r="733">
      <c r="A733" s="36">
        <v>728.0</v>
      </c>
      <c r="B733" s="59">
        <v>7631974.0</v>
      </c>
    </row>
    <row r="734">
      <c r="A734" s="36">
        <v>729.0</v>
      </c>
      <c r="B734" s="59">
        <v>7632246.0</v>
      </c>
    </row>
    <row r="735">
      <c r="A735" s="36">
        <v>730.0</v>
      </c>
      <c r="B735" s="59">
        <v>7611167.0</v>
      </c>
    </row>
    <row r="736">
      <c r="A736" s="36">
        <v>731.0</v>
      </c>
      <c r="B736" s="59">
        <v>7632293.0</v>
      </c>
    </row>
    <row r="737">
      <c r="A737" s="36">
        <v>732.0</v>
      </c>
      <c r="B737" s="59">
        <v>7633812.0</v>
      </c>
    </row>
    <row r="738">
      <c r="A738" s="36">
        <v>733.0</v>
      </c>
      <c r="B738" s="59">
        <v>7634806.0</v>
      </c>
    </row>
    <row r="739">
      <c r="A739" s="36">
        <v>734.0</v>
      </c>
      <c r="B739" s="59">
        <v>7635259.0</v>
      </c>
    </row>
    <row r="740">
      <c r="A740" s="36">
        <v>735.0</v>
      </c>
      <c r="B740" s="59">
        <v>7635980.0</v>
      </c>
    </row>
    <row r="741">
      <c r="A741" s="36">
        <v>736.0</v>
      </c>
      <c r="B741" s="59">
        <v>7635983.0</v>
      </c>
    </row>
    <row r="742">
      <c r="A742" s="36">
        <v>737.0</v>
      </c>
      <c r="B742" s="59">
        <v>7636678.0</v>
      </c>
    </row>
    <row r="743">
      <c r="A743" s="36">
        <v>738.0</v>
      </c>
      <c r="B743" s="36">
        <v>7638079.0</v>
      </c>
    </row>
    <row r="744">
      <c r="A744" s="36">
        <v>739.0</v>
      </c>
      <c r="B744" s="36">
        <v>7638005.0</v>
      </c>
    </row>
    <row r="745">
      <c r="A745" s="10">
        <v>740.0</v>
      </c>
      <c r="B745" s="10">
        <v>7637399.0</v>
      </c>
    </row>
    <row r="746">
      <c r="A746" s="10">
        <v>741.0</v>
      </c>
      <c r="B746" s="10">
        <v>7638225.0</v>
      </c>
    </row>
    <row r="747">
      <c r="A747" s="10">
        <v>742.0</v>
      </c>
      <c r="B747" s="10">
        <v>7638450.0</v>
      </c>
    </row>
    <row r="748">
      <c r="A748" s="10">
        <v>743.0</v>
      </c>
      <c r="B748" s="10">
        <v>7638725.0</v>
      </c>
    </row>
    <row r="749">
      <c r="A749" s="10">
        <v>744.0</v>
      </c>
      <c r="B749" s="10">
        <v>7638324.0</v>
      </c>
    </row>
    <row r="750">
      <c r="A750" s="10">
        <v>745.0</v>
      </c>
      <c r="B750" s="10">
        <v>7640412.0</v>
      </c>
    </row>
    <row r="751">
      <c r="A751" s="10">
        <v>746.0</v>
      </c>
      <c r="B751" s="10">
        <v>7640416.0</v>
      </c>
    </row>
    <row r="752">
      <c r="A752" s="10">
        <v>747.0</v>
      </c>
      <c r="B752" s="10">
        <v>7613807.0</v>
      </c>
    </row>
    <row r="753">
      <c r="A753" s="10">
        <v>748.0</v>
      </c>
      <c r="B753" s="10">
        <v>7641312.0</v>
      </c>
    </row>
    <row r="754">
      <c r="A754" s="10">
        <v>749.0</v>
      </c>
      <c r="B754" s="10">
        <v>7641608.0</v>
      </c>
    </row>
    <row r="755">
      <c r="A755" s="10">
        <v>750.0</v>
      </c>
      <c r="B755" s="10">
        <v>7642823.0</v>
      </c>
    </row>
    <row r="756">
      <c r="A756" s="10">
        <v>751.0</v>
      </c>
      <c r="B756" s="10">
        <v>7643803.0</v>
      </c>
    </row>
    <row r="757">
      <c r="A757" s="10">
        <v>752.0</v>
      </c>
      <c r="B757" s="10">
        <v>7645387.0</v>
      </c>
    </row>
    <row r="758">
      <c r="A758" s="10">
        <v>753.0</v>
      </c>
      <c r="B758" s="10">
        <v>7644357.0</v>
      </c>
    </row>
    <row r="759">
      <c r="A759" s="10">
        <v>754.0</v>
      </c>
      <c r="B759" s="10">
        <v>7745865.0</v>
      </c>
    </row>
    <row r="760">
      <c r="A760" s="10">
        <v>755.0</v>
      </c>
      <c r="B760" s="10">
        <v>7648896.0</v>
      </c>
    </row>
    <row r="761">
      <c r="A761" s="10">
        <v>756.0</v>
      </c>
      <c r="B761" s="10">
        <v>7647987.0</v>
      </c>
    </row>
    <row r="762">
      <c r="A762" s="10">
        <v>757.0</v>
      </c>
      <c r="B762" s="10">
        <v>7648022.0</v>
      </c>
    </row>
    <row r="763">
      <c r="A763" s="10">
        <v>758.0</v>
      </c>
      <c r="B763" s="10">
        <v>7652431.0</v>
      </c>
    </row>
    <row r="764">
      <c r="A764" s="10">
        <v>759.0</v>
      </c>
      <c r="B764" s="10">
        <v>7653084.0</v>
      </c>
    </row>
    <row r="765">
      <c r="A765" s="10">
        <v>760.0</v>
      </c>
      <c r="B765" s="10">
        <v>7654796.0</v>
      </c>
    </row>
    <row r="766">
      <c r="A766" s="10">
        <v>761.0</v>
      </c>
      <c r="B766" s="10">
        <v>7652133.0</v>
      </c>
    </row>
    <row r="767">
      <c r="A767" s="10">
        <v>762.0</v>
      </c>
      <c r="B767" s="30">
        <v>7654109.0</v>
      </c>
    </row>
    <row r="768">
      <c r="A768" s="10">
        <v>763.0</v>
      </c>
      <c r="B768" s="30">
        <v>7652672.0</v>
      </c>
    </row>
    <row r="769">
      <c r="A769" s="10">
        <v>764.0</v>
      </c>
      <c r="B769" s="30">
        <v>7653040.0</v>
      </c>
    </row>
    <row r="770">
      <c r="A770" s="10">
        <v>765.0</v>
      </c>
      <c r="B770" s="30">
        <v>7656271.0</v>
      </c>
    </row>
    <row r="771">
      <c r="A771" s="10">
        <v>766.0</v>
      </c>
      <c r="B771" s="30">
        <v>7658006.0</v>
      </c>
    </row>
    <row r="772">
      <c r="A772" s="10">
        <v>767.0</v>
      </c>
      <c r="B772" s="30">
        <v>7660109.0</v>
      </c>
    </row>
    <row r="773">
      <c r="A773" s="10">
        <v>768.0</v>
      </c>
      <c r="B773" s="30">
        <v>7660557.0</v>
      </c>
    </row>
    <row r="774">
      <c r="A774" s="10">
        <v>769.0</v>
      </c>
      <c r="B774" s="30">
        <v>7661923.0</v>
      </c>
    </row>
    <row r="775">
      <c r="A775" s="10">
        <v>770.0</v>
      </c>
      <c r="B775" s="30">
        <v>7664211.0</v>
      </c>
    </row>
    <row r="776">
      <c r="A776" s="10">
        <v>771.0</v>
      </c>
      <c r="B776" s="30">
        <v>7663238.0</v>
      </c>
    </row>
    <row r="777">
      <c r="A777" s="10">
        <v>772.0</v>
      </c>
      <c r="B777" s="30">
        <v>7663281.0</v>
      </c>
    </row>
    <row r="778">
      <c r="A778" s="10">
        <v>773.0</v>
      </c>
      <c r="B778" s="30">
        <v>7666616.0</v>
      </c>
    </row>
    <row r="779">
      <c r="A779" s="10">
        <v>774.0</v>
      </c>
      <c r="B779" s="30">
        <v>7667033.0</v>
      </c>
    </row>
    <row r="780">
      <c r="A780" s="10">
        <v>775.0</v>
      </c>
      <c r="B780" s="30">
        <v>7667263.0</v>
      </c>
    </row>
    <row r="781">
      <c r="A781" s="10">
        <v>776.0</v>
      </c>
      <c r="B781" s="30">
        <v>7666849.0</v>
      </c>
    </row>
    <row r="782">
      <c r="A782" s="10">
        <v>777.0</v>
      </c>
      <c r="B782" s="30">
        <v>7669917.0</v>
      </c>
    </row>
    <row r="783">
      <c r="A783" s="36">
        <v>778.0</v>
      </c>
      <c r="B783" s="59">
        <v>7673944.0</v>
      </c>
    </row>
    <row r="784">
      <c r="A784" s="36">
        <v>779.0</v>
      </c>
      <c r="B784" s="59">
        <v>7673822.0</v>
      </c>
    </row>
    <row r="785">
      <c r="A785" s="36">
        <v>780.0</v>
      </c>
      <c r="B785" s="59">
        <v>7674049.0</v>
      </c>
    </row>
    <row r="786">
      <c r="A786" s="36">
        <v>781.0</v>
      </c>
      <c r="B786" s="59">
        <v>7674186.0</v>
      </c>
    </row>
    <row r="787">
      <c r="A787" s="36">
        <v>782.0</v>
      </c>
      <c r="B787" s="59">
        <v>7674297.0</v>
      </c>
    </row>
    <row r="788">
      <c r="A788" s="36">
        <v>783.0</v>
      </c>
      <c r="B788" s="59">
        <v>7677362.0</v>
      </c>
    </row>
    <row r="789">
      <c r="A789" s="36">
        <v>784.0</v>
      </c>
      <c r="B789" s="59">
        <v>7677650.0</v>
      </c>
    </row>
    <row r="790">
      <c r="A790" s="36">
        <v>785.0</v>
      </c>
      <c r="B790" s="59">
        <v>7677667.0</v>
      </c>
    </row>
    <row r="791">
      <c r="A791" s="36">
        <v>786.0</v>
      </c>
      <c r="B791" s="59">
        <v>7680772.0</v>
      </c>
    </row>
    <row r="792">
      <c r="A792" s="36">
        <v>787.0</v>
      </c>
      <c r="B792" s="36">
        <v>7680795.0</v>
      </c>
    </row>
    <row r="793">
      <c r="A793" s="36">
        <v>788.0</v>
      </c>
      <c r="B793" s="59">
        <v>7681067.0</v>
      </c>
    </row>
    <row r="794">
      <c r="A794" s="36">
        <v>789.0</v>
      </c>
      <c r="B794" s="59">
        <v>7683234.0</v>
      </c>
    </row>
    <row r="795">
      <c r="A795" s="36">
        <v>780.0</v>
      </c>
      <c r="B795" s="36">
        <v>7682895.0</v>
      </c>
    </row>
    <row r="796">
      <c r="A796" s="36">
        <v>781.0</v>
      </c>
      <c r="B796" s="36">
        <v>7683739.0</v>
      </c>
    </row>
    <row r="797">
      <c r="A797" s="36">
        <v>782.0</v>
      </c>
      <c r="B797" s="36">
        <v>7684403.0</v>
      </c>
    </row>
    <row r="798">
      <c r="A798" s="36">
        <v>783.0</v>
      </c>
      <c r="B798" s="36">
        <v>7689781.0</v>
      </c>
    </row>
    <row r="799">
      <c r="A799" s="36">
        <v>784.0</v>
      </c>
      <c r="B799" s="36">
        <v>7687659.0</v>
      </c>
    </row>
    <row r="800">
      <c r="A800" s="36">
        <v>785.0</v>
      </c>
      <c r="B800" s="36">
        <v>7691670.0</v>
      </c>
    </row>
    <row r="801">
      <c r="A801" s="36">
        <v>786.0</v>
      </c>
      <c r="B801" s="59">
        <v>7685898.0</v>
      </c>
    </row>
    <row r="802">
      <c r="A802" s="36">
        <v>787.0</v>
      </c>
      <c r="B802" s="36">
        <v>7695312.0</v>
      </c>
    </row>
    <row r="803">
      <c r="A803" s="36">
        <v>788.0</v>
      </c>
      <c r="B803" s="36">
        <v>7698071.0</v>
      </c>
    </row>
    <row r="804">
      <c r="A804" s="36">
        <v>789.0</v>
      </c>
      <c r="B804" s="30">
        <v>7698132.0</v>
      </c>
    </row>
    <row r="805">
      <c r="A805" s="36">
        <v>790.0</v>
      </c>
      <c r="B805" s="30">
        <v>7698541.0</v>
      </c>
    </row>
    <row r="806">
      <c r="A806" s="10">
        <v>791.0</v>
      </c>
      <c r="B806" s="30">
        <v>7699666.0</v>
      </c>
    </row>
    <row r="807">
      <c r="A807" s="10">
        <v>792.0</v>
      </c>
      <c r="B807" s="30">
        <v>7688967.0</v>
      </c>
    </row>
    <row r="808">
      <c r="A808" s="10">
        <v>793.0</v>
      </c>
      <c r="B808" s="30">
        <v>7688969.0</v>
      </c>
    </row>
    <row r="809">
      <c r="A809" s="10">
        <v>794.0</v>
      </c>
      <c r="B809" s="30">
        <v>7688972.0</v>
      </c>
    </row>
    <row r="810">
      <c r="A810" s="10">
        <v>795.0</v>
      </c>
      <c r="B810" s="30">
        <v>7700514.0</v>
      </c>
    </row>
    <row r="811">
      <c r="A811" s="10">
        <v>796.0</v>
      </c>
      <c r="B811" s="30">
        <v>7701348.0</v>
      </c>
    </row>
    <row r="812">
      <c r="A812" s="10">
        <v>797.0</v>
      </c>
      <c r="B812" s="30">
        <v>7701472.0</v>
      </c>
    </row>
    <row r="813">
      <c r="A813" s="10">
        <v>798.0</v>
      </c>
      <c r="B813" s="30">
        <v>7701592.0</v>
      </c>
    </row>
    <row r="814">
      <c r="A814" s="10">
        <v>799.0</v>
      </c>
      <c r="B814" s="30">
        <v>7701594.0</v>
      </c>
    </row>
    <row r="815">
      <c r="A815" s="10">
        <v>800.0</v>
      </c>
      <c r="B815" s="30">
        <v>7702682.0</v>
      </c>
    </row>
    <row r="816">
      <c r="A816" s="10">
        <v>801.0</v>
      </c>
      <c r="B816" s="30">
        <v>7709741.0</v>
      </c>
    </row>
    <row r="817">
      <c r="A817" s="10">
        <v>802.0</v>
      </c>
      <c r="B817" s="30">
        <v>7705995.0</v>
      </c>
    </row>
    <row r="818">
      <c r="A818" s="10">
        <v>803.0</v>
      </c>
      <c r="B818" s="30">
        <v>7705996.0</v>
      </c>
    </row>
    <row r="819">
      <c r="A819" s="10">
        <v>804.0</v>
      </c>
      <c r="B819" s="30">
        <v>7706340.0</v>
      </c>
    </row>
    <row r="820">
      <c r="A820" s="10">
        <v>805.0</v>
      </c>
      <c r="B820" s="30">
        <v>7706440.0</v>
      </c>
    </row>
    <row r="821">
      <c r="A821" s="10">
        <v>806.0</v>
      </c>
      <c r="B821" s="30">
        <v>7708006.0</v>
      </c>
    </row>
    <row r="822">
      <c r="A822" s="10">
        <v>807.0</v>
      </c>
      <c r="B822" s="30">
        <v>7683912.0</v>
      </c>
    </row>
    <row r="823">
      <c r="A823" s="10">
        <v>808.0</v>
      </c>
      <c r="B823" s="30">
        <v>7710846.0</v>
      </c>
    </row>
    <row r="824">
      <c r="A824" s="10">
        <v>809.0</v>
      </c>
      <c r="B824" s="30">
        <v>7711049.0</v>
      </c>
    </row>
    <row r="825">
      <c r="A825" s="10">
        <v>810.0</v>
      </c>
      <c r="B825" s="30">
        <v>7713372.0</v>
      </c>
    </row>
    <row r="826">
      <c r="A826" s="10">
        <v>811.0</v>
      </c>
      <c r="B826" s="30">
        <v>7713713.0</v>
      </c>
    </row>
    <row r="827">
      <c r="A827" s="10">
        <v>812.0</v>
      </c>
      <c r="B827" s="30">
        <v>7714253.0</v>
      </c>
    </row>
    <row r="828">
      <c r="A828" s="10">
        <v>813.0</v>
      </c>
      <c r="B828" s="10">
        <v>7717899.0</v>
      </c>
    </row>
    <row r="829">
      <c r="A829" s="10">
        <v>814.0</v>
      </c>
      <c r="B829" s="10">
        <v>7654796.0</v>
      </c>
    </row>
    <row r="830">
      <c r="A830" s="10">
        <v>815.0</v>
      </c>
      <c r="B830" s="10">
        <v>7644430.0</v>
      </c>
    </row>
    <row r="831">
      <c r="A831" s="10">
        <v>816.0</v>
      </c>
      <c r="B831" s="10">
        <v>7645046.0</v>
      </c>
    </row>
    <row r="832">
      <c r="A832" s="36">
        <v>817.0</v>
      </c>
      <c r="B832" s="36">
        <v>7645052.0</v>
      </c>
    </row>
    <row r="833">
      <c r="A833" s="10">
        <v>818.0</v>
      </c>
      <c r="B833" s="10">
        <v>7575041.0</v>
      </c>
    </row>
    <row r="834">
      <c r="A834" s="10">
        <v>819.0</v>
      </c>
      <c r="B834" s="10">
        <v>7589007.0</v>
      </c>
    </row>
    <row r="835">
      <c r="A835" s="10">
        <v>820.0</v>
      </c>
      <c r="B835" s="10">
        <v>7719507.0</v>
      </c>
    </row>
    <row r="836">
      <c r="A836" s="10">
        <v>821.0</v>
      </c>
      <c r="B836" s="10">
        <v>7719348.0</v>
      </c>
    </row>
    <row r="837">
      <c r="A837" s="36">
        <v>822.0</v>
      </c>
      <c r="B837" s="36">
        <v>7719351.0</v>
      </c>
    </row>
    <row r="838">
      <c r="A838" s="10">
        <v>823.0</v>
      </c>
      <c r="B838" s="10">
        <v>7719943.0</v>
      </c>
    </row>
    <row r="839">
      <c r="A839" s="10">
        <v>824.0</v>
      </c>
      <c r="B839" s="10">
        <v>7720317.0</v>
      </c>
    </row>
    <row r="840">
      <c r="A840" s="10">
        <v>825.0</v>
      </c>
      <c r="B840" s="10">
        <v>7718511.0</v>
      </c>
    </row>
    <row r="841">
      <c r="A841" s="10">
        <v>826.0</v>
      </c>
      <c r="B841" s="10">
        <v>7721932.0</v>
      </c>
    </row>
    <row r="842">
      <c r="A842" s="10">
        <v>827.0</v>
      </c>
      <c r="B842" s="10">
        <v>7679531.0</v>
      </c>
    </row>
    <row r="843">
      <c r="A843" s="10">
        <v>828.0</v>
      </c>
      <c r="B843" s="10">
        <v>7723984.0</v>
      </c>
    </row>
    <row r="844">
      <c r="A844" s="10">
        <v>829.0</v>
      </c>
      <c r="B844" s="10">
        <v>7724495.0</v>
      </c>
    </row>
    <row r="845">
      <c r="A845" s="10">
        <v>830.0</v>
      </c>
      <c r="B845" s="10">
        <v>7725577.0</v>
      </c>
    </row>
    <row r="846">
      <c r="A846" s="10">
        <v>831.0</v>
      </c>
      <c r="B846" s="10">
        <v>7727130.0</v>
      </c>
    </row>
    <row r="847">
      <c r="A847" s="10">
        <v>832.0</v>
      </c>
      <c r="B847" s="10">
        <v>7727877.0</v>
      </c>
    </row>
    <row r="848">
      <c r="A848" s="10">
        <v>833.0</v>
      </c>
      <c r="B848" s="10">
        <v>7727750.0</v>
      </c>
    </row>
    <row r="849">
      <c r="A849" s="10">
        <v>834.0</v>
      </c>
      <c r="B849" s="10">
        <v>7728078.0</v>
      </c>
    </row>
    <row r="850">
      <c r="A850" s="10">
        <v>835.0</v>
      </c>
      <c r="B850" s="10">
        <v>7730042.0</v>
      </c>
    </row>
    <row r="851">
      <c r="A851" s="10">
        <v>836.0</v>
      </c>
      <c r="B851" s="10">
        <v>7731086.0</v>
      </c>
    </row>
    <row r="852">
      <c r="A852" s="10">
        <v>837.0</v>
      </c>
      <c r="B852" s="60">
        <v>7731190.0</v>
      </c>
    </row>
    <row r="853">
      <c r="A853" s="10">
        <v>838.0</v>
      </c>
      <c r="B853" s="60">
        <v>7731659.0</v>
      </c>
    </row>
    <row r="854">
      <c r="A854" s="10">
        <v>839.0</v>
      </c>
      <c r="B854" s="60">
        <v>7733267.0</v>
      </c>
    </row>
    <row r="855">
      <c r="A855" s="10">
        <v>840.0</v>
      </c>
      <c r="B855" s="60">
        <v>7733837.0</v>
      </c>
    </row>
    <row r="856">
      <c r="A856" s="10">
        <v>841.0</v>
      </c>
      <c r="B856" s="60">
        <v>7734109.0</v>
      </c>
    </row>
    <row r="857">
      <c r="A857" s="10">
        <v>842.0</v>
      </c>
      <c r="B857" s="60">
        <v>7735327.0</v>
      </c>
    </row>
    <row r="858">
      <c r="A858" s="10">
        <v>843.0</v>
      </c>
      <c r="B858" s="60">
        <v>7735678.0</v>
      </c>
    </row>
    <row r="859">
      <c r="A859" s="10">
        <v>844.0</v>
      </c>
      <c r="B859" s="60">
        <v>7737420.0</v>
      </c>
    </row>
    <row r="860">
      <c r="A860" s="10">
        <v>845.0</v>
      </c>
      <c r="B860" s="60">
        <v>7733267.0</v>
      </c>
    </row>
    <row r="861">
      <c r="A861" s="10">
        <v>846.0</v>
      </c>
      <c r="B861" s="60">
        <v>7737728.0</v>
      </c>
    </row>
    <row r="862">
      <c r="A862" s="10">
        <v>847.0</v>
      </c>
      <c r="B862" s="60">
        <v>7740629.0</v>
      </c>
    </row>
    <row r="863">
      <c r="A863" s="10">
        <v>848.0</v>
      </c>
      <c r="B863" s="60">
        <v>7740827.0</v>
      </c>
    </row>
    <row r="864">
      <c r="A864" s="10">
        <v>849.0</v>
      </c>
      <c r="B864" s="60">
        <v>7742098.0</v>
      </c>
    </row>
    <row r="865">
      <c r="A865" s="10">
        <v>850.0</v>
      </c>
      <c r="B865" s="60">
        <v>7742797.0</v>
      </c>
    </row>
    <row r="866">
      <c r="A866" s="10">
        <v>851.0</v>
      </c>
      <c r="B866" s="60">
        <v>7742720.0</v>
      </c>
    </row>
    <row r="867">
      <c r="A867" s="10">
        <v>852.0</v>
      </c>
      <c r="B867" s="60">
        <v>7742798.0</v>
      </c>
    </row>
    <row r="868">
      <c r="A868" s="10">
        <v>853.0</v>
      </c>
      <c r="B868" s="60">
        <v>7742662.0</v>
      </c>
    </row>
    <row r="869">
      <c r="A869" s="10">
        <v>854.0</v>
      </c>
      <c r="B869" s="60">
        <v>7744241.0</v>
      </c>
    </row>
    <row r="870">
      <c r="A870" s="36">
        <v>855.0</v>
      </c>
      <c r="B870" s="61">
        <v>7745491.0</v>
      </c>
    </row>
    <row r="871">
      <c r="A871" s="36">
        <v>856.0</v>
      </c>
      <c r="B871" s="61">
        <v>7747213.0</v>
      </c>
    </row>
    <row r="872">
      <c r="A872" s="36">
        <v>857.0</v>
      </c>
      <c r="B872" s="61">
        <v>7746877.0</v>
      </c>
    </row>
    <row r="873">
      <c r="A873" s="36">
        <v>858.0</v>
      </c>
      <c r="B873" s="61">
        <v>7746878.0</v>
      </c>
    </row>
    <row r="874">
      <c r="A874" s="36">
        <v>859.0</v>
      </c>
      <c r="B874" s="61">
        <v>7749068.0</v>
      </c>
    </row>
    <row r="875">
      <c r="A875" s="36">
        <v>860.0</v>
      </c>
      <c r="B875" s="61">
        <v>7749701.0</v>
      </c>
    </row>
    <row r="876">
      <c r="A876" s="36">
        <v>861.0</v>
      </c>
      <c r="B876" s="61">
        <v>7749684.0</v>
      </c>
    </row>
    <row r="877">
      <c r="A877" s="36">
        <v>862.0</v>
      </c>
      <c r="B877" s="61">
        <v>7753214.0</v>
      </c>
    </row>
    <row r="878">
      <c r="A878" s="36">
        <v>863.0</v>
      </c>
      <c r="B878" s="61">
        <v>7754442.0</v>
      </c>
    </row>
    <row r="879">
      <c r="A879" s="36">
        <v>864.0</v>
      </c>
      <c r="B879" s="61">
        <v>7754868.0</v>
      </c>
    </row>
    <row r="880">
      <c r="A880" s="36">
        <v>865.0</v>
      </c>
      <c r="B880" s="60">
        <v>7685754.0</v>
      </c>
    </row>
    <row r="881">
      <c r="A881" s="10">
        <v>866.0</v>
      </c>
      <c r="B881" s="10">
        <v>7663400.0</v>
      </c>
    </row>
    <row r="882">
      <c r="A882" s="59">
        <v>867.0</v>
      </c>
      <c r="B882" s="61">
        <v>7626821.0</v>
      </c>
    </row>
    <row r="883">
      <c r="A883" s="10">
        <v>868.0</v>
      </c>
      <c r="B883" s="10">
        <v>7663281.0</v>
      </c>
    </row>
    <row r="884">
      <c r="A884" s="10">
        <v>869.0</v>
      </c>
      <c r="B884" s="10">
        <v>7697130.0</v>
      </c>
    </row>
    <row r="885">
      <c r="A885" s="10">
        <v>870.0</v>
      </c>
      <c r="B885" s="10">
        <v>7736403.0</v>
      </c>
    </row>
    <row r="886">
      <c r="A886" s="392">
        <v>2019.0</v>
      </c>
    </row>
    <row r="887">
      <c r="A887" s="10">
        <v>871.0</v>
      </c>
      <c r="B887" s="10">
        <v>7364209.0</v>
      </c>
    </row>
    <row r="888">
      <c r="A888" s="10">
        <v>872.0</v>
      </c>
      <c r="B888" s="10">
        <v>7363836.0</v>
      </c>
    </row>
    <row r="889">
      <c r="A889" s="10">
        <v>873.0</v>
      </c>
      <c r="B889" s="10">
        <v>7364814.0</v>
      </c>
    </row>
    <row r="890">
      <c r="A890" s="10">
        <v>874.0</v>
      </c>
      <c r="B890" s="10">
        <v>7365309.0</v>
      </c>
    </row>
    <row r="891">
      <c r="A891" s="10">
        <v>875.0</v>
      </c>
      <c r="B891" s="10">
        <v>7364407.0</v>
      </c>
    </row>
    <row r="892">
      <c r="A892" s="10">
        <v>876.0</v>
      </c>
      <c r="B892" s="10">
        <v>7368037.0</v>
      </c>
    </row>
    <row r="893">
      <c r="A893" s="10">
        <v>877.0</v>
      </c>
      <c r="B893" s="62">
        <v>7368952.0</v>
      </c>
    </row>
    <row r="894">
      <c r="A894" s="10">
        <v>878.0</v>
      </c>
      <c r="B894" s="62">
        <v>7369175.0</v>
      </c>
    </row>
    <row r="895">
      <c r="A895" s="10">
        <v>879.0</v>
      </c>
      <c r="B895" s="62">
        <v>7374002.0</v>
      </c>
    </row>
    <row r="896">
      <c r="A896" s="10">
        <v>880.0</v>
      </c>
      <c r="B896" s="60">
        <v>7383440.0</v>
      </c>
    </row>
    <row r="897">
      <c r="A897" s="10">
        <v>881.0</v>
      </c>
      <c r="B897" s="62">
        <v>7370625.0</v>
      </c>
    </row>
    <row r="898">
      <c r="A898" s="10">
        <v>882.0</v>
      </c>
      <c r="B898" s="62">
        <v>7374792.0</v>
      </c>
    </row>
    <row r="899">
      <c r="A899" s="10">
        <v>883.0</v>
      </c>
      <c r="B899" s="62">
        <v>7375300.0</v>
      </c>
    </row>
    <row r="900">
      <c r="A900" s="10">
        <v>884.0</v>
      </c>
      <c r="B900" s="62">
        <v>7376069.0</v>
      </c>
    </row>
    <row r="901">
      <c r="A901" s="10">
        <v>885.0</v>
      </c>
      <c r="B901" s="62">
        <v>7378603.0</v>
      </c>
    </row>
    <row r="902">
      <c r="A902" s="10">
        <v>886.0</v>
      </c>
      <c r="B902" s="62">
        <v>7378828.0</v>
      </c>
      <c r="C902" s="100" t="s">
        <v>3975</v>
      </c>
    </row>
    <row r="903">
      <c r="A903" s="10">
        <v>887.0</v>
      </c>
      <c r="B903" s="62">
        <v>7380564.0</v>
      </c>
    </row>
    <row r="904">
      <c r="A904" s="10">
        <v>888.0</v>
      </c>
      <c r="B904" s="62">
        <v>7381323.0</v>
      </c>
    </row>
    <row r="905">
      <c r="A905" s="10">
        <v>889.0</v>
      </c>
      <c r="B905" s="62">
        <v>7381077.0</v>
      </c>
    </row>
    <row r="906">
      <c r="A906" s="63">
        <v>890.0</v>
      </c>
      <c r="B906" s="62">
        <v>7381461.0</v>
      </c>
    </row>
    <row r="907">
      <c r="A907" s="63">
        <v>891.0</v>
      </c>
      <c r="B907" s="62">
        <v>7382305.0</v>
      </c>
    </row>
    <row r="908">
      <c r="A908" s="63">
        <v>892.0</v>
      </c>
      <c r="B908" s="62">
        <v>7380224.0</v>
      </c>
    </row>
    <row r="909">
      <c r="A909" s="63">
        <v>893.0</v>
      </c>
      <c r="B909" s="62">
        <v>7384774.0</v>
      </c>
    </row>
    <row r="910">
      <c r="A910" s="63">
        <v>894.0</v>
      </c>
      <c r="B910" s="62">
        <v>7385545.0</v>
      </c>
    </row>
    <row r="911">
      <c r="A911" s="67">
        <v>895.0</v>
      </c>
      <c r="B911" s="66">
        <v>7380721.0</v>
      </c>
      <c r="C911" s="100" t="s">
        <v>3975</v>
      </c>
      <c r="D911" s="228"/>
      <c r="E911" s="228"/>
    </row>
    <row r="912">
      <c r="A912" s="63">
        <v>896.0</v>
      </c>
      <c r="B912" s="7">
        <v>7386824.0</v>
      </c>
    </row>
    <row r="913">
      <c r="A913" s="63">
        <v>897.0</v>
      </c>
      <c r="B913" s="10">
        <v>7389076.0</v>
      </c>
    </row>
    <row r="914">
      <c r="A914" s="63">
        <v>898.0</v>
      </c>
      <c r="B914" s="10">
        <v>7389079.0</v>
      </c>
    </row>
    <row r="915">
      <c r="A915" s="63">
        <v>899.0</v>
      </c>
      <c r="B915" s="10">
        <v>7389299.0</v>
      </c>
    </row>
    <row r="916">
      <c r="A916" s="63">
        <v>900.0</v>
      </c>
      <c r="B916" s="10">
        <v>7390650.0</v>
      </c>
    </row>
    <row r="917">
      <c r="A917" s="63">
        <v>901.0</v>
      </c>
      <c r="B917" s="62">
        <v>7394010.0</v>
      </c>
    </row>
    <row r="918">
      <c r="A918" s="63">
        <v>902.0</v>
      </c>
      <c r="B918" s="62">
        <v>7395995.0</v>
      </c>
    </row>
    <row r="919">
      <c r="A919" s="63">
        <v>903.0</v>
      </c>
      <c r="B919" s="62">
        <v>7396481.0</v>
      </c>
    </row>
    <row r="920">
      <c r="A920" s="63">
        <v>904.0</v>
      </c>
      <c r="B920" s="62">
        <v>7396754.0</v>
      </c>
    </row>
    <row r="921">
      <c r="A921" s="63">
        <v>905.0</v>
      </c>
      <c r="B921" s="62">
        <v>7397564.0</v>
      </c>
    </row>
    <row r="922">
      <c r="A922" s="63">
        <v>906.0</v>
      </c>
      <c r="B922" s="62">
        <v>7397566.0</v>
      </c>
    </row>
    <row r="923">
      <c r="A923" s="63">
        <v>907.0</v>
      </c>
      <c r="B923" s="62">
        <v>7398206.0</v>
      </c>
    </row>
    <row r="924">
      <c r="A924" s="63">
        <v>908.0</v>
      </c>
      <c r="B924" s="62">
        <v>7397831.0</v>
      </c>
    </row>
    <row r="925">
      <c r="A925" s="63">
        <v>909.0</v>
      </c>
      <c r="B925" s="62">
        <v>7399205.0</v>
      </c>
    </row>
    <row r="926">
      <c r="A926" s="63">
        <v>910.0</v>
      </c>
      <c r="B926" s="62">
        <v>7399846.0</v>
      </c>
    </row>
    <row r="927">
      <c r="A927" s="63">
        <v>911.0</v>
      </c>
      <c r="B927" s="62">
        <v>7400752.0</v>
      </c>
    </row>
    <row r="928">
      <c r="A928" s="63">
        <v>912.0</v>
      </c>
      <c r="B928" s="62">
        <v>7402060.0</v>
      </c>
    </row>
    <row r="929">
      <c r="A929" s="63">
        <v>913.0</v>
      </c>
      <c r="B929" s="62">
        <v>7402405.0</v>
      </c>
    </row>
    <row r="930">
      <c r="A930" s="63">
        <v>914.0</v>
      </c>
      <c r="B930" s="62">
        <v>7402480.0</v>
      </c>
    </row>
    <row r="931">
      <c r="A931" s="63">
        <v>915.0</v>
      </c>
      <c r="B931" s="62">
        <v>7403436.0</v>
      </c>
    </row>
    <row r="932">
      <c r="A932" s="63">
        <v>916.0</v>
      </c>
      <c r="B932" s="62">
        <v>7406868.0</v>
      </c>
    </row>
    <row r="933">
      <c r="A933" s="63">
        <v>917.0</v>
      </c>
      <c r="B933" s="62">
        <v>7404682.0</v>
      </c>
    </row>
    <row r="934">
      <c r="A934" s="63">
        <v>918.0</v>
      </c>
      <c r="B934" s="62">
        <v>7406448.0</v>
      </c>
    </row>
    <row r="935">
      <c r="A935" s="63">
        <v>919.0</v>
      </c>
      <c r="B935" s="10">
        <v>7408746.0</v>
      </c>
    </row>
    <row r="936">
      <c r="A936" s="63">
        <v>920.0</v>
      </c>
      <c r="B936" s="10">
        <v>7408689.0</v>
      </c>
    </row>
    <row r="937">
      <c r="A937" s="63">
        <v>921.0</v>
      </c>
      <c r="B937" s="10">
        <v>7413021.0</v>
      </c>
    </row>
    <row r="938">
      <c r="A938" s="63">
        <v>922.0</v>
      </c>
      <c r="B938" s="10">
        <v>7396481.0</v>
      </c>
    </row>
    <row r="939">
      <c r="A939" s="63">
        <v>923.0</v>
      </c>
      <c r="B939" s="10">
        <v>7411504.0</v>
      </c>
    </row>
    <row r="940">
      <c r="A940" s="63">
        <v>924.0</v>
      </c>
      <c r="B940" s="10">
        <v>7412954.0</v>
      </c>
      <c r="C940" s="100" t="s">
        <v>3975</v>
      </c>
    </row>
    <row r="941">
      <c r="A941" s="63">
        <v>925.0</v>
      </c>
      <c r="B941" s="10">
        <v>7414458.0</v>
      </c>
    </row>
    <row r="942">
      <c r="A942" s="63">
        <v>926.0</v>
      </c>
      <c r="B942" s="62">
        <v>7416643.0</v>
      </c>
    </row>
    <row r="943">
      <c r="A943" s="63">
        <v>927.0</v>
      </c>
      <c r="B943" s="62">
        <v>7417600.0</v>
      </c>
      <c r="C943" s="100" t="s">
        <v>3975</v>
      </c>
    </row>
    <row r="944">
      <c r="A944" s="63">
        <v>928.0</v>
      </c>
      <c r="B944" s="62">
        <v>7417745.0</v>
      </c>
    </row>
    <row r="945">
      <c r="A945" s="63">
        <v>929.0</v>
      </c>
      <c r="B945" s="62">
        <v>7421850.0</v>
      </c>
    </row>
    <row r="946">
      <c r="A946" s="63">
        <v>930.0</v>
      </c>
      <c r="B946" s="62">
        <v>7405784.0</v>
      </c>
    </row>
    <row r="947">
      <c r="A947" s="63">
        <v>931.0</v>
      </c>
      <c r="B947" s="62">
        <v>7422788.0</v>
      </c>
    </row>
    <row r="948">
      <c r="A948" s="63">
        <v>932.0</v>
      </c>
      <c r="B948" s="62">
        <v>7423516.0</v>
      </c>
    </row>
    <row r="949">
      <c r="A949" s="63">
        <v>933.0</v>
      </c>
      <c r="B949" s="62">
        <v>7423517.0</v>
      </c>
    </row>
    <row r="950">
      <c r="A950" s="63">
        <v>934.0</v>
      </c>
      <c r="B950" s="62">
        <v>7384825.0</v>
      </c>
    </row>
    <row r="951">
      <c r="A951" s="63">
        <v>935.0</v>
      </c>
      <c r="B951" s="62">
        <v>7386112.0</v>
      </c>
    </row>
    <row r="952">
      <c r="A952" s="63">
        <v>936.0</v>
      </c>
      <c r="B952" s="62">
        <v>7386115.0</v>
      </c>
    </row>
    <row r="953">
      <c r="A953" s="63">
        <v>937.0</v>
      </c>
      <c r="B953" s="62">
        <v>7424152.0</v>
      </c>
    </row>
    <row r="954">
      <c r="A954" s="63">
        <v>938.0</v>
      </c>
      <c r="B954" s="62">
        <v>7428346.0</v>
      </c>
    </row>
    <row r="955">
      <c r="A955" s="63">
        <v>939.0</v>
      </c>
      <c r="B955" s="62">
        <v>7427661.0</v>
      </c>
    </row>
    <row r="956">
      <c r="A956" s="63">
        <v>940.0</v>
      </c>
      <c r="B956" s="62">
        <v>7405784.0</v>
      </c>
    </row>
    <row r="957">
      <c r="A957" s="63">
        <v>941.0</v>
      </c>
      <c r="B957" s="62">
        <v>7395995.0</v>
      </c>
    </row>
    <row r="958">
      <c r="A958" s="63">
        <v>942.0</v>
      </c>
      <c r="B958" s="62">
        <v>7431315.0</v>
      </c>
    </row>
    <row r="959">
      <c r="A959" s="63">
        <v>943.0</v>
      </c>
      <c r="B959" s="62">
        <v>7415882.0</v>
      </c>
    </row>
    <row r="960">
      <c r="A960" s="63">
        <v>944.0</v>
      </c>
      <c r="B960" s="62">
        <v>7434325.0</v>
      </c>
    </row>
    <row r="961">
      <c r="A961" s="63">
        <v>945.0</v>
      </c>
      <c r="B961" s="62">
        <v>7437339.0</v>
      </c>
    </row>
    <row r="962">
      <c r="A962" s="63">
        <v>946.0</v>
      </c>
      <c r="B962" s="62">
        <v>7422788.0</v>
      </c>
    </row>
    <row r="963">
      <c r="A963" s="67">
        <v>947.0</v>
      </c>
      <c r="B963" s="66">
        <v>7433855.0</v>
      </c>
    </row>
    <row r="964">
      <c r="A964" s="63">
        <v>948.0</v>
      </c>
      <c r="B964" s="10">
        <v>7434619.0</v>
      </c>
      <c r="C964" s="100" t="s">
        <v>3975</v>
      </c>
    </row>
    <row r="965">
      <c r="A965" s="63">
        <v>949.0</v>
      </c>
      <c r="B965" s="10">
        <v>7439761.0</v>
      </c>
    </row>
    <row r="966">
      <c r="A966" s="63">
        <v>950.0</v>
      </c>
      <c r="B966" s="10">
        <v>7440882.0</v>
      </c>
    </row>
    <row r="967">
      <c r="A967" s="67">
        <v>951.0</v>
      </c>
      <c r="B967" s="36">
        <v>7440444.0</v>
      </c>
    </row>
    <row r="968">
      <c r="A968" s="67">
        <v>952.0</v>
      </c>
      <c r="B968" s="36">
        <v>7440458.0</v>
      </c>
      <c r="C968" s="100" t="s">
        <v>3975</v>
      </c>
    </row>
    <row r="969">
      <c r="A969" s="67">
        <v>953.0</v>
      </c>
      <c r="B969" s="36">
        <v>7441712.0</v>
      </c>
    </row>
    <row r="970">
      <c r="A970" s="63">
        <v>954.0</v>
      </c>
      <c r="B970" s="10">
        <v>7444923.0</v>
      </c>
    </row>
    <row r="971">
      <c r="A971" s="63">
        <v>955.0</v>
      </c>
      <c r="B971" s="10">
        <v>7446236.0</v>
      </c>
    </row>
    <row r="972">
      <c r="A972" s="63">
        <v>956.0</v>
      </c>
      <c r="B972" s="10">
        <v>7448840.0</v>
      </c>
    </row>
    <row r="973">
      <c r="A973" s="63">
        <v>957.0</v>
      </c>
      <c r="B973" s="10">
        <v>7449594.0</v>
      </c>
    </row>
    <row r="974">
      <c r="A974" s="63">
        <v>958.0</v>
      </c>
      <c r="B974" s="10">
        <v>7449605.0</v>
      </c>
    </row>
    <row r="975">
      <c r="A975" s="63">
        <v>959.0</v>
      </c>
      <c r="B975" s="30">
        <v>7450524.0</v>
      </c>
    </row>
    <row r="976">
      <c r="A976" s="63">
        <v>960.0</v>
      </c>
      <c r="B976" s="30">
        <v>7450549.0</v>
      </c>
    </row>
    <row r="977">
      <c r="A977" s="63">
        <v>961.0</v>
      </c>
      <c r="B977" s="30">
        <v>7451308.0</v>
      </c>
    </row>
    <row r="978">
      <c r="A978" s="63">
        <v>962.0</v>
      </c>
      <c r="B978" s="30">
        <v>7446356.0</v>
      </c>
    </row>
    <row r="979">
      <c r="A979" s="67">
        <v>963.0</v>
      </c>
      <c r="B979" s="66">
        <v>7453305.0</v>
      </c>
    </row>
    <row r="980">
      <c r="A980" s="67">
        <v>964.0</v>
      </c>
      <c r="B980" s="66">
        <v>7455130.0</v>
      </c>
    </row>
    <row r="981">
      <c r="A981" s="63">
        <v>965.0</v>
      </c>
      <c r="B981" s="62">
        <v>7455269.0</v>
      </c>
    </row>
    <row r="982">
      <c r="A982" s="63">
        <v>966.0</v>
      </c>
      <c r="B982" s="62">
        <v>7458698.0</v>
      </c>
    </row>
    <row r="983">
      <c r="A983" s="63">
        <v>967.0</v>
      </c>
      <c r="B983" s="62">
        <v>7460204.0</v>
      </c>
    </row>
    <row r="984">
      <c r="A984" s="68">
        <v>968.0</v>
      </c>
      <c r="B984" s="62">
        <v>7460991.0</v>
      </c>
    </row>
    <row r="985">
      <c r="A985" s="68">
        <v>969.0</v>
      </c>
      <c r="B985" s="62">
        <v>7460989.0</v>
      </c>
    </row>
    <row r="986">
      <c r="A986" s="68">
        <v>970.0</v>
      </c>
      <c r="B986" s="62">
        <v>7463558.0</v>
      </c>
    </row>
    <row r="987">
      <c r="A987" s="68">
        <v>971.0</v>
      </c>
      <c r="B987" s="62">
        <v>7464469.0</v>
      </c>
    </row>
    <row r="988">
      <c r="A988" s="30">
        <v>972.0</v>
      </c>
      <c r="B988" s="62">
        <v>7466558.0</v>
      </c>
    </row>
    <row r="989">
      <c r="A989" s="30">
        <v>973.0</v>
      </c>
      <c r="B989" s="62">
        <v>7468682.0</v>
      </c>
    </row>
    <row r="990">
      <c r="A990" s="30">
        <v>974.0</v>
      </c>
      <c r="B990" s="30">
        <v>7469190.0</v>
      </c>
    </row>
    <row r="991">
      <c r="A991" s="59">
        <v>975.0</v>
      </c>
      <c r="B991" s="66">
        <v>7468699.0</v>
      </c>
    </row>
    <row r="992">
      <c r="A992" s="30">
        <v>976.0</v>
      </c>
      <c r="B992" s="62">
        <v>7469467.0</v>
      </c>
    </row>
    <row r="993">
      <c r="A993" s="30">
        <v>977.0</v>
      </c>
      <c r="B993" s="62">
        <v>7470489.0</v>
      </c>
    </row>
    <row r="994">
      <c r="A994" s="59">
        <v>978.0</v>
      </c>
      <c r="B994" s="66">
        <v>7473969.0</v>
      </c>
    </row>
    <row r="995">
      <c r="A995" s="59">
        <v>979.0</v>
      </c>
      <c r="B995" s="66">
        <v>7473949.0</v>
      </c>
    </row>
    <row r="996">
      <c r="A996" s="69">
        <v>980.0</v>
      </c>
      <c r="B996" s="66">
        <v>7474473.0</v>
      </c>
    </row>
    <row r="997">
      <c r="A997" s="68">
        <v>981.0</v>
      </c>
      <c r="B997" s="62">
        <v>7476679.0</v>
      </c>
    </row>
    <row r="998">
      <c r="A998" s="69">
        <v>982.0</v>
      </c>
      <c r="B998" s="66">
        <v>7476197.0</v>
      </c>
      <c r="C998" s="100" t="s">
        <v>3975</v>
      </c>
    </row>
    <row r="999">
      <c r="A999" s="69">
        <v>983.0</v>
      </c>
      <c r="B999" s="66">
        <v>7479649.0</v>
      </c>
    </row>
    <row r="1000">
      <c r="A1000" s="69">
        <v>984.0</v>
      </c>
      <c r="B1000" s="66">
        <v>7480569.0</v>
      </c>
    </row>
    <row r="1001">
      <c r="A1001" s="69">
        <v>985.0</v>
      </c>
      <c r="B1001" s="66">
        <v>7479645.0</v>
      </c>
    </row>
    <row r="1002">
      <c r="A1002" s="69">
        <v>986.0</v>
      </c>
      <c r="B1002" s="66">
        <v>7484408.0</v>
      </c>
    </row>
    <row r="1003">
      <c r="A1003" s="69">
        <v>987.0</v>
      </c>
      <c r="B1003" s="66">
        <v>7484409.0</v>
      </c>
    </row>
    <row r="1004">
      <c r="A1004" s="69">
        <v>988.0</v>
      </c>
      <c r="B1004" s="66">
        <v>7486676.0</v>
      </c>
    </row>
    <row r="1005">
      <c r="A1005" s="69">
        <v>989.0</v>
      </c>
      <c r="B1005" s="66">
        <v>7487050.0</v>
      </c>
    </row>
    <row r="1006">
      <c r="A1006" s="69">
        <v>990.0</v>
      </c>
      <c r="B1006" s="66">
        <v>7487554.0</v>
      </c>
    </row>
    <row r="1007">
      <c r="A1007" s="59">
        <v>991.0</v>
      </c>
      <c r="B1007" s="66">
        <v>7487612.0</v>
      </c>
    </row>
    <row r="1008">
      <c r="A1008" s="30">
        <v>992.0</v>
      </c>
      <c r="B1008" s="30">
        <v>7487613.0</v>
      </c>
    </row>
    <row r="1009">
      <c r="A1009" s="30">
        <v>993.0</v>
      </c>
      <c r="B1009" s="30">
        <v>7488160.0</v>
      </c>
    </row>
    <row r="1010">
      <c r="A1010" s="30">
        <v>994.0</v>
      </c>
      <c r="B1010" s="30">
        <v>7504822.0</v>
      </c>
    </row>
    <row r="1011">
      <c r="A1011" s="30">
        <v>995.0</v>
      </c>
      <c r="B1011" s="30">
        <v>8032534.0</v>
      </c>
    </row>
    <row r="1012">
      <c r="A1012" s="30">
        <v>996.0</v>
      </c>
      <c r="B1012" s="30">
        <v>7490368.0</v>
      </c>
      <c r="C1012" s="100" t="s">
        <v>3975</v>
      </c>
    </row>
    <row r="1013">
      <c r="A1013" s="59">
        <v>997.0</v>
      </c>
      <c r="B1013" s="59">
        <v>7489254.0</v>
      </c>
    </row>
    <row r="1014">
      <c r="A1014" s="59">
        <v>998.0</v>
      </c>
      <c r="B1014" s="59">
        <v>7492733.0</v>
      </c>
      <c r="C1014" s="100" t="s">
        <v>3975</v>
      </c>
    </row>
    <row r="1015">
      <c r="A1015" s="30">
        <v>999.0</v>
      </c>
      <c r="B1015" s="30">
        <v>7491581.0</v>
      </c>
    </row>
    <row r="1016">
      <c r="A1016" s="30">
        <v>1000.0</v>
      </c>
      <c r="B1016" s="62">
        <v>7493125.0</v>
      </c>
    </row>
    <row r="1017">
      <c r="A1017" s="30">
        <v>1001.0</v>
      </c>
      <c r="B1017" s="62">
        <v>7493123.0</v>
      </c>
    </row>
    <row r="1018">
      <c r="A1018" s="30">
        <v>1002.0</v>
      </c>
      <c r="B1018" s="62">
        <v>7488490.0</v>
      </c>
    </row>
    <row r="1019">
      <c r="A1019" s="30">
        <v>1003.0</v>
      </c>
      <c r="B1019" s="62">
        <v>7494343.0</v>
      </c>
    </row>
    <row r="1020">
      <c r="A1020" s="30">
        <v>1004.0</v>
      </c>
      <c r="B1020" s="62">
        <v>7495690.0</v>
      </c>
    </row>
    <row r="1021">
      <c r="A1021" s="30">
        <v>1005.0</v>
      </c>
      <c r="B1021" s="62">
        <v>7495766.0</v>
      </c>
    </row>
    <row r="1022">
      <c r="A1022" s="30">
        <v>1006.0</v>
      </c>
      <c r="B1022" s="62">
        <v>7495768.0</v>
      </c>
    </row>
    <row r="1023">
      <c r="A1023" s="59">
        <v>1007.0</v>
      </c>
      <c r="B1023" s="66">
        <v>7496363.0</v>
      </c>
    </row>
    <row r="1024">
      <c r="A1024" s="30">
        <v>1008.0</v>
      </c>
      <c r="B1024" s="62">
        <v>7498392.0</v>
      </c>
    </row>
    <row r="1025">
      <c r="A1025" s="30">
        <v>1009.0</v>
      </c>
      <c r="B1025" s="62">
        <v>7500679.0</v>
      </c>
      <c r="C1025" s="100" t="s">
        <v>3975</v>
      </c>
    </row>
    <row r="1026">
      <c r="A1026" s="30">
        <v>1010.0</v>
      </c>
      <c r="B1026" s="62">
        <v>7500838.0</v>
      </c>
      <c r="C1026" s="100" t="s">
        <v>3975</v>
      </c>
    </row>
    <row r="1027">
      <c r="A1027" s="30">
        <v>1011.0</v>
      </c>
      <c r="B1027" s="62">
        <v>7477501.0</v>
      </c>
    </row>
    <row r="1028">
      <c r="A1028" s="30">
        <v>1012.0</v>
      </c>
      <c r="B1028" s="60">
        <v>7526907.0</v>
      </c>
    </row>
    <row r="1029">
      <c r="A1029" s="30">
        <v>1013.0</v>
      </c>
      <c r="B1029" s="62">
        <v>7503719.0</v>
      </c>
    </row>
    <row r="1030">
      <c r="A1030" s="30">
        <v>1014.0</v>
      </c>
      <c r="B1030" s="62">
        <v>7505528.0</v>
      </c>
    </row>
    <row r="1031">
      <c r="A1031" s="30">
        <v>1015.0</v>
      </c>
      <c r="B1031" s="62">
        <v>7507069.0</v>
      </c>
    </row>
    <row r="1032">
      <c r="A1032" s="59">
        <v>1016.0</v>
      </c>
      <c r="B1032" s="66">
        <v>7506430.0</v>
      </c>
    </row>
    <row r="1033">
      <c r="A1033" s="30">
        <v>1017.0</v>
      </c>
      <c r="B1033" s="62">
        <v>7508124.0</v>
      </c>
    </row>
    <row r="1034">
      <c r="A1034" s="30">
        <v>1018.0</v>
      </c>
      <c r="B1034" s="62">
        <v>7509664.0</v>
      </c>
    </row>
    <row r="1035">
      <c r="A1035" s="30">
        <v>1019.0</v>
      </c>
      <c r="B1035" s="62">
        <v>7511988.0</v>
      </c>
    </row>
    <row r="1036">
      <c r="A1036" s="30">
        <v>1020.0</v>
      </c>
      <c r="B1036" s="62">
        <v>7511973.0</v>
      </c>
    </row>
    <row r="1037">
      <c r="A1037" s="30">
        <v>1021.0</v>
      </c>
      <c r="B1037" s="62">
        <v>7512227.0</v>
      </c>
    </row>
    <row r="1038">
      <c r="A1038" s="30">
        <v>1022.0</v>
      </c>
      <c r="B1038" s="62">
        <v>7513725.0</v>
      </c>
    </row>
    <row r="1039">
      <c r="A1039" s="30">
        <v>1023.0</v>
      </c>
      <c r="B1039" s="62">
        <v>7514394.0</v>
      </c>
    </row>
    <row r="1040">
      <c r="A1040" s="30">
        <v>1024.0</v>
      </c>
      <c r="B1040" s="62">
        <v>7515061.0</v>
      </c>
    </row>
    <row r="1041">
      <c r="A1041" s="30">
        <v>1025.0</v>
      </c>
      <c r="B1041" s="30">
        <v>7515185.0</v>
      </c>
    </row>
    <row r="1042">
      <c r="A1042" s="30">
        <v>1026.0</v>
      </c>
      <c r="B1042" s="30">
        <v>7515845.0</v>
      </c>
    </row>
    <row r="1043">
      <c r="A1043" s="30">
        <v>1027.0</v>
      </c>
      <c r="B1043" s="30">
        <v>7516576.0</v>
      </c>
    </row>
    <row r="1044">
      <c r="A1044" s="30">
        <v>1028.0</v>
      </c>
      <c r="B1044" s="30">
        <v>7517710.0</v>
      </c>
    </row>
    <row r="1045">
      <c r="A1045" s="30">
        <v>1029.0</v>
      </c>
      <c r="B1045" s="30">
        <v>7516755.0</v>
      </c>
    </row>
    <row r="1046">
      <c r="A1046" s="30">
        <v>1030.0</v>
      </c>
      <c r="B1046" s="30">
        <v>7519923.0</v>
      </c>
    </row>
    <row r="1047">
      <c r="A1047" s="30">
        <v>1031.0</v>
      </c>
      <c r="B1047" s="30">
        <v>7521351.0</v>
      </c>
    </row>
    <row r="1048">
      <c r="A1048" s="30">
        <v>1032.0</v>
      </c>
      <c r="B1048" s="30">
        <v>7522613.0</v>
      </c>
    </row>
    <row r="1049">
      <c r="A1049" s="30">
        <v>1033.0</v>
      </c>
      <c r="B1049" s="30">
        <v>7523821.0</v>
      </c>
    </row>
    <row r="1050">
      <c r="A1050" s="30">
        <v>1034.0</v>
      </c>
      <c r="B1050" s="30">
        <v>7522243.0</v>
      </c>
    </row>
    <row r="1051">
      <c r="A1051" s="30">
        <v>1035.0</v>
      </c>
      <c r="B1051" s="30">
        <v>7524882.0</v>
      </c>
    </row>
    <row r="1052">
      <c r="A1052" s="30">
        <v>1036.0</v>
      </c>
      <c r="B1052" s="30">
        <v>7526899.0</v>
      </c>
    </row>
    <row r="1053">
      <c r="A1053" s="30">
        <v>1037.0</v>
      </c>
      <c r="B1053" s="30">
        <v>7514302.0</v>
      </c>
    </row>
    <row r="1054">
      <c r="A1054" s="30">
        <v>1038.0</v>
      </c>
      <c r="B1054" s="30">
        <v>7514303.0</v>
      </c>
    </row>
    <row r="1055">
      <c r="A1055" s="30">
        <v>1039.0</v>
      </c>
      <c r="B1055" s="30">
        <v>7527324.0</v>
      </c>
    </row>
    <row r="1056">
      <c r="A1056" s="30">
        <v>1040.0</v>
      </c>
      <c r="B1056" s="30">
        <v>7528326.0</v>
      </c>
    </row>
    <row r="1057">
      <c r="A1057" s="30">
        <v>1041.0</v>
      </c>
      <c r="B1057" s="30">
        <v>7529021.0</v>
      </c>
    </row>
    <row r="1058">
      <c r="A1058" s="30">
        <v>1042.0</v>
      </c>
      <c r="B1058" s="30">
        <v>7529831.0</v>
      </c>
    </row>
    <row r="1059">
      <c r="A1059" s="30">
        <v>1043.0</v>
      </c>
      <c r="B1059" s="30">
        <v>7531736.0</v>
      </c>
    </row>
    <row r="1060">
      <c r="A1060" s="30">
        <v>1044.0</v>
      </c>
      <c r="B1060" s="30">
        <v>7535182.0</v>
      </c>
    </row>
    <row r="1061">
      <c r="A1061" s="30">
        <v>1045.0</v>
      </c>
      <c r="B1061" s="30">
        <v>7535026.0</v>
      </c>
    </row>
    <row r="1062">
      <c r="A1062" s="30">
        <v>1046.0</v>
      </c>
      <c r="B1062" s="30">
        <v>7538484.0</v>
      </c>
    </row>
    <row r="1063">
      <c r="A1063" s="30">
        <v>1047.0</v>
      </c>
      <c r="B1063" s="30">
        <v>7538460.0</v>
      </c>
    </row>
    <row r="1064">
      <c r="A1064" s="30">
        <v>1048.0</v>
      </c>
      <c r="B1064" s="62">
        <v>7538721.0</v>
      </c>
    </row>
    <row r="1065">
      <c r="A1065" s="30">
        <v>1049.0</v>
      </c>
      <c r="B1065" s="62">
        <v>7538457.0</v>
      </c>
    </row>
    <row r="1066">
      <c r="A1066" s="30">
        <v>1050.0</v>
      </c>
      <c r="B1066" s="62">
        <v>7540719.0</v>
      </c>
    </row>
    <row r="1067">
      <c r="A1067" s="30">
        <v>1051.0</v>
      </c>
      <c r="B1067" s="62">
        <v>7541369.0</v>
      </c>
    </row>
    <row r="1068">
      <c r="A1068" s="30">
        <v>1052.0</v>
      </c>
      <c r="B1068" s="62">
        <v>7524015.0</v>
      </c>
    </row>
    <row r="1069">
      <c r="A1069" s="30">
        <v>1053.0</v>
      </c>
      <c r="B1069" s="62">
        <v>7524021.0</v>
      </c>
    </row>
    <row r="1070">
      <c r="A1070" s="30">
        <v>1054.0</v>
      </c>
      <c r="B1070" s="62">
        <v>7542234.0</v>
      </c>
    </row>
    <row r="1071">
      <c r="A1071" s="30">
        <v>1055.0</v>
      </c>
      <c r="B1071" s="30">
        <v>7549549.0</v>
      </c>
    </row>
    <row r="1072">
      <c r="A1072" s="30">
        <v>1056.0</v>
      </c>
      <c r="B1072" s="30">
        <v>7550671.0</v>
      </c>
    </row>
    <row r="1073">
      <c r="A1073" s="59">
        <v>1057.0</v>
      </c>
      <c r="B1073" s="59">
        <v>7551819.0</v>
      </c>
    </row>
    <row r="1074">
      <c r="A1074" s="30">
        <v>1058.0</v>
      </c>
      <c r="B1074" s="30">
        <v>7552714.0</v>
      </c>
    </row>
    <row r="1075">
      <c r="A1075" s="30">
        <v>1059.0</v>
      </c>
      <c r="B1075" s="30">
        <v>7552967.0</v>
      </c>
    </row>
    <row r="1076">
      <c r="A1076" s="30">
        <v>1060.0</v>
      </c>
      <c r="B1076" s="30">
        <v>7553388.0</v>
      </c>
    </row>
    <row r="1077">
      <c r="A1077" s="30">
        <v>1061.0</v>
      </c>
      <c r="B1077" s="30">
        <v>7553684.0</v>
      </c>
    </row>
    <row r="1078">
      <c r="A1078" s="30">
        <v>1062.0</v>
      </c>
      <c r="B1078" s="62">
        <v>7555049.0</v>
      </c>
    </row>
    <row r="1079">
      <c r="A1079" s="30">
        <v>1063.0</v>
      </c>
      <c r="B1079" s="62">
        <v>7555316.0</v>
      </c>
      <c r="C1079" s="100" t="s">
        <v>3975</v>
      </c>
    </row>
    <row r="1080">
      <c r="A1080" s="30">
        <v>1064.0</v>
      </c>
      <c r="B1080" s="62">
        <v>7555440.0</v>
      </c>
    </row>
    <row r="1081">
      <c r="A1081" s="30">
        <v>1065.0</v>
      </c>
      <c r="B1081" s="62">
        <v>7551819.0</v>
      </c>
    </row>
    <row r="1082">
      <c r="A1082" s="30">
        <v>1066.0</v>
      </c>
      <c r="B1082" s="62">
        <v>7557272.0</v>
      </c>
    </row>
    <row r="1083">
      <c r="A1083" s="30">
        <v>1067.0</v>
      </c>
      <c r="B1083" s="62">
        <v>7545222.0</v>
      </c>
    </row>
    <row r="1084">
      <c r="A1084" s="30">
        <v>1068.0</v>
      </c>
      <c r="B1084" s="62">
        <v>7546057.0</v>
      </c>
    </row>
    <row r="1085">
      <c r="A1085" s="30">
        <v>1069.0</v>
      </c>
      <c r="B1085" s="62">
        <v>7557990.0</v>
      </c>
    </row>
    <row r="1086">
      <c r="A1086" s="30">
        <v>1070.0</v>
      </c>
      <c r="B1086" s="62">
        <v>7558425.0</v>
      </c>
    </row>
    <row r="1087">
      <c r="A1087" s="30">
        <v>1071.0</v>
      </c>
      <c r="B1087" s="62">
        <v>7558304.0</v>
      </c>
      <c r="C1087" s="100" t="s">
        <v>3975</v>
      </c>
    </row>
    <row r="1088">
      <c r="A1088" s="30">
        <v>1072.0</v>
      </c>
      <c r="B1088" s="62">
        <v>7557223.0</v>
      </c>
    </row>
    <row r="1089">
      <c r="A1089" s="30">
        <v>1073.0</v>
      </c>
      <c r="B1089" s="62">
        <v>7559473.0</v>
      </c>
    </row>
    <row r="1090">
      <c r="A1090" s="30">
        <v>1074.0</v>
      </c>
      <c r="B1090" s="62">
        <v>7562567.0</v>
      </c>
    </row>
    <row r="1091">
      <c r="A1091" s="30">
        <v>1075.0</v>
      </c>
      <c r="B1091" s="62">
        <v>7595936.0</v>
      </c>
      <c r="C1091" s="100" t="s">
        <v>3975</v>
      </c>
    </row>
    <row r="1092">
      <c r="A1092" s="30">
        <v>1076.0</v>
      </c>
      <c r="B1092" s="62">
        <v>7575041.0</v>
      </c>
    </row>
    <row r="1093">
      <c r="A1093" s="30">
        <v>1077.0</v>
      </c>
      <c r="B1093" s="62">
        <v>7563739.0</v>
      </c>
      <c r="C1093" s="100" t="s">
        <v>3975</v>
      </c>
    </row>
    <row r="1094">
      <c r="A1094" s="30">
        <v>1078.0</v>
      </c>
      <c r="B1094" s="62">
        <v>7564059.0</v>
      </c>
      <c r="C1094" s="100" t="s">
        <v>3975</v>
      </c>
    </row>
    <row r="1095">
      <c r="A1095" s="30">
        <v>1079.0</v>
      </c>
      <c r="B1095" s="62">
        <v>7564116.0</v>
      </c>
    </row>
    <row r="1096">
      <c r="A1096" s="30">
        <v>1080.0</v>
      </c>
      <c r="B1096" s="62">
        <v>7564227.0</v>
      </c>
    </row>
    <row r="1097">
      <c r="A1097" s="30">
        <v>1081.0</v>
      </c>
      <c r="B1097" s="62">
        <v>7565457.0</v>
      </c>
    </row>
    <row r="1098">
      <c r="A1098" s="30">
        <v>1082.0</v>
      </c>
      <c r="B1098" s="30">
        <v>7569223.0</v>
      </c>
    </row>
    <row r="1099">
      <c r="A1099" s="30">
        <v>1083.0</v>
      </c>
      <c r="B1099" s="30">
        <v>7570579.0</v>
      </c>
    </row>
    <row r="1100">
      <c r="A1100" s="30">
        <v>1084.0</v>
      </c>
      <c r="B1100" s="30">
        <v>7570920.0</v>
      </c>
    </row>
    <row r="1101">
      <c r="A1101" s="30">
        <v>1085.0</v>
      </c>
      <c r="B1101" s="30">
        <v>7571169.0</v>
      </c>
      <c r="C1101" s="100" t="s">
        <v>3975</v>
      </c>
    </row>
    <row r="1102">
      <c r="A1102" s="30">
        <v>1086.0</v>
      </c>
      <c r="B1102" s="30">
        <v>7571170.0</v>
      </c>
      <c r="C1102" s="100" t="s">
        <v>3975</v>
      </c>
    </row>
    <row r="1103">
      <c r="A1103" s="30">
        <v>1087.0</v>
      </c>
      <c r="B1103" s="30">
        <v>7572337.0</v>
      </c>
    </row>
    <row r="1104">
      <c r="A1104" s="30">
        <v>1088.0</v>
      </c>
      <c r="B1104" s="30">
        <v>7573703.0</v>
      </c>
    </row>
    <row r="1105">
      <c r="A1105" s="30">
        <v>1089.0</v>
      </c>
      <c r="B1105" s="30">
        <v>7573753.0</v>
      </c>
      <c r="C1105" s="100" t="s">
        <v>3975</v>
      </c>
    </row>
    <row r="1106">
      <c r="A1106" s="30">
        <v>1090.0</v>
      </c>
      <c r="B1106" s="30">
        <v>7572339.0</v>
      </c>
      <c r="C1106" s="100" t="s">
        <v>3975</v>
      </c>
    </row>
    <row r="1107">
      <c r="A1107" s="30">
        <v>1091.0</v>
      </c>
      <c r="B1107" s="30">
        <v>7570935.0</v>
      </c>
    </row>
    <row r="1108">
      <c r="A1108" s="30">
        <v>1092.0</v>
      </c>
      <c r="B1108" s="30">
        <v>7575488.0</v>
      </c>
      <c r="C1108" s="100" t="s">
        <v>3975</v>
      </c>
    </row>
    <row r="1109">
      <c r="A1109" s="30">
        <v>1093.0</v>
      </c>
      <c r="B1109" s="30">
        <v>7574582.0</v>
      </c>
    </row>
    <row r="1110">
      <c r="A1110" s="30">
        <v>1094.0</v>
      </c>
      <c r="B1110" s="30">
        <v>7577178.0</v>
      </c>
    </row>
    <row r="1111">
      <c r="A1111" s="30">
        <v>1095.0</v>
      </c>
      <c r="B1111" s="30">
        <v>7577702.0</v>
      </c>
      <c r="C1111" s="100" t="s">
        <v>3975</v>
      </c>
    </row>
    <row r="1112">
      <c r="A1112" s="30">
        <v>1096.0</v>
      </c>
      <c r="B1112" s="30">
        <v>7578340.0</v>
      </c>
    </row>
    <row r="1113">
      <c r="A1113" s="59">
        <v>1097.0</v>
      </c>
      <c r="B1113" s="66">
        <v>7578815.0</v>
      </c>
      <c r="C1113" s="100" t="s">
        <v>3975</v>
      </c>
    </row>
    <row r="1114">
      <c r="A1114" s="59">
        <v>1098.0</v>
      </c>
      <c r="B1114" s="66">
        <v>7580041.0</v>
      </c>
    </row>
    <row r="1115">
      <c r="A1115" s="59">
        <v>1099.0</v>
      </c>
      <c r="B1115" s="66">
        <v>7581650.0</v>
      </c>
    </row>
    <row r="1116">
      <c r="A1116" s="59">
        <v>1100.0</v>
      </c>
      <c r="B1116" s="66">
        <v>7582064.0</v>
      </c>
      <c r="C1116" s="100" t="s">
        <v>3975</v>
      </c>
      <c r="D1116" s="228"/>
      <c r="E1116" s="228"/>
    </row>
    <row r="1117">
      <c r="A1117" s="392">
        <v>2018.0</v>
      </c>
    </row>
    <row r="1118">
      <c r="A1118" s="30">
        <v>1101.0</v>
      </c>
      <c r="B1118" s="30">
        <v>7146693.0</v>
      </c>
      <c r="C1118" s="100" t="s">
        <v>3975</v>
      </c>
    </row>
    <row r="1119">
      <c r="A1119" s="30">
        <v>1102.0</v>
      </c>
      <c r="B1119" s="30">
        <v>7149014.0</v>
      </c>
      <c r="C1119" s="100" t="s">
        <v>3975</v>
      </c>
    </row>
    <row r="1120">
      <c r="A1120" s="30">
        <v>1103.0</v>
      </c>
      <c r="B1120" s="30">
        <v>7148929.0</v>
      </c>
      <c r="C1120" s="100" t="s">
        <v>3975</v>
      </c>
    </row>
    <row r="1121">
      <c r="A1121" s="59">
        <v>1104.0</v>
      </c>
      <c r="B1121" s="30">
        <v>7147520.0</v>
      </c>
      <c r="C1121" s="100" t="s">
        <v>3975</v>
      </c>
    </row>
    <row r="1122">
      <c r="A1122" s="59">
        <v>1105.0</v>
      </c>
      <c r="B1122" s="30">
        <v>7149026.0</v>
      </c>
      <c r="C1122" s="100" t="s">
        <v>3975</v>
      </c>
    </row>
    <row r="1123">
      <c r="A1123" s="59">
        <v>1106.0</v>
      </c>
      <c r="B1123" s="30">
        <v>7150108.0</v>
      </c>
      <c r="C1123" s="100" t="s">
        <v>3975</v>
      </c>
    </row>
    <row r="1124">
      <c r="A1124" s="59">
        <v>1107.0</v>
      </c>
      <c r="B1124" s="30">
        <v>7150850.0</v>
      </c>
      <c r="C1124" s="100" t="s">
        <v>3975</v>
      </c>
    </row>
    <row r="1125">
      <c r="A1125" s="30">
        <v>1108.0</v>
      </c>
      <c r="B1125" s="30">
        <v>7150874.0</v>
      </c>
      <c r="C1125" s="100" t="s">
        <v>3975</v>
      </c>
    </row>
    <row r="1126">
      <c r="A1126" s="30">
        <v>1109.0</v>
      </c>
      <c r="B1126" s="60">
        <v>7151053.0</v>
      </c>
      <c r="C1126" s="100" t="s">
        <v>3975</v>
      </c>
    </row>
    <row r="1127">
      <c r="A1127" s="30">
        <v>1110.0</v>
      </c>
      <c r="B1127" s="60">
        <v>7151856.0</v>
      </c>
      <c r="C1127" s="100" t="s">
        <v>3975</v>
      </c>
    </row>
    <row r="1128">
      <c r="A1128" s="30">
        <v>1111.0</v>
      </c>
      <c r="B1128" s="60">
        <v>7154768.0</v>
      </c>
      <c r="C1128" s="100" t="s">
        <v>3975</v>
      </c>
    </row>
    <row r="1129">
      <c r="A1129" s="30">
        <v>1112.0</v>
      </c>
      <c r="B1129" s="60">
        <v>7156110.0</v>
      </c>
      <c r="C1129" s="100" t="s">
        <v>3975</v>
      </c>
    </row>
    <row r="1130">
      <c r="A1130" s="59">
        <v>1113.0</v>
      </c>
      <c r="B1130" s="61">
        <v>7155644.0</v>
      </c>
      <c r="C1130" s="100" t="s">
        <v>3975</v>
      </c>
    </row>
    <row r="1131">
      <c r="A1131" s="59">
        <v>1114.0</v>
      </c>
      <c r="B1131" s="61">
        <v>7157586.0</v>
      </c>
      <c r="C1131" s="100" t="s">
        <v>3975</v>
      </c>
      <c r="D1131" s="228"/>
      <c r="E1131" s="228"/>
    </row>
    <row r="1132">
      <c r="A1132" s="30">
        <v>1115.0</v>
      </c>
      <c r="B1132" s="60">
        <v>7159086.0</v>
      </c>
      <c r="C1132" s="100" t="s">
        <v>3975</v>
      </c>
    </row>
    <row r="1133">
      <c r="A1133" s="30">
        <v>1116.0</v>
      </c>
      <c r="B1133" s="60">
        <v>7159653.0</v>
      </c>
      <c r="C1133" s="100" t="s">
        <v>3975</v>
      </c>
    </row>
    <row r="1134">
      <c r="A1134" s="30">
        <v>1117.0</v>
      </c>
      <c r="B1134" s="60">
        <v>7159139.0</v>
      </c>
      <c r="C1134" s="100" t="s">
        <v>3975</v>
      </c>
    </row>
    <row r="1135">
      <c r="A1135" s="30">
        <v>1118.0</v>
      </c>
      <c r="B1135" s="60">
        <v>7160145.0</v>
      </c>
      <c r="C1135" s="100" t="s">
        <v>3975</v>
      </c>
    </row>
    <row r="1136">
      <c r="A1136" s="30">
        <v>1119.0</v>
      </c>
      <c r="B1136" s="60">
        <v>7162318.0</v>
      </c>
      <c r="C1136" s="100" t="s">
        <v>3975</v>
      </c>
    </row>
    <row r="1137">
      <c r="A1137" s="30">
        <v>1120.0</v>
      </c>
      <c r="B1137" s="60">
        <v>7162380.0</v>
      </c>
      <c r="C1137" s="100" t="s">
        <v>3975</v>
      </c>
    </row>
    <row r="1138">
      <c r="A1138" s="30">
        <v>1121.0</v>
      </c>
      <c r="B1138" s="61">
        <v>7163037.0</v>
      </c>
      <c r="C1138" s="100" t="s">
        <v>3975</v>
      </c>
    </row>
    <row r="1139">
      <c r="A1139" s="30">
        <v>1122.0</v>
      </c>
      <c r="B1139" s="61">
        <v>7162379.0</v>
      </c>
      <c r="C1139" s="100" t="s">
        <v>3975</v>
      </c>
    </row>
    <row r="1140">
      <c r="A1140" s="30">
        <v>1123.0</v>
      </c>
      <c r="B1140" s="61">
        <v>7162271.0</v>
      </c>
      <c r="C1140" s="100" t="s">
        <v>3975</v>
      </c>
    </row>
    <row r="1141">
      <c r="A1141" s="30">
        <v>1124.0</v>
      </c>
      <c r="B1141" s="61">
        <v>7163680.0</v>
      </c>
      <c r="C1141" s="100" t="s">
        <v>3975</v>
      </c>
    </row>
    <row r="1142">
      <c r="A1142" s="30">
        <v>1125.0</v>
      </c>
      <c r="B1142" s="61">
        <v>7163956.0</v>
      </c>
      <c r="C1142" s="100" t="s">
        <v>3975</v>
      </c>
    </row>
    <row r="1143">
      <c r="A1143" s="30">
        <v>1126.0</v>
      </c>
      <c r="B1143" s="61">
        <v>7164475.0</v>
      </c>
      <c r="C1143" s="100" t="s">
        <v>3975</v>
      </c>
    </row>
    <row r="1144">
      <c r="A1144" s="30">
        <v>1127.0</v>
      </c>
      <c r="B1144" s="61">
        <v>7164670.0</v>
      </c>
      <c r="C1144" s="100" t="s">
        <v>3975</v>
      </c>
    </row>
    <row r="1145">
      <c r="A1145" s="30">
        <v>1128.0</v>
      </c>
      <c r="B1145" s="59">
        <v>7165852.0</v>
      </c>
      <c r="C1145" s="100" t="s">
        <v>3975</v>
      </c>
    </row>
    <row r="1146">
      <c r="A1146" s="30">
        <v>1129.0</v>
      </c>
      <c r="B1146" s="59">
        <v>7168053.0</v>
      </c>
      <c r="C1146" s="100" t="s">
        <v>3975</v>
      </c>
    </row>
    <row r="1147">
      <c r="A1147" s="30">
        <v>1130.0</v>
      </c>
      <c r="B1147" s="59">
        <v>7169173.0</v>
      </c>
      <c r="C1147" s="100" t="s">
        <v>3976</v>
      </c>
    </row>
    <row r="1148">
      <c r="A1148" s="30">
        <v>1131.0</v>
      </c>
      <c r="B1148" s="59">
        <v>7166185.0</v>
      </c>
      <c r="C1148" s="100" t="s">
        <v>3975</v>
      </c>
    </row>
    <row r="1149">
      <c r="A1149" s="30">
        <v>1132.0</v>
      </c>
      <c r="B1149" s="59">
        <v>7170700.0</v>
      </c>
      <c r="C1149" s="100" t="s">
        <v>3975</v>
      </c>
    </row>
    <row r="1150">
      <c r="A1150" s="30">
        <v>1133.0</v>
      </c>
      <c r="B1150" s="59">
        <v>7172200.0</v>
      </c>
      <c r="C1150" s="100" t="s">
        <v>3975</v>
      </c>
    </row>
    <row r="1151">
      <c r="A1151" s="30">
        <v>1134.0</v>
      </c>
      <c r="B1151" s="59">
        <v>7173224.0</v>
      </c>
      <c r="C1151" s="100" t="s">
        <v>3975</v>
      </c>
    </row>
    <row r="1152">
      <c r="A1152" s="30">
        <v>1135.0</v>
      </c>
      <c r="B1152" s="59">
        <v>7173095.0</v>
      </c>
      <c r="C1152" s="100" t="s">
        <v>3975</v>
      </c>
    </row>
    <row r="1153">
      <c r="A1153" s="30">
        <v>1136.0</v>
      </c>
      <c r="B1153" s="59">
        <v>7173618.0</v>
      </c>
      <c r="C1153" s="100" t="s">
        <v>3975</v>
      </c>
    </row>
    <row r="1154">
      <c r="A1154" s="30">
        <v>1137.0</v>
      </c>
      <c r="B1154" s="59">
        <v>7175017.0</v>
      </c>
      <c r="C1154" s="100" t="s">
        <v>3975</v>
      </c>
    </row>
    <row r="1155">
      <c r="A1155" s="30">
        <v>1138.0</v>
      </c>
      <c r="B1155" s="59">
        <v>7175713.0</v>
      </c>
      <c r="C1155" s="100" t="s">
        <v>3975</v>
      </c>
    </row>
    <row r="1156">
      <c r="A1156" s="30">
        <v>1139.0</v>
      </c>
      <c r="B1156" s="59">
        <v>7174857.0</v>
      </c>
      <c r="C1156" s="100" t="s">
        <v>3975</v>
      </c>
    </row>
    <row r="1157">
      <c r="A1157" s="30">
        <v>1140.0</v>
      </c>
      <c r="B1157" s="59">
        <v>7176043.0</v>
      </c>
      <c r="C1157" s="100" t="s">
        <v>3975</v>
      </c>
    </row>
    <row r="1158">
      <c r="A1158" s="30">
        <v>1141.0</v>
      </c>
      <c r="B1158" s="59">
        <v>7176377.0</v>
      </c>
      <c r="C1158" s="100" t="s">
        <v>3975</v>
      </c>
    </row>
    <row r="1159">
      <c r="A1159" s="30">
        <v>1142.0</v>
      </c>
      <c r="B1159" s="59">
        <v>7176161.0</v>
      </c>
      <c r="C1159" s="100" t="s">
        <v>3975</v>
      </c>
    </row>
    <row r="1160">
      <c r="A1160" s="30">
        <v>1143.0</v>
      </c>
      <c r="B1160" s="59">
        <v>7176378.0</v>
      </c>
      <c r="C1160" s="100" t="s">
        <v>3975</v>
      </c>
    </row>
    <row r="1161">
      <c r="A1161" s="30">
        <v>1144.0</v>
      </c>
      <c r="B1161" s="59">
        <v>7180813.0</v>
      </c>
      <c r="C1161" s="100" t="s">
        <v>3975</v>
      </c>
    </row>
    <row r="1162">
      <c r="A1162" s="30">
        <v>1145.0</v>
      </c>
      <c r="B1162" s="59">
        <v>7182194.0</v>
      </c>
      <c r="C1162" s="100" t="s">
        <v>3975</v>
      </c>
    </row>
    <row r="1163">
      <c r="A1163" s="30">
        <v>1146.0</v>
      </c>
      <c r="B1163" s="59">
        <v>7185447.0</v>
      </c>
      <c r="C1163" s="100" t="s">
        <v>3975</v>
      </c>
    </row>
    <row r="1164">
      <c r="A1164" s="30">
        <v>1147.0</v>
      </c>
      <c r="B1164" s="59">
        <v>7186965.0</v>
      </c>
      <c r="C1164" s="100" t="s">
        <v>3975</v>
      </c>
    </row>
    <row r="1165">
      <c r="A1165" s="30">
        <v>1148.0</v>
      </c>
      <c r="B1165" s="59">
        <v>7187241.0</v>
      </c>
      <c r="C1165" s="100" t="s">
        <v>3975</v>
      </c>
    </row>
    <row r="1166">
      <c r="A1166" s="30">
        <v>1149.0</v>
      </c>
      <c r="B1166" s="59">
        <v>7187818.0</v>
      </c>
      <c r="C1166" s="100" t="s">
        <v>3975</v>
      </c>
    </row>
    <row r="1167">
      <c r="A1167" s="30">
        <v>1150.0</v>
      </c>
      <c r="B1167" s="59">
        <v>7188942.0</v>
      </c>
      <c r="C1167" s="100" t="s">
        <v>3976</v>
      </c>
    </row>
    <row r="1168">
      <c r="A1168" s="30">
        <v>1151.0</v>
      </c>
      <c r="B1168" s="59">
        <v>7189333.0</v>
      </c>
      <c r="C1168" s="100" t="s">
        <v>3976</v>
      </c>
    </row>
    <row r="1169">
      <c r="A1169" s="30">
        <v>1152.0</v>
      </c>
      <c r="B1169" s="59">
        <v>7163826.0</v>
      </c>
      <c r="C1169" s="100" t="s">
        <v>3976</v>
      </c>
    </row>
    <row r="1170">
      <c r="A1170" s="30">
        <v>1153.0</v>
      </c>
      <c r="B1170" s="59">
        <v>7174120.0</v>
      </c>
      <c r="C1170" s="100" t="s">
        <v>3975</v>
      </c>
    </row>
    <row r="1171">
      <c r="A1171" s="30">
        <v>1154.0</v>
      </c>
      <c r="B1171" s="59">
        <v>7191576.0</v>
      </c>
      <c r="C1171" s="100">
        <v>5.31810031599E12</v>
      </c>
      <c r="D1171" s="100" t="s">
        <v>3976</v>
      </c>
    </row>
    <row r="1172">
      <c r="A1172" s="30">
        <v>1155.0</v>
      </c>
      <c r="B1172" s="59">
        <v>7192497.0</v>
      </c>
      <c r="C1172" s="100" t="s">
        <v>3975</v>
      </c>
    </row>
    <row r="1173">
      <c r="A1173" s="30">
        <v>1156.0</v>
      </c>
      <c r="B1173" s="59">
        <v>7193542.0</v>
      </c>
      <c r="C1173" s="100">
        <v>5.318100659916E12</v>
      </c>
      <c r="D1173" s="100">
        <v>5.318100659927E12</v>
      </c>
      <c r="E1173" s="100" t="s">
        <v>3976</v>
      </c>
    </row>
    <row r="1174">
      <c r="A1174" s="30">
        <v>1157.0</v>
      </c>
      <c r="B1174" s="59">
        <v>7194358.0</v>
      </c>
      <c r="C1174" s="100" t="s">
        <v>3975</v>
      </c>
    </row>
    <row r="1175">
      <c r="A1175" s="30">
        <v>1158.0</v>
      </c>
      <c r="B1175" s="59">
        <v>7194715.0</v>
      </c>
      <c r="C1175" s="100" t="s">
        <v>3975</v>
      </c>
    </row>
    <row r="1176">
      <c r="A1176" s="30">
        <v>1159.0</v>
      </c>
      <c r="B1176" s="59">
        <v>7193955.0</v>
      </c>
      <c r="C1176" s="100">
        <v>5.318100316023E12</v>
      </c>
      <c r="D1176" s="100" t="s">
        <v>3976</v>
      </c>
    </row>
    <row r="1177">
      <c r="A1177" s="30">
        <v>1160.0</v>
      </c>
      <c r="B1177" s="59">
        <v>7193952.0</v>
      </c>
      <c r="C1177" s="100">
        <v>5.318100316034E12</v>
      </c>
      <c r="D1177" s="100" t="s">
        <v>3976</v>
      </c>
    </row>
    <row r="1178">
      <c r="A1178" s="30">
        <v>1161.0</v>
      </c>
      <c r="B1178" s="59">
        <v>7195345.0</v>
      </c>
      <c r="C1178" s="100">
        <v>5.318100657133E12</v>
      </c>
      <c r="D1178" s="100" t="s">
        <v>3976</v>
      </c>
    </row>
    <row r="1179">
      <c r="A1179" s="30">
        <v>1162.0</v>
      </c>
      <c r="B1179" s="59">
        <v>7197668.0</v>
      </c>
      <c r="C1179" s="100" t="s">
        <v>3975</v>
      </c>
    </row>
    <row r="1180">
      <c r="A1180" s="30">
        <v>1163.0</v>
      </c>
      <c r="B1180" s="59">
        <v>7194955.0</v>
      </c>
      <c r="C1180" s="100" t="s">
        <v>3975</v>
      </c>
    </row>
    <row r="1181">
      <c r="A1181" s="30">
        <v>1164.0</v>
      </c>
      <c r="B1181" s="59">
        <v>7199100.0</v>
      </c>
      <c r="C1181" s="100">
        <v>5.318100314164E12</v>
      </c>
      <c r="D1181" s="100" t="s">
        <v>3976</v>
      </c>
    </row>
    <row r="1182">
      <c r="A1182" s="30">
        <v>1165.0</v>
      </c>
      <c r="B1182" s="59">
        <v>7198000.0</v>
      </c>
      <c r="C1182" s="100" t="s">
        <v>3975</v>
      </c>
    </row>
    <row r="1183">
      <c r="A1183" s="59">
        <v>1166.0</v>
      </c>
      <c r="B1183" s="59">
        <v>7200748.0</v>
      </c>
      <c r="C1183" s="100" t="s">
        <v>3975</v>
      </c>
    </row>
    <row r="1184">
      <c r="A1184" s="59">
        <v>1167.0</v>
      </c>
      <c r="B1184" s="59">
        <v>7199527.0</v>
      </c>
      <c r="C1184" s="100">
        <v>5.318100316089E12</v>
      </c>
      <c r="D1184" s="100" t="s">
        <v>3976</v>
      </c>
    </row>
    <row r="1185">
      <c r="A1185" s="59">
        <v>1168.0</v>
      </c>
      <c r="B1185" s="59">
        <v>7201601.0</v>
      </c>
      <c r="C1185" s="100">
        <v>5.31810066084E12</v>
      </c>
      <c r="D1185" s="100" t="s">
        <v>3976</v>
      </c>
    </row>
    <row r="1186">
      <c r="A1186" s="59">
        <v>1169.0</v>
      </c>
      <c r="B1186" s="59">
        <v>7203534.0</v>
      </c>
      <c r="C1186" s="100">
        <v>5.318100316111E12</v>
      </c>
      <c r="D1186" s="100" t="s">
        <v>3976</v>
      </c>
    </row>
    <row r="1187">
      <c r="A1187" s="30">
        <v>1170.0</v>
      </c>
      <c r="B1187" s="59">
        <v>7202159.0</v>
      </c>
      <c r="C1187" s="100" t="s">
        <v>3975</v>
      </c>
    </row>
    <row r="1188">
      <c r="A1188" s="59">
        <v>1171.0</v>
      </c>
      <c r="B1188" s="59">
        <v>7203191.0</v>
      </c>
      <c r="C1188" s="100">
        <v>5.318100316078E12</v>
      </c>
      <c r="D1188" s="100" t="s">
        <v>3976</v>
      </c>
    </row>
    <row r="1189">
      <c r="A1189" s="30">
        <v>1172.0</v>
      </c>
      <c r="B1189" s="59">
        <v>7201460.0</v>
      </c>
      <c r="C1189" s="100">
        <v>5.31810031609E12</v>
      </c>
      <c r="D1189" s="100" t="s">
        <v>3976</v>
      </c>
    </row>
    <row r="1190">
      <c r="A1190" s="30">
        <v>1173.0</v>
      </c>
      <c r="B1190" s="59">
        <v>7203866.0</v>
      </c>
      <c r="C1190" s="100">
        <v>5.31810067326E12</v>
      </c>
      <c r="D1190" s="100" t="s">
        <v>3976</v>
      </c>
    </row>
    <row r="1191">
      <c r="A1191" s="59">
        <v>1174.0</v>
      </c>
      <c r="B1191" s="59">
        <v>7205099.0</v>
      </c>
      <c r="C1191" s="100">
        <v>5.318100316133E12</v>
      </c>
      <c r="D1191" s="100" t="s">
        <v>3976</v>
      </c>
    </row>
    <row r="1192">
      <c r="A1192" s="30">
        <v>1175.0</v>
      </c>
      <c r="B1192" s="59">
        <v>7206745.0</v>
      </c>
      <c r="C1192" s="100">
        <v>5.318100314175E12</v>
      </c>
      <c r="D1192" s="100" t="s">
        <v>3976</v>
      </c>
    </row>
    <row r="1193">
      <c r="A1193" s="30">
        <v>1176.0</v>
      </c>
      <c r="B1193" s="61">
        <v>7206606.0</v>
      </c>
      <c r="C1193" s="100">
        <v>5.318100316144E12</v>
      </c>
      <c r="D1193" s="100" t="s">
        <v>3976</v>
      </c>
    </row>
    <row r="1194">
      <c r="A1194" s="30">
        <v>1177.0</v>
      </c>
      <c r="B1194" s="61">
        <v>7206609.0</v>
      </c>
      <c r="C1194" s="100">
        <v>5.318100316155E12</v>
      </c>
      <c r="D1194" s="100" t="s">
        <v>3976</v>
      </c>
    </row>
    <row r="1195">
      <c r="A1195" s="30">
        <v>1178.0</v>
      </c>
      <c r="B1195" s="61">
        <v>7193851.0</v>
      </c>
      <c r="C1195" s="100" t="s">
        <v>3975</v>
      </c>
    </row>
    <row r="1196">
      <c r="A1196" s="30">
        <v>1179.0</v>
      </c>
      <c r="B1196" s="61">
        <v>7210203.0</v>
      </c>
      <c r="C1196" s="100">
        <v>5.318100657001E12</v>
      </c>
      <c r="D1196" s="100" t="s">
        <v>3976</v>
      </c>
    </row>
    <row r="1197">
      <c r="A1197" s="30">
        <v>1180.0</v>
      </c>
      <c r="B1197" s="61">
        <v>7209638.0</v>
      </c>
      <c r="C1197" s="100" t="s">
        <v>3975</v>
      </c>
    </row>
    <row r="1198">
      <c r="A1198" s="30">
        <v>1181.0</v>
      </c>
      <c r="B1198" s="61">
        <v>7209781.0</v>
      </c>
      <c r="C1198" s="100" t="s">
        <v>3975</v>
      </c>
    </row>
    <row r="1199">
      <c r="A1199" s="30">
        <v>1182.0</v>
      </c>
      <c r="B1199" s="61">
        <v>7212499.0</v>
      </c>
      <c r="C1199" s="100">
        <v>5.318100314208E12</v>
      </c>
      <c r="D1199" s="100" t="s">
        <v>3976</v>
      </c>
    </row>
    <row r="1200">
      <c r="A1200" s="30">
        <v>1183.0</v>
      </c>
      <c r="B1200" s="61">
        <v>7212664.0</v>
      </c>
      <c r="C1200" s="100" t="s">
        <v>3975</v>
      </c>
    </row>
    <row r="1201">
      <c r="A1201" s="30">
        <v>1184.0</v>
      </c>
      <c r="B1201" s="61">
        <v>7213380.0</v>
      </c>
      <c r="C1201" s="100">
        <v>5.318100316001E12</v>
      </c>
      <c r="D1201" s="100" t="s">
        <v>3976</v>
      </c>
    </row>
    <row r="1202">
      <c r="A1202" s="30">
        <v>1185.0</v>
      </c>
      <c r="B1202" s="61">
        <v>7216631.0</v>
      </c>
      <c r="C1202" s="100">
        <v>5.3181006572E12</v>
      </c>
      <c r="D1202" s="100" t="s">
        <v>3976</v>
      </c>
    </row>
    <row r="1203">
      <c r="A1203" s="59">
        <v>1186.0</v>
      </c>
      <c r="B1203" s="61">
        <v>7207392.0</v>
      </c>
      <c r="C1203" s="100">
        <v>5.318100314186E12</v>
      </c>
      <c r="D1203" s="100" t="s">
        <v>3976</v>
      </c>
    </row>
    <row r="1204">
      <c r="A1204" s="30">
        <v>1187.0</v>
      </c>
      <c r="B1204" s="61">
        <v>7217488.0</v>
      </c>
      <c r="C1204" s="100" t="s">
        <v>3975</v>
      </c>
    </row>
    <row r="1205">
      <c r="A1205" s="30">
        <v>1188.0</v>
      </c>
      <c r="B1205" s="61">
        <v>7216629.0</v>
      </c>
      <c r="C1205" s="100">
        <v>5.31810031422E12</v>
      </c>
      <c r="D1205" s="100" t="s">
        <v>3976</v>
      </c>
    </row>
    <row r="1206">
      <c r="A1206" s="30">
        <v>1189.0</v>
      </c>
      <c r="B1206" s="61">
        <v>7219009.0</v>
      </c>
      <c r="C1206" s="100" t="s">
        <v>3975</v>
      </c>
    </row>
    <row r="1207">
      <c r="A1207" s="30">
        <v>1190.0</v>
      </c>
      <c r="B1207" s="61">
        <v>7211739.0</v>
      </c>
      <c r="C1207" s="100">
        <v>5.318100314197E12</v>
      </c>
      <c r="D1207" s="100" t="s">
        <v>3976</v>
      </c>
    </row>
    <row r="1208">
      <c r="A1208" s="30">
        <v>1191.0</v>
      </c>
      <c r="B1208" s="61">
        <v>7220435.0</v>
      </c>
      <c r="C1208" s="100" t="s">
        <v>3975</v>
      </c>
    </row>
    <row r="1209">
      <c r="A1209" s="30">
        <v>1192.0</v>
      </c>
      <c r="B1209" s="61">
        <v>7223847.0</v>
      </c>
      <c r="C1209" s="100">
        <v>5.318101495487E12</v>
      </c>
      <c r="D1209" s="100" t="s">
        <v>3976</v>
      </c>
    </row>
    <row r="1210">
      <c r="A1210" s="30">
        <v>1193.0</v>
      </c>
      <c r="B1210" s="61">
        <v>7224715.0</v>
      </c>
      <c r="C1210" s="100">
        <v>5.318100657199E12</v>
      </c>
      <c r="D1210" s="100" t="s">
        <v>3976</v>
      </c>
    </row>
    <row r="1211">
      <c r="A1211" s="30">
        <v>1194.0</v>
      </c>
      <c r="B1211" s="61">
        <v>7230952.0</v>
      </c>
      <c r="C1211" s="100">
        <v>5.318100314307E12</v>
      </c>
      <c r="D1211" s="100" t="s">
        <v>3976</v>
      </c>
    </row>
    <row r="1212">
      <c r="A1212" s="30">
        <v>1195.0</v>
      </c>
      <c r="B1212" s="61">
        <v>7228660.0</v>
      </c>
      <c r="C1212" s="100">
        <v>5.31810031423E12</v>
      </c>
      <c r="D1212" s="100" t="s">
        <v>3976</v>
      </c>
    </row>
    <row r="1213">
      <c r="A1213" s="30">
        <v>1196.0</v>
      </c>
      <c r="B1213" s="61">
        <v>7230261.0</v>
      </c>
      <c r="C1213" s="100">
        <v>5.318100314241E12</v>
      </c>
      <c r="D1213" s="100" t="s">
        <v>3976</v>
      </c>
    </row>
    <row r="1214">
      <c r="A1214" s="30">
        <v>1197.0</v>
      </c>
      <c r="B1214" s="61">
        <v>7233689.0</v>
      </c>
      <c r="C1214" s="100">
        <v>5.31810065698E12</v>
      </c>
      <c r="D1214" s="100" t="s">
        <v>3976</v>
      </c>
    </row>
    <row r="1215">
      <c r="A1215" s="30">
        <v>1198.0</v>
      </c>
      <c r="B1215" s="59">
        <v>7234567.0</v>
      </c>
      <c r="C1215" s="100">
        <v>5.318100314285E12</v>
      </c>
      <c r="D1215" s="100" t="s">
        <v>3976</v>
      </c>
    </row>
    <row r="1216">
      <c r="A1216" s="30">
        <v>1199.0</v>
      </c>
      <c r="B1216" s="59">
        <v>7231038.0</v>
      </c>
      <c r="C1216" s="100">
        <v>5.318100657188E12</v>
      </c>
      <c r="D1216" s="100" t="s">
        <v>3976</v>
      </c>
    </row>
    <row r="1217">
      <c r="A1217" s="30">
        <v>1200.0</v>
      </c>
      <c r="B1217" s="59">
        <v>7233823.0</v>
      </c>
      <c r="C1217" s="100">
        <v>5.31810147582E12</v>
      </c>
      <c r="D1217" s="100" t="s">
        <v>3976</v>
      </c>
    </row>
    <row r="1218">
      <c r="A1218" s="30">
        <v>1201.0</v>
      </c>
      <c r="B1218" s="59">
        <v>7233824.0</v>
      </c>
      <c r="C1218" s="100">
        <v>5.318101475819E12</v>
      </c>
    </row>
    <row r="1219">
      <c r="A1219" s="30">
        <v>1202.0</v>
      </c>
      <c r="B1219" s="59">
        <v>7236686.0</v>
      </c>
      <c r="C1219" s="100">
        <v>5.318101475709E12</v>
      </c>
    </row>
    <row r="1220">
      <c r="A1220" s="30">
        <v>1203.0</v>
      </c>
      <c r="B1220" s="59">
        <v>7231103.0</v>
      </c>
      <c r="C1220" s="100">
        <v>5.31810065699E12</v>
      </c>
    </row>
    <row r="1221">
      <c r="A1221" s="30">
        <v>1204.0</v>
      </c>
      <c r="B1221" s="59">
        <v>7232175.0</v>
      </c>
      <c r="C1221" s="100">
        <v>5.318101475412E12</v>
      </c>
    </row>
    <row r="1222">
      <c r="A1222" s="30">
        <v>1205.0</v>
      </c>
      <c r="B1222" s="59">
        <v>7238292.0</v>
      </c>
      <c r="C1222" s="100">
        <v>5.318100657166E12</v>
      </c>
    </row>
    <row r="1223">
      <c r="A1223" s="30">
        <v>1206.0</v>
      </c>
      <c r="B1223" s="59">
        <v>7238266.0</v>
      </c>
      <c r="C1223" s="100">
        <v>5.318100657122E12</v>
      </c>
    </row>
    <row r="1224">
      <c r="A1224" s="30">
        <v>1207.0</v>
      </c>
      <c r="B1224" s="59">
        <v>7240449.0</v>
      </c>
      <c r="C1224" s="100">
        <v>5.318101475401E12</v>
      </c>
    </row>
    <row r="1225">
      <c r="A1225" s="30">
        <v>1208.0</v>
      </c>
      <c r="B1225" s="59">
        <v>7239990.0</v>
      </c>
      <c r="C1225" s="100">
        <v>5.31810147506E12</v>
      </c>
    </row>
    <row r="1226">
      <c r="A1226" s="30">
        <v>1209.0</v>
      </c>
      <c r="B1226" s="59">
        <v>7240379.0</v>
      </c>
      <c r="C1226" s="100" t="s">
        <v>3975</v>
      </c>
    </row>
    <row r="1227">
      <c r="A1227" s="30">
        <v>1210.0</v>
      </c>
      <c r="B1227" s="59">
        <v>7242085.0</v>
      </c>
      <c r="C1227" s="100">
        <v>5.318100657012E12</v>
      </c>
    </row>
    <row r="1228">
      <c r="A1228" s="30">
        <v>1211.0</v>
      </c>
      <c r="B1228" s="59">
        <v>7242681.0</v>
      </c>
      <c r="C1228" s="100">
        <v>5.318100657144E12</v>
      </c>
    </row>
    <row r="1229">
      <c r="A1229" s="30">
        <v>1212.0</v>
      </c>
      <c r="B1229" s="59">
        <v>7274940.0</v>
      </c>
      <c r="C1229" s="100">
        <v>5.318100669288E12</v>
      </c>
      <c r="D1229" s="100">
        <v>5.318100669299E12</v>
      </c>
    </row>
    <row r="1230">
      <c r="A1230" s="30">
        <v>1213.0</v>
      </c>
      <c r="B1230" s="59">
        <v>7244865.0</v>
      </c>
      <c r="C1230" s="100">
        <v>5.318100669299E12</v>
      </c>
    </row>
    <row r="1231">
      <c r="A1231" s="30">
        <v>1214.0</v>
      </c>
      <c r="B1231" s="59">
        <v>7245547.0</v>
      </c>
      <c r="C1231" s="100">
        <v>5.318100691211E12</v>
      </c>
    </row>
    <row r="1232">
      <c r="A1232" s="30">
        <v>1215.0</v>
      </c>
      <c r="B1232" s="59">
        <v>7245448.0</v>
      </c>
      <c r="C1232" s="100">
        <v>5.318101460848E12</v>
      </c>
      <c r="D1232" s="100">
        <v>5.31810146977E12</v>
      </c>
    </row>
    <row r="1233">
      <c r="A1233" s="30">
        <v>1216.0</v>
      </c>
      <c r="B1233" s="59">
        <v>7246134.0</v>
      </c>
      <c r="C1233" s="100">
        <v>5.318102084416E12</v>
      </c>
    </row>
    <row r="1234">
      <c r="A1234" s="30">
        <v>1217.0</v>
      </c>
      <c r="B1234" s="59">
        <v>7259898.0</v>
      </c>
      <c r="C1234" s="100" t="s">
        <v>3975</v>
      </c>
    </row>
    <row r="1235">
      <c r="A1235" s="30">
        <v>1218.0</v>
      </c>
      <c r="B1235" s="59">
        <v>7262202.0</v>
      </c>
      <c r="C1235" s="100">
        <v>5.318100676812E12</v>
      </c>
    </row>
    <row r="1236">
      <c r="A1236" s="59">
        <v>1219.0</v>
      </c>
      <c r="B1236" s="59">
        <v>7262132.0</v>
      </c>
      <c r="C1236" s="100">
        <v>5.318100669321E12</v>
      </c>
    </row>
    <row r="1237">
      <c r="A1237" s="59">
        <v>1220.0</v>
      </c>
      <c r="B1237" s="61">
        <v>7246463.0</v>
      </c>
      <c r="C1237" s="100">
        <v>5.318101476039E12</v>
      </c>
      <c r="D1237" s="100">
        <v>5.31810147604E12</v>
      </c>
    </row>
    <row r="1238">
      <c r="A1238" s="59">
        <v>1221.0</v>
      </c>
      <c r="B1238" s="61">
        <v>7250634.0</v>
      </c>
      <c r="C1238" s="100">
        <v>5.3181006891E12</v>
      </c>
    </row>
    <row r="1239">
      <c r="A1239" s="59">
        <v>1222.0</v>
      </c>
      <c r="B1239" s="59">
        <v>7251124.0</v>
      </c>
      <c r="C1239" s="100">
        <v>5.318100677384E12</v>
      </c>
    </row>
    <row r="1240">
      <c r="A1240" s="59">
        <v>1223.0</v>
      </c>
      <c r="B1240" s="61">
        <v>7252992.0</v>
      </c>
      <c r="C1240" s="100">
        <v>5.318101480824E12</v>
      </c>
    </row>
    <row r="1241">
      <c r="A1241" s="59">
        <v>1224.0</v>
      </c>
      <c r="B1241" s="59">
        <v>7253547.0</v>
      </c>
      <c r="C1241" s="100">
        <v>5.318100669343E12</v>
      </c>
    </row>
    <row r="1242">
      <c r="A1242" s="59">
        <v>1225.0</v>
      </c>
      <c r="B1242" s="61">
        <v>7254058.0</v>
      </c>
      <c r="C1242" s="100">
        <v>5.3181006693E12</v>
      </c>
    </row>
    <row r="1243">
      <c r="A1243" s="59">
        <v>1226.0</v>
      </c>
      <c r="B1243" s="393">
        <v>7255965.0</v>
      </c>
    </row>
    <row r="1244">
      <c r="A1244" s="59">
        <v>1227.0</v>
      </c>
      <c r="B1244" s="393">
        <v>7255301.0</v>
      </c>
    </row>
    <row r="1245">
      <c r="A1245" s="59">
        <v>1228.0</v>
      </c>
      <c r="B1245" s="393">
        <v>7257560.0</v>
      </c>
    </row>
    <row r="1246">
      <c r="A1246" s="59">
        <v>1229.0</v>
      </c>
      <c r="B1246" s="146">
        <v>7259871.0</v>
      </c>
    </row>
    <row r="1247">
      <c r="A1247" s="30">
        <v>1230.0</v>
      </c>
      <c r="B1247" s="393">
        <v>7262932.0</v>
      </c>
    </row>
    <row r="1248">
      <c r="A1248" s="30">
        <v>1231.0</v>
      </c>
      <c r="B1248" s="393">
        <v>7260749.0</v>
      </c>
    </row>
    <row r="1249">
      <c r="A1249" s="30">
        <v>1232.0</v>
      </c>
      <c r="B1249" s="393">
        <v>7265365.0</v>
      </c>
    </row>
    <row r="1250">
      <c r="A1250" s="30">
        <v>1233.0</v>
      </c>
      <c r="B1250" s="393">
        <v>7266608.0</v>
      </c>
    </row>
    <row r="1251">
      <c r="A1251" s="30">
        <v>1234.0</v>
      </c>
      <c r="B1251" s="393">
        <v>7266749.0</v>
      </c>
    </row>
    <row r="1252">
      <c r="A1252" s="30">
        <v>1235.0</v>
      </c>
      <c r="B1252" s="393">
        <v>7267702.0</v>
      </c>
    </row>
    <row r="1253">
      <c r="A1253" s="30">
        <v>1236.0</v>
      </c>
      <c r="B1253" s="393">
        <v>7267658.0</v>
      </c>
    </row>
    <row r="1254">
      <c r="A1254" s="30">
        <v>1237.0</v>
      </c>
      <c r="B1254" s="393">
        <v>7293668.0</v>
      </c>
    </row>
    <row r="1255">
      <c r="A1255" s="30">
        <v>1238.0</v>
      </c>
      <c r="B1255" s="393">
        <v>7269792.0</v>
      </c>
    </row>
    <row r="1256">
      <c r="A1256" s="30">
        <v>1239.0</v>
      </c>
      <c r="B1256" s="393">
        <v>7270303.0</v>
      </c>
    </row>
    <row r="1257">
      <c r="A1257" s="30">
        <v>1240.0</v>
      </c>
      <c r="B1257" s="393">
        <v>7270480.0</v>
      </c>
    </row>
    <row r="1258">
      <c r="A1258" s="30">
        <v>1241.0</v>
      </c>
      <c r="B1258" s="393">
        <v>7270836.0</v>
      </c>
    </row>
    <row r="1259">
      <c r="A1259" s="30">
        <v>1242.0</v>
      </c>
      <c r="B1259" s="393">
        <v>7270991.0</v>
      </c>
    </row>
    <row r="1260">
      <c r="A1260" s="30">
        <v>1243.0</v>
      </c>
      <c r="B1260" s="393">
        <v>7272173.0</v>
      </c>
    </row>
    <row r="1261">
      <c r="A1261" s="30">
        <v>1244.0</v>
      </c>
      <c r="B1261" s="393">
        <v>7272531.0</v>
      </c>
    </row>
    <row r="1262">
      <c r="A1262" s="30">
        <v>1245.0</v>
      </c>
      <c r="B1262" s="393">
        <v>7273195.0</v>
      </c>
    </row>
    <row r="1263">
      <c r="A1263" s="59">
        <v>1246.0</v>
      </c>
      <c r="B1263" s="146">
        <v>7278426.0</v>
      </c>
    </row>
    <row r="1264">
      <c r="A1264" s="30">
        <v>1247.0</v>
      </c>
      <c r="B1264" s="393">
        <v>7278433.0</v>
      </c>
    </row>
    <row r="1265">
      <c r="A1265" s="30">
        <v>1248.0</v>
      </c>
      <c r="B1265" s="393">
        <v>7278484.0</v>
      </c>
    </row>
    <row r="1266">
      <c r="A1266" s="30">
        <v>1249.0</v>
      </c>
      <c r="B1266" s="393">
        <v>7280471.0</v>
      </c>
    </row>
    <row r="1267">
      <c r="A1267" s="30">
        <v>1250.0</v>
      </c>
      <c r="B1267" s="393">
        <v>7282631.0</v>
      </c>
    </row>
    <row r="1268">
      <c r="A1268" s="30">
        <v>1251.0</v>
      </c>
      <c r="B1268" s="393">
        <v>7282881.0</v>
      </c>
    </row>
    <row r="1269">
      <c r="A1269" s="30">
        <v>1252.0</v>
      </c>
      <c r="B1269" s="393">
        <v>7285833.0</v>
      </c>
    </row>
    <row r="1270">
      <c r="A1270" s="30">
        <v>1253.0</v>
      </c>
      <c r="B1270" s="393">
        <v>7288319.0</v>
      </c>
    </row>
    <row r="1271">
      <c r="A1271" s="30">
        <v>1254.0</v>
      </c>
      <c r="B1271" s="393">
        <v>7289511.0</v>
      </c>
    </row>
    <row r="1272">
      <c r="A1272" s="30">
        <v>1255.0</v>
      </c>
      <c r="B1272" s="393">
        <v>7290386.0</v>
      </c>
    </row>
    <row r="1273">
      <c r="A1273" s="30">
        <v>1256.0</v>
      </c>
      <c r="B1273" s="393">
        <v>7290326.0</v>
      </c>
    </row>
    <row r="1274">
      <c r="A1274" s="30">
        <v>1257.0</v>
      </c>
      <c r="B1274" s="393">
        <v>7291679.0</v>
      </c>
    </row>
    <row r="1275">
      <c r="A1275" s="30">
        <v>1258.0</v>
      </c>
      <c r="B1275" s="393">
        <v>7292953.0</v>
      </c>
    </row>
    <row r="1276">
      <c r="A1276" s="30">
        <v>1259.0</v>
      </c>
      <c r="B1276" s="393">
        <v>7293326.0</v>
      </c>
    </row>
    <row r="1277">
      <c r="A1277" s="30">
        <v>1260.0</v>
      </c>
      <c r="B1277" s="393">
        <v>7293174.0</v>
      </c>
    </row>
    <row r="1278">
      <c r="A1278" s="30">
        <v>1261.0</v>
      </c>
      <c r="B1278" s="393">
        <v>7293845.0</v>
      </c>
    </row>
    <row r="1279">
      <c r="A1279" s="30">
        <v>1262.0</v>
      </c>
      <c r="B1279" s="393">
        <v>7292668.0</v>
      </c>
    </row>
    <row r="1280">
      <c r="A1280" s="30">
        <v>1263.0</v>
      </c>
      <c r="B1280" s="393">
        <v>7296700.0</v>
      </c>
    </row>
    <row r="1281">
      <c r="A1281" s="30">
        <v>1264.0</v>
      </c>
      <c r="B1281" s="146">
        <v>7303612.0</v>
      </c>
    </row>
    <row r="1282">
      <c r="A1282" s="30">
        <v>1265.0</v>
      </c>
      <c r="B1282" s="146">
        <v>7305285.0</v>
      </c>
    </row>
    <row r="1283">
      <c r="A1283" s="30">
        <v>1266.0</v>
      </c>
      <c r="B1283" s="146">
        <v>7298885.0</v>
      </c>
    </row>
    <row r="1284">
      <c r="A1284" s="30">
        <v>1267.0</v>
      </c>
      <c r="B1284" s="146">
        <v>7308256.0</v>
      </c>
    </row>
    <row r="1285">
      <c r="A1285" s="30">
        <v>1268.0</v>
      </c>
      <c r="B1285" s="146">
        <v>7309705.0</v>
      </c>
    </row>
    <row r="1286">
      <c r="A1286" s="30">
        <v>1269.0</v>
      </c>
      <c r="B1286" s="146">
        <v>7310323.0</v>
      </c>
    </row>
    <row r="1287">
      <c r="A1287" s="30">
        <v>1270.0</v>
      </c>
      <c r="B1287" s="146">
        <v>7308445.0</v>
      </c>
    </row>
    <row r="1288">
      <c r="A1288" s="30">
        <v>1271.0</v>
      </c>
      <c r="B1288" s="146">
        <v>7311056.0</v>
      </c>
    </row>
    <row r="1289">
      <c r="A1289" s="30">
        <v>1272.0</v>
      </c>
      <c r="B1289" s="146">
        <v>7312890.0</v>
      </c>
    </row>
    <row r="1290">
      <c r="A1290" s="30">
        <v>1273.0</v>
      </c>
      <c r="B1290" s="146">
        <v>7316707.0</v>
      </c>
    </row>
    <row r="1291">
      <c r="A1291" s="30">
        <v>1274.0</v>
      </c>
      <c r="B1291" s="146">
        <v>7316717.0</v>
      </c>
    </row>
    <row r="1292">
      <c r="A1292" s="30">
        <v>1275.0</v>
      </c>
      <c r="B1292" s="146">
        <v>7316610.0</v>
      </c>
    </row>
    <row r="1293">
      <c r="A1293" s="30">
        <v>1276.0</v>
      </c>
      <c r="B1293" s="146">
        <v>7318613.0</v>
      </c>
    </row>
    <row r="1294">
      <c r="A1294" s="30">
        <v>1277.0</v>
      </c>
      <c r="B1294" s="393">
        <v>7318564.0</v>
      </c>
    </row>
    <row r="1295">
      <c r="A1295" s="30">
        <v>1278.0</v>
      </c>
      <c r="B1295" s="393">
        <v>7318466.0</v>
      </c>
    </row>
    <row r="1296">
      <c r="A1296" s="30">
        <v>1279.0</v>
      </c>
      <c r="B1296" s="393">
        <v>7319015.0</v>
      </c>
    </row>
    <row r="1297">
      <c r="A1297" s="30">
        <v>1280.0</v>
      </c>
      <c r="B1297" s="393">
        <v>7318815.0</v>
      </c>
    </row>
    <row r="1298">
      <c r="A1298" s="30">
        <v>1281.0</v>
      </c>
      <c r="B1298" s="393">
        <v>7319135.0</v>
      </c>
    </row>
    <row r="1299">
      <c r="A1299" s="30">
        <v>1282.0</v>
      </c>
      <c r="B1299" s="393">
        <v>7319504.0</v>
      </c>
    </row>
    <row r="1300">
      <c r="A1300" s="30">
        <v>1283.0</v>
      </c>
      <c r="B1300" s="393">
        <v>7320663.0</v>
      </c>
    </row>
    <row r="1301">
      <c r="A1301" s="30">
        <v>1284.0</v>
      </c>
      <c r="B1301" s="393">
        <v>7321955.0</v>
      </c>
    </row>
    <row r="1302">
      <c r="A1302" s="30">
        <v>1285.0</v>
      </c>
      <c r="B1302" s="393">
        <v>7322886.0</v>
      </c>
    </row>
    <row r="1303">
      <c r="A1303" s="30">
        <v>1286.0</v>
      </c>
      <c r="B1303" s="393">
        <v>7322779.0</v>
      </c>
    </row>
    <row r="1304">
      <c r="A1304" s="30">
        <v>1287.0</v>
      </c>
      <c r="B1304" s="393">
        <v>7273291.0</v>
      </c>
    </row>
    <row r="1305">
      <c r="A1305" s="30">
        <v>1288.0</v>
      </c>
      <c r="B1305" s="393">
        <v>7275005.0</v>
      </c>
    </row>
    <row r="1306">
      <c r="A1306" s="30">
        <v>1289.0</v>
      </c>
      <c r="B1306" s="393">
        <v>7275001.0</v>
      </c>
    </row>
    <row r="1307">
      <c r="A1307" s="30">
        <v>1290.0</v>
      </c>
      <c r="B1307" s="393">
        <v>7307424.0</v>
      </c>
    </row>
    <row r="1308">
      <c r="A1308" s="30">
        <v>1291.0</v>
      </c>
      <c r="B1308" s="393">
        <v>7323661.0</v>
      </c>
    </row>
    <row r="1309">
      <c r="A1309" s="30">
        <v>1292.0</v>
      </c>
      <c r="B1309" s="393">
        <v>7326655.0</v>
      </c>
    </row>
    <row r="1310">
      <c r="A1310" s="30">
        <v>1293.0</v>
      </c>
      <c r="B1310" s="393">
        <v>7326656.0</v>
      </c>
    </row>
    <row r="1311">
      <c r="A1311" s="30">
        <v>1294.0</v>
      </c>
      <c r="B1311" s="393">
        <v>7327267.0</v>
      </c>
    </row>
    <row r="1312">
      <c r="A1312" s="30">
        <v>1295.0</v>
      </c>
      <c r="B1312" s="393">
        <v>7303354.0</v>
      </c>
    </row>
    <row r="1313">
      <c r="A1313" s="30">
        <v>1296.0</v>
      </c>
      <c r="B1313" s="393">
        <v>7328110.0</v>
      </c>
    </row>
    <row r="1314">
      <c r="A1314" s="30">
        <v>1297.0</v>
      </c>
      <c r="B1314" s="393">
        <v>7328792.0</v>
      </c>
    </row>
    <row r="1315">
      <c r="A1315" s="30">
        <v>1298.0</v>
      </c>
      <c r="B1315" s="393">
        <v>7328143.0</v>
      </c>
    </row>
    <row r="1316">
      <c r="A1316" s="30">
        <v>1299.0</v>
      </c>
      <c r="B1316" s="393">
        <v>7323855.0</v>
      </c>
    </row>
    <row r="1317">
      <c r="A1317" s="30">
        <v>1300.0</v>
      </c>
      <c r="B1317" s="393">
        <v>7323856.0</v>
      </c>
    </row>
    <row r="1318">
      <c r="A1318" s="59">
        <v>1301.0</v>
      </c>
      <c r="B1318" s="393">
        <v>7331889.0</v>
      </c>
    </row>
    <row r="1319">
      <c r="A1319" s="59">
        <v>1302.0</v>
      </c>
      <c r="B1319" s="393">
        <v>7333116.0</v>
      </c>
    </row>
    <row r="1320">
      <c r="A1320" s="30">
        <v>1303.0</v>
      </c>
      <c r="B1320" s="393">
        <v>7332857.0</v>
      </c>
    </row>
    <row r="1321">
      <c r="A1321" s="30">
        <v>1304.0</v>
      </c>
      <c r="B1321" s="393">
        <v>7333276.0</v>
      </c>
    </row>
    <row r="1322">
      <c r="A1322" s="30">
        <v>1305.0</v>
      </c>
      <c r="B1322" s="393">
        <v>7334140.0</v>
      </c>
    </row>
    <row r="1323">
      <c r="A1323" s="75">
        <v>1306.0</v>
      </c>
      <c r="B1323" s="394">
        <v>7339106.0</v>
      </c>
    </row>
    <row r="1324">
      <c r="A1324" s="30">
        <v>1307.0</v>
      </c>
      <c r="B1324" s="146">
        <v>7341628.0</v>
      </c>
    </row>
    <row r="1325">
      <c r="A1325" s="30">
        <v>1308.0</v>
      </c>
      <c r="B1325" s="146">
        <v>7343367.0</v>
      </c>
    </row>
    <row r="1326">
      <c r="A1326" s="76">
        <v>1309.0</v>
      </c>
      <c r="B1326" s="395">
        <v>7343495.0</v>
      </c>
    </row>
    <row r="1327">
      <c r="A1327" s="30">
        <v>1310.0</v>
      </c>
      <c r="B1327" s="146">
        <v>7320657.0</v>
      </c>
    </row>
    <row r="1328">
      <c r="A1328" s="30">
        <v>1311.0</v>
      </c>
      <c r="B1328" s="146">
        <v>7346675.0</v>
      </c>
    </row>
    <row r="1329">
      <c r="A1329" s="30">
        <v>1312.0</v>
      </c>
      <c r="B1329" s="146">
        <v>7348047.0</v>
      </c>
    </row>
    <row r="1330">
      <c r="A1330" s="30">
        <v>1313.0</v>
      </c>
      <c r="B1330" s="146">
        <v>7348037.0</v>
      </c>
    </row>
    <row r="1331">
      <c r="A1331" s="30">
        <v>1314.0</v>
      </c>
      <c r="B1331" s="59">
        <v>7347934.0</v>
      </c>
      <c r="C1331" s="100">
        <v>5.318102103721E12</v>
      </c>
    </row>
    <row r="1332">
      <c r="A1332" s="30">
        <v>1315.0</v>
      </c>
      <c r="B1332" s="59">
        <v>7347750.0</v>
      </c>
      <c r="C1332" s="100" t="s">
        <v>3977</v>
      </c>
    </row>
    <row r="1333">
      <c r="A1333" s="30">
        <v>1316.0</v>
      </c>
      <c r="B1333" s="59">
        <v>7348064.0</v>
      </c>
    </row>
    <row r="1334">
      <c r="A1334" s="30">
        <v>1317.0</v>
      </c>
      <c r="B1334" s="59">
        <v>7351217.0</v>
      </c>
    </row>
    <row r="1335">
      <c r="A1335" s="30">
        <v>1318.0</v>
      </c>
      <c r="B1335" s="59">
        <v>7351218.0</v>
      </c>
    </row>
    <row r="1336">
      <c r="A1336" s="30">
        <v>1319.0</v>
      </c>
      <c r="B1336" s="59">
        <v>7351287.0</v>
      </c>
    </row>
    <row r="1337">
      <c r="A1337" s="30">
        <v>1320.0</v>
      </c>
      <c r="B1337" s="30">
        <v>7353534.0</v>
      </c>
    </row>
    <row r="1338">
      <c r="A1338" s="30">
        <v>1321.0</v>
      </c>
      <c r="B1338" s="30">
        <v>7353284.0</v>
      </c>
      <c r="C1338" s="100" t="s">
        <v>3978</v>
      </c>
    </row>
    <row r="1339">
      <c r="A1339" s="30">
        <v>1322.0</v>
      </c>
      <c r="B1339" s="30">
        <v>7355719.0</v>
      </c>
    </row>
    <row r="1340">
      <c r="A1340" s="30">
        <v>1323.0</v>
      </c>
      <c r="B1340" s="30">
        <v>7356281.0</v>
      </c>
    </row>
    <row r="1341">
      <c r="A1341" s="30">
        <v>1324.0</v>
      </c>
      <c r="B1341" s="30">
        <v>7356283.0</v>
      </c>
    </row>
    <row r="1342">
      <c r="A1342" s="59">
        <v>1325.0</v>
      </c>
      <c r="B1342" s="59">
        <v>7359587.0</v>
      </c>
    </row>
    <row r="1343">
      <c r="A1343" s="30">
        <v>1326.0</v>
      </c>
      <c r="B1343" s="30">
        <v>7359778.0</v>
      </c>
    </row>
    <row r="1344">
      <c r="A1344" s="30">
        <v>1327.0</v>
      </c>
      <c r="B1344" s="60">
        <v>7360851.0</v>
      </c>
    </row>
    <row r="1345">
      <c r="A1345" s="30">
        <v>1328.0</v>
      </c>
      <c r="B1345" s="30">
        <v>7444223.0</v>
      </c>
    </row>
    <row r="1346">
      <c r="A1346" s="30">
        <v>1329.0</v>
      </c>
      <c r="B1346" s="30">
        <v>7446899.0</v>
      </c>
    </row>
    <row r="1347">
      <c r="A1347" s="30">
        <v>1330.0</v>
      </c>
      <c r="B1347" s="30">
        <v>7465599.0</v>
      </c>
    </row>
    <row r="1348">
      <c r="A1348" s="30">
        <v>1331.0</v>
      </c>
      <c r="B1348" s="30">
        <v>7470313.0</v>
      </c>
    </row>
    <row r="1349">
      <c r="A1349" s="30">
        <v>1332.0</v>
      </c>
      <c r="B1349" s="30">
        <v>7487869.0</v>
      </c>
    </row>
    <row r="1350">
      <c r="A1350" s="30">
        <v>1333.0</v>
      </c>
      <c r="B1350" s="30">
        <v>7487881.0</v>
      </c>
    </row>
    <row r="1351">
      <c r="A1351" s="30">
        <v>1334.0</v>
      </c>
      <c r="B1351" s="30">
        <v>7490779.0</v>
      </c>
      <c r="C1351" s="100" t="s">
        <v>3975</v>
      </c>
    </row>
    <row r="1352">
      <c r="A1352" s="30">
        <v>1335.0</v>
      </c>
      <c r="B1352" s="30">
        <v>7491812.0</v>
      </c>
    </row>
    <row r="1353">
      <c r="A1353" s="30">
        <v>1336.0</v>
      </c>
      <c r="B1353" s="30">
        <v>7495758.0</v>
      </c>
    </row>
    <row r="1354">
      <c r="A1354" s="30">
        <v>1337.0</v>
      </c>
      <c r="B1354" s="30">
        <v>7509236.0</v>
      </c>
    </row>
    <row r="1355">
      <c r="A1355" s="30">
        <v>1338.0</v>
      </c>
      <c r="B1355" s="30">
        <v>7522076.0</v>
      </c>
    </row>
    <row r="1356">
      <c r="A1356" s="30">
        <v>1339.0</v>
      </c>
      <c r="B1356" s="30">
        <v>7526207.0</v>
      </c>
    </row>
    <row r="1357">
      <c r="A1357" s="30">
        <v>1340.0</v>
      </c>
      <c r="B1357" s="30">
        <v>7233686.0</v>
      </c>
      <c r="C1357" s="100" t="s">
        <v>3979</v>
      </c>
    </row>
    <row r="1358">
      <c r="A1358" s="30">
        <v>1341.0</v>
      </c>
      <c r="B1358" s="30">
        <v>7239657.0</v>
      </c>
      <c r="C1358" s="100" t="s">
        <v>3979</v>
      </c>
    </row>
    <row r="1359">
      <c r="A1359" s="30">
        <v>1342.0</v>
      </c>
      <c r="B1359" s="30">
        <v>7566838.0</v>
      </c>
    </row>
    <row r="1360">
      <c r="A1360" s="30">
        <v>1343.0</v>
      </c>
      <c r="B1360" s="30">
        <v>7566840.0</v>
      </c>
    </row>
    <row r="1361">
      <c r="A1361" s="30">
        <v>1344.0</v>
      </c>
      <c r="B1361" s="30">
        <v>7576772.0</v>
      </c>
    </row>
    <row r="1362">
      <c r="A1362" s="59">
        <v>1345.0</v>
      </c>
      <c r="B1362" s="59">
        <v>7182402.0</v>
      </c>
      <c r="C1362" s="100" t="s">
        <v>3975</v>
      </c>
    </row>
    <row r="1363">
      <c r="A1363" s="30">
        <v>1346.0</v>
      </c>
      <c r="B1363" s="30">
        <v>7185854.0</v>
      </c>
      <c r="C1363" s="100" t="s">
        <v>3975</v>
      </c>
    </row>
    <row r="1364">
      <c r="A1364" s="30">
        <v>1347.0</v>
      </c>
      <c r="B1364" s="30">
        <v>7219666.0</v>
      </c>
      <c r="C1364" s="100" t="s">
        <v>3979</v>
      </c>
    </row>
    <row r="1365">
      <c r="A1365" s="30">
        <v>1348.0</v>
      </c>
      <c r="B1365" s="30">
        <v>7528359.0</v>
      </c>
    </row>
    <row r="1366">
      <c r="A1366" s="30">
        <v>1349.0</v>
      </c>
      <c r="B1366" s="77">
        <v>7359140.0</v>
      </c>
    </row>
    <row r="1367">
      <c r="A1367" s="30">
        <v>1350.0</v>
      </c>
      <c r="B1367" s="30">
        <v>7195128.0</v>
      </c>
      <c r="C1367" s="100" t="s">
        <v>3975</v>
      </c>
    </row>
    <row r="1368">
      <c r="A1368" s="30">
        <v>1351.0</v>
      </c>
      <c r="B1368" s="30">
        <v>7232623.0</v>
      </c>
      <c r="C1368" s="100" t="s">
        <v>3975</v>
      </c>
    </row>
    <row r="1369">
      <c r="A1369" s="30">
        <v>1352.0</v>
      </c>
      <c r="B1369" s="30">
        <v>7251156.0</v>
      </c>
      <c r="C1369" s="100" t="s">
        <v>3975</v>
      </c>
    </row>
    <row r="1370">
      <c r="A1370" s="30">
        <v>1353.0</v>
      </c>
      <c r="B1370" s="30">
        <v>7273272.0</v>
      </c>
      <c r="C1370" s="100" t="s">
        <v>3975</v>
      </c>
    </row>
    <row r="1371">
      <c r="A1371" s="30">
        <v>1354.0</v>
      </c>
      <c r="B1371" s="30">
        <v>7299653.0</v>
      </c>
      <c r="C1371" s="100" t="s">
        <v>3975</v>
      </c>
    </row>
    <row r="1372">
      <c r="A1372" s="30">
        <v>1355.0</v>
      </c>
      <c r="B1372" s="30">
        <v>7295765.0</v>
      </c>
      <c r="C1372" s="100" t="s">
        <v>3975</v>
      </c>
    </row>
    <row r="1373">
      <c r="A1373" s="30">
        <v>1356.0</v>
      </c>
      <c r="B1373" s="30">
        <v>7374619.0</v>
      </c>
    </row>
    <row r="1374">
      <c r="A1374" s="30">
        <v>1357.0</v>
      </c>
      <c r="B1374" s="61">
        <v>7386899.0</v>
      </c>
    </row>
    <row r="1375">
      <c r="A1375" s="30">
        <v>1358.0</v>
      </c>
      <c r="B1375" s="61">
        <v>7407694.0</v>
      </c>
    </row>
    <row r="1376">
      <c r="A1376" s="30">
        <v>1359.0</v>
      </c>
      <c r="B1376" s="60">
        <v>7409952.0</v>
      </c>
    </row>
    <row r="1377">
      <c r="A1377" s="30">
        <v>1360.0</v>
      </c>
      <c r="B1377" s="61">
        <v>7419609.0</v>
      </c>
    </row>
    <row r="1378">
      <c r="A1378" s="30">
        <v>1361.0</v>
      </c>
      <c r="B1378" s="61">
        <v>7445101.0</v>
      </c>
    </row>
    <row r="1379">
      <c r="A1379" s="30">
        <v>1362.0</v>
      </c>
      <c r="B1379" s="60">
        <v>7426470.0</v>
      </c>
    </row>
    <row r="1380">
      <c r="A1380" s="30">
        <v>1363.0</v>
      </c>
      <c r="B1380" s="62">
        <v>7546644.0</v>
      </c>
    </row>
    <row r="1381">
      <c r="A1381" s="30">
        <v>1364.0</v>
      </c>
      <c r="B1381" s="62">
        <v>7546061.0</v>
      </c>
    </row>
    <row r="1382">
      <c r="A1382" s="30">
        <v>1365.0</v>
      </c>
      <c r="B1382" s="30">
        <v>7338093.0</v>
      </c>
    </row>
    <row r="1383">
      <c r="A1383" s="30">
        <v>1366.0</v>
      </c>
      <c r="B1383" s="31">
        <v>8061581.0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67.13"/>
    <col customWidth="1" min="5" max="5" width="8.75"/>
    <col customWidth="1" min="7" max="7" width="21.13"/>
  </cols>
  <sheetData>
    <row r="1">
      <c r="A1" s="100" t="s">
        <v>3980</v>
      </c>
      <c r="F1" s="100" t="s">
        <v>3981</v>
      </c>
    </row>
    <row r="2">
      <c r="F2" s="396"/>
      <c r="G2" s="100" t="s">
        <v>3982</v>
      </c>
    </row>
    <row r="3">
      <c r="A3" s="100" t="s">
        <v>3983</v>
      </c>
      <c r="B3" s="100" t="s">
        <v>3984</v>
      </c>
      <c r="C3" s="100" t="s">
        <v>3985</v>
      </c>
      <c r="D3" s="100" t="s">
        <v>3986</v>
      </c>
      <c r="F3" s="397"/>
      <c r="G3" s="100" t="s">
        <v>3987</v>
      </c>
      <c r="H3" s="100"/>
    </row>
    <row r="4">
      <c r="A4" s="398" t="s">
        <v>3988</v>
      </c>
      <c r="B4" s="100" t="s">
        <v>3989</v>
      </c>
      <c r="F4" s="399"/>
      <c r="G4" s="100" t="s">
        <v>3990</v>
      </c>
    </row>
    <row r="5" ht="16.5" customHeight="1">
      <c r="B5" s="100" t="s">
        <v>3991</v>
      </c>
      <c r="C5" s="100" t="s">
        <v>3992</v>
      </c>
      <c r="D5" s="100" t="s">
        <v>3993</v>
      </c>
      <c r="F5" s="400"/>
      <c r="G5" s="100" t="s">
        <v>3994</v>
      </c>
    </row>
    <row r="6">
      <c r="B6" s="100" t="s">
        <v>3995</v>
      </c>
      <c r="C6" s="100" t="s">
        <v>3996</v>
      </c>
      <c r="D6" s="100" t="s">
        <v>3997</v>
      </c>
    </row>
    <row r="7">
      <c r="B7" s="401" t="s">
        <v>264</v>
      </c>
      <c r="C7" s="100" t="s">
        <v>3998</v>
      </c>
      <c r="D7" s="100" t="s">
        <v>3999</v>
      </c>
    </row>
    <row r="8">
      <c r="B8" s="401" t="s">
        <v>265</v>
      </c>
      <c r="C8" s="100" t="s">
        <v>4000</v>
      </c>
      <c r="D8" s="100" t="s">
        <v>4001</v>
      </c>
    </row>
    <row r="9">
      <c r="B9" s="100" t="s">
        <v>4002</v>
      </c>
      <c r="C9" s="100" t="s">
        <v>4003</v>
      </c>
      <c r="D9" s="100" t="s">
        <v>4004</v>
      </c>
    </row>
    <row r="10">
      <c r="B10" s="100" t="s">
        <v>4005</v>
      </c>
      <c r="C10" s="100" t="s">
        <v>4006</v>
      </c>
      <c r="D10" s="100" t="s">
        <v>4004</v>
      </c>
    </row>
    <row r="11">
      <c r="B11" s="100" t="s">
        <v>4007</v>
      </c>
      <c r="C11" s="100" t="s">
        <v>4008</v>
      </c>
    </row>
    <row r="12">
      <c r="B12" s="100" t="s">
        <v>4009</v>
      </c>
      <c r="C12" s="100" t="s">
        <v>4010</v>
      </c>
      <c r="D12" s="100" t="s">
        <v>4011</v>
      </c>
    </row>
    <row r="13">
      <c r="A13" s="402" t="s">
        <v>4012</v>
      </c>
      <c r="B13" s="100" t="s">
        <v>2</v>
      </c>
      <c r="C13" s="100" t="s">
        <v>4013</v>
      </c>
      <c r="D13" s="100" t="s">
        <v>4014</v>
      </c>
    </row>
    <row r="14">
      <c r="B14" s="100" t="s">
        <v>4015</v>
      </c>
      <c r="C14" s="100" t="s">
        <v>4016</v>
      </c>
      <c r="D14" s="100" t="s">
        <v>4017</v>
      </c>
    </row>
    <row r="15">
      <c r="B15" s="100" t="s">
        <v>4</v>
      </c>
      <c r="C15" s="100" t="s">
        <v>4018</v>
      </c>
      <c r="D15" s="100" t="s">
        <v>4019</v>
      </c>
    </row>
    <row r="16">
      <c r="B16" s="100" t="s">
        <v>5</v>
      </c>
      <c r="C16" s="100" t="s">
        <v>4020</v>
      </c>
      <c r="D16" s="100" t="s">
        <v>4021</v>
      </c>
    </row>
    <row r="17">
      <c r="B17" s="100" t="s">
        <v>4022</v>
      </c>
      <c r="C17" s="100" t="s">
        <v>4023</v>
      </c>
      <c r="D17" s="100" t="s">
        <v>4024</v>
      </c>
    </row>
    <row r="18">
      <c r="B18" s="100" t="s">
        <v>4025</v>
      </c>
      <c r="C18" s="100" t="s">
        <v>4026</v>
      </c>
      <c r="D18" s="100" t="s">
        <v>4001</v>
      </c>
    </row>
    <row r="19">
      <c r="B19" s="100" t="s">
        <v>4027</v>
      </c>
      <c r="C19" s="100" t="s">
        <v>4028</v>
      </c>
      <c r="D19" s="100" t="s">
        <v>4001</v>
      </c>
    </row>
    <row r="20">
      <c r="B20" s="401" t="s">
        <v>4029</v>
      </c>
      <c r="C20" s="100" t="s">
        <v>4030</v>
      </c>
      <c r="D20" s="100" t="s">
        <v>4004</v>
      </c>
    </row>
    <row r="21">
      <c r="B21" s="401" t="s">
        <v>4031</v>
      </c>
      <c r="C21" s="100" t="s">
        <v>4032</v>
      </c>
      <c r="D21" s="100" t="s">
        <v>4004</v>
      </c>
    </row>
    <row r="22">
      <c r="B22" s="100" t="s">
        <v>1987</v>
      </c>
      <c r="C22" s="100" t="s">
        <v>4033</v>
      </c>
      <c r="D22" s="100" t="s">
        <v>4004</v>
      </c>
    </row>
    <row r="23">
      <c r="A23" s="403" t="s">
        <v>4034</v>
      </c>
      <c r="B23" s="100" t="s">
        <v>4035</v>
      </c>
      <c r="C23" s="100" t="s">
        <v>4036</v>
      </c>
      <c r="D23" s="100"/>
    </row>
    <row r="24">
      <c r="B24" s="100" t="s">
        <v>4037</v>
      </c>
      <c r="C24" s="100" t="s">
        <v>4038</v>
      </c>
      <c r="D24" s="100" t="s">
        <v>4004</v>
      </c>
    </row>
    <row r="25">
      <c r="B25" s="100" t="s">
        <v>3143</v>
      </c>
      <c r="C25" s="100" t="s">
        <v>4039</v>
      </c>
      <c r="D25" s="100" t="s">
        <v>4014</v>
      </c>
    </row>
    <row r="26">
      <c r="B26" s="100" t="s">
        <v>4040</v>
      </c>
      <c r="C26" s="100" t="s">
        <v>4041</v>
      </c>
      <c r="D26" s="100" t="s">
        <v>4014</v>
      </c>
    </row>
    <row r="27">
      <c r="B27" s="100" t="s">
        <v>4042</v>
      </c>
      <c r="C27" s="100" t="s">
        <v>4043</v>
      </c>
      <c r="D27" s="100" t="s">
        <v>4014</v>
      </c>
    </row>
    <row r="28">
      <c r="B28" s="404" t="s">
        <v>4044</v>
      </c>
      <c r="C28" s="100" t="s">
        <v>4045</v>
      </c>
      <c r="D28" s="100" t="s">
        <v>4014</v>
      </c>
    </row>
    <row r="29">
      <c r="B29" s="404" t="s">
        <v>4046</v>
      </c>
      <c r="C29" s="100" t="s">
        <v>4047</v>
      </c>
      <c r="D29" s="100" t="s">
        <v>4004</v>
      </c>
    </row>
    <row r="30">
      <c r="B30" s="404" t="s">
        <v>4048</v>
      </c>
      <c r="C30" s="100" t="s">
        <v>4049</v>
      </c>
      <c r="D30" s="100" t="s">
        <v>4014</v>
      </c>
    </row>
    <row r="31">
      <c r="B31" s="100" t="s">
        <v>4050</v>
      </c>
      <c r="C31" s="100" t="s">
        <v>4051</v>
      </c>
      <c r="D31" s="100" t="s">
        <v>4014</v>
      </c>
    </row>
    <row r="32">
      <c r="B32" s="404" t="s">
        <v>4052</v>
      </c>
      <c r="C32" s="100" t="s">
        <v>4043</v>
      </c>
      <c r="D32" s="100" t="s">
        <v>4014</v>
      </c>
    </row>
    <row r="33">
      <c r="B33" s="100" t="s">
        <v>4053</v>
      </c>
      <c r="C33" s="100" t="s">
        <v>4054</v>
      </c>
      <c r="D33" s="100" t="s">
        <v>4014</v>
      </c>
    </row>
    <row r="34">
      <c r="B34" s="100" t="s">
        <v>4055</v>
      </c>
      <c r="C34" s="100" t="s">
        <v>4047</v>
      </c>
      <c r="D34" s="100" t="s">
        <v>4004</v>
      </c>
    </row>
    <row r="35">
      <c r="B35" s="404" t="s">
        <v>3145</v>
      </c>
      <c r="C35" s="100" t="s">
        <v>4056</v>
      </c>
      <c r="D35" s="100" t="s">
        <v>4014</v>
      </c>
    </row>
    <row r="36">
      <c r="B36" s="100" t="s">
        <v>4057</v>
      </c>
      <c r="C36" s="100" t="s">
        <v>4058</v>
      </c>
      <c r="D36" s="100" t="s">
        <v>4014</v>
      </c>
    </row>
    <row r="37">
      <c r="B37" s="100" t="s">
        <v>4059</v>
      </c>
      <c r="C37" s="100" t="s">
        <v>4043</v>
      </c>
      <c r="D37" s="100" t="s">
        <v>4014</v>
      </c>
    </row>
    <row r="38">
      <c r="B38" s="100" t="s">
        <v>4060</v>
      </c>
      <c r="C38" s="100" t="s">
        <v>4061</v>
      </c>
      <c r="D38" s="100" t="s">
        <v>4014</v>
      </c>
    </row>
    <row r="39">
      <c r="B39" s="100" t="s">
        <v>4062</v>
      </c>
      <c r="C39" s="100" t="s">
        <v>4043</v>
      </c>
      <c r="D39" s="100" t="s">
        <v>4014</v>
      </c>
    </row>
    <row r="40">
      <c r="B40" s="100" t="s">
        <v>1601</v>
      </c>
      <c r="C40" s="100" t="s">
        <v>4063</v>
      </c>
      <c r="D40" s="100" t="s">
        <v>4064</v>
      </c>
    </row>
    <row r="41">
      <c r="B41" s="100" t="s">
        <v>1604</v>
      </c>
      <c r="C41" s="100" t="s">
        <v>4065</v>
      </c>
      <c r="D41" s="100" t="s">
        <v>4066</v>
      </c>
    </row>
    <row r="42">
      <c r="B42" s="404" t="s">
        <v>1605</v>
      </c>
      <c r="C42" s="100" t="s">
        <v>4067</v>
      </c>
      <c r="D42" s="100" t="s">
        <v>4004</v>
      </c>
    </row>
    <row r="43">
      <c r="B43" s="100" t="s">
        <v>1606</v>
      </c>
      <c r="C43" s="100" t="s">
        <v>4068</v>
      </c>
      <c r="D43" s="100" t="s">
        <v>4004</v>
      </c>
    </row>
    <row r="44">
      <c r="B44" s="100" t="s">
        <v>1607</v>
      </c>
      <c r="C44" s="100" t="s">
        <v>4069</v>
      </c>
      <c r="D44" s="100" t="s">
        <v>4070</v>
      </c>
    </row>
    <row r="45">
      <c r="B45" s="404" t="s">
        <v>1608</v>
      </c>
      <c r="C45" s="100" t="s">
        <v>4071</v>
      </c>
      <c r="D45" s="100" t="s">
        <v>4004</v>
      </c>
    </row>
    <row r="46">
      <c r="B46" s="100" t="s">
        <v>1609</v>
      </c>
      <c r="C46" s="100" t="s">
        <v>4072</v>
      </c>
      <c r="D46" s="100" t="s">
        <v>4070</v>
      </c>
    </row>
    <row r="47">
      <c r="B47" s="100" t="s">
        <v>1610</v>
      </c>
      <c r="C47" s="100" t="s">
        <v>4073</v>
      </c>
      <c r="D47" s="100" t="s">
        <v>4004</v>
      </c>
    </row>
    <row r="48">
      <c r="B48" s="100" t="s">
        <v>1611</v>
      </c>
      <c r="C48" s="100" t="s">
        <v>4074</v>
      </c>
      <c r="D48" s="100" t="s">
        <v>4070</v>
      </c>
    </row>
    <row r="49">
      <c r="B49" s="100" t="s">
        <v>1612</v>
      </c>
      <c r="C49" s="100" t="s">
        <v>4075</v>
      </c>
      <c r="D49" s="100" t="s">
        <v>4004</v>
      </c>
    </row>
    <row r="50">
      <c r="B50" s="100" t="s">
        <v>1613</v>
      </c>
      <c r="C50" s="100" t="s">
        <v>4076</v>
      </c>
      <c r="D50" s="100" t="s">
        <v>4070</v>
      </c>
    </row>
    <row r="51">
      <c r="B51" s="100" t="s">
        <v>1614</v>
      </c>
      <c r="C51" s="100" t="s">
        <v>4077</v>
      </c>
      <c r="D51" s="100" t="s">
        <v>4004</v>
      </c>
    </row>
    <row r="52">
      <c r="B52" s="100" t="s">
        <v>4078</v>
      </c>
      <c r="C52" s="100" t="s">
        <v>4079</v>
      </c>
    </row>
    <row r="53">
      <c r="A53" s="405" t="s">
        <v>4080</v>
      </c>
      <c r="B53" s="406" t="s">
        <v>4081</v>
      </c>
      <c r="C53" s="100" t="s">
        <v>4082</v>
      </c>
      <c r="D53" s="100" t="s">
        <v>4004</v>
      </c>
    </row>
    <row r="54">
      <c r="B54" s="100" t="s">
        <v>1974</v>
      </c>
      <c r="C54" s="100" t="s">
        <v>4083</v>
      </c>
      <c r="D54" s="100" t="s">
        <v>4084</v>
      </c>
    </row>
    <row r="55">
      <c r="B55" s="100" t="s">
        <v>1975</v>
      </c>
      <c r="C55" s="100" t="s">
        <v>4085</v>
      </c>
      <c r="D55" s="100" t="s">
        <v>4004</v>
      </c>
    </row>
    <row r="56">
      <c r="B56" s="100" t="s">
        <v>1976</v>
      </c>
      <c r="C56" s="100" t="s">
        <v>4086</v>
      </c>
      <c r="D56" s="100" t="s">
        <v>4004</v>
      </c>
    </row>
    <row r="57">
      <c r="B57" s="100" t="s">
        <v>1977</v>
      </c>
      <c r="C57" s="100" t="s">
        <v>4087</v>
      </c>
      <c r="D57" s="100" t="s">
        <v>4004</v>
      </c>
    </row>
    <row r="58">
      <c r="B58" s="100" t="s">
        <v>1978</v>
      </c>
      <c r="C58" s="100" t="s">
        <v>4088</v>
      </c>
      <c r="D58" s="100" t="s">
        <v>4004</v>
      </c>
    </row>
    <row r="59">
      <c r="B59" s="100" t="s">
        <v>1979</v>
      </c>
      <c r="C59" s="100" t="s">
        <v>4089</v>
      </c>
      <c r="D59" s="100" t="s">
        <v>4004</v>
      </c>
    </row>
    <row r="60">
      <c r="B60" s="100" t="s">
        <v>4090</v>
      </c>
      <c r="C60" s="100" t="s">
        <v>4091</v>
      </c>
      <c r="D60" s="100" t="s">
        <v>4004</v>
      </c>
    </row>
    <row r="61">
      <c r="B61" s="100" t="s">
        <v>1981</v>
      </c>
      <c r="C61" s="100" t="s">
        <v>4092</v>
      </c>
      <c r="D61" s="100" t="s">
        <v>4004</v>
      </c>
    </row>
    <row r="62">
      <c r="B62" s="100" t="s">
        <v>1982</v>
      </c>
      <c r="C62" s="100" t="s">
        <v>4093</v>
      </c>
      <c r="D62" s="100" t="s">
        <v>4004</v>
      </c>
    </row>
    <row r="63">
      <c r="B63" s="100" t="s">
        <v>1983</v>
      </c>
      <c r="C63" s="100" t="s">
        <v>4094</v>
      </c>
      <c r="D63" s="100" t="s">
        <v>4070</v>
      </c>
    </row>
    <row r="64">
      <c r="B64" s="100" t="s">
        <v>1984</v>
      </c>
      <c r="C64" s="100" t="s">
        <v>4095</v>
      </c>
      <c r="D64" s="100" t="s">
        <v>4096</v>
      </c>
    </row>
    <row r="65">
      <c r="B65" s="100" t="s">
        <v>1985</v>
      </c>
      <c r="C65" s="100" t="s">
        <v>4097</v>
      </c>
      <c r="D65" s="100" t="s">
        <v>4004</v>
      </c>
    </row>
    <row r="66">
      <c r="B66" s="100" t="s">
        <v>616</v>
      </c>
      <c r="C66" s="100" t="s">
        <v>4098</v>
      </c>
      <c r="D66" s="100" t="s">
        <v>4004</v>
      </c>
    </row>
    <row r="67">
      <c r="B67" s="100" t="s">
        <v>1986</v>
      </c>
      <c r="C67" s="100" t="s">
        <v>4099</v>
      </c>
      <c r="D67" s="100" t="s">
        <v>4004</v>
      </c>
    </row>
    <row r="68">
      <c r="B68" s="100" t="s">
        <v>1987</v>
      </c>
      <c r="C68" s="100" t="s">
        <v>4100</v>
      </c>
    </row>
    <row r="69">
      <c r="B69" s="406" t="s">
        <v>1988</v>
      </c>
      <c r="C69" s="100" t="s">
        <v>4082</v>
      </c>
    </row>
    <row r="70">
      <c r="B70" s="406" t="s">
        <v>1989</v>
      </c>
      <c r="C70" s="100" t="s">
        <v>4082</v>
      </c>
      <c r="D70" s="100" t="s">
        <v>4101</v>
      </c>
    </row>
    <row r="71">
      <c r="B71" s="100" t="s">
        <v>1990</v>
      </c>
      <c r="C71" s="100" t="s">
        <v>4102</v>
      </c>
      <c r="D71" s="100" t="s">
        <v>4004</v>
      </c>
    </row>
    <row r="72">
      <c r="B72" s="100" t="s">
        <v>4103</v>
      </c>
      <c r="C72" s="100" t="s">
        <v>4104</v>
      </c>
      <c r="D72" s="100" t="s">
        <v>4096</v>
      </c>
    </row>
    <row r="73">
      <c r="B73" s="100" t="s">
        <v>4105</v>
      </c>
      <c r="C73" s="100" t="s">
        <v>4106</v>
      </c>
    </row>
    <row r="74">
      <c r="B74" s="100" t="s">
        <v>4107</v>
      </c>
      <c r="C74" s="100" t="s">
        <v>4108</v>
      </c>
    </row>
    <row r="75">
      <c r="A75" s="407" t="s">
        <v>4109</v>
      </c>
    </row>
    <row r="77">
      <c r="A77" s="100" t="s">
        <v>4110</v>
      </c>
      <c r="C77" s="100" t="s">
        <v>4111</v>
      </c>
    </row>
  </sheetData>
  <drawing r:id="rId1"/>
</worksheet>
</file>